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10" yWindow="510" windowWidth="19420" windowHeight="1102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24519"/>
</workbook>
</file>

<file path=xl/calcChain.xml><?xml version="1.0" encoding="utf-8"?>
<calcChain xmlns="http://schemas.openxmlformats.org/spreadsheetml/2006/main">
  <c r="G18" i="4"/>
  <c r="G17"/>
  <c r="D16"/>
  <c r="D11" i="3"/>
  <c r="M10" i="1"/>
  <c r="K10"/>
  <c r="E10"/>
  <c r="G19" i="3"/>
  <c r="G17"/>
  <c r="G15"/>
  <c r="G14"/>
  <c r="G12"/>
  <c r="G11"/>
  <c r="D13"/>
  <c r="D12"/>
  <c r="D10"/>
  <c r="M16" i="2"/>
  <c r="L16"/>
  <c r="K16"/>
  <c r="J16"/>
  <c r="D16"/>
  <c r="M12" i="1"/>
  <c r="M11"/>
  <c r="M9"/>
  <c r="L12"/>
  <c r="L11"/>
  <c r="L10"/>
  <c r="L9"/>
  <c r="K12"/>
  <c r="K11"/>
  <c r="K9"/>
  <c r="J12"/>
  <c r="J11"/>
  <c r="J10"/>
  <c r="J9"/>
  <c r="E12"/>
  <c r="E11"/>
  <c r="E9"/>
  <c r="G14" i="4"/>
  <c r="G9" i="3"/>
  <c r="G21"/>
  <c r="G18"/>
  <c r="G16"/>
  <c r="D18" i="4"/>
  <c r="M18" i="2"/>
  <c r="L18"/>
  <c r="K18"/>
  <c r="J18"/>
  <c r="D18"/>
  <c r="G9" i="4" l="1"/>
  <c r="D9"/>
  <c r="D9" i="3"/>
</calcChain>
</file>

<file path=xl/sharedStrings.xml><?xml version="1.0" encoding="utf-8"?>
<sst xmlns="http://schemas.openxmlformats.org/spreadsheetml/2006/main" count="484" uniqueCount="226">
  <si>
    <t>DEBT_T_XXGK_CXZQSY</t>
  </si>
  <si>
    <t xml:space="preserve"> AND T.AD_CODE_GK=43 AND T.SET_YEAR_GK=2021 AND T.ZWLB_ID=01</t>
  </si>
  <si>
    <t>债券存续期公开</t>
  </si>
  <si>
    <t>AD_CODE_GK#43</t>
  </si>
  <si>
    <t>AD_CODE#43</t>
  </si>
  <si>
    <t>SET_YEAR_GK#2021</t>
  </si>
  <si>
    <t>ad_name#43 湖南省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</si>
  <si>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</si>
  <si>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</si>
  <si>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</si>
  <si>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</si>
  <si>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</si>
  <si>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</si>
  <si>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</si>
  <si>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</si>
  <si>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</si>
  <si>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</si>
  <si>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</si>
  <si>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</si>
  <si>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</si>
  <si>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</si>
  <si>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</si>
  <si>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</si>
  <si>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</si>
  <si>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</si>
  <si>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</si>
  <si>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</si>
  <si>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</si>
  <si>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</si>
  <si>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</si>
  <si>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</si>
  <si>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</si>
  <si>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</si>
  <si>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</si>
  <si>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</si>
  <si>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</si>
  <si>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</si>
  <si>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</si>
  <si>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一般债券</t>
  </si>
  <si>
    <t>2019</t>
  </si>
  <si>
    <t>830130E340954DF7E0534209680AB29A</t>
  </si>
  <si>
    <t>8496ABD9CD815E16E0534209680A0547</t>
  </si>
  <si>
    <t>8EDD72F06F8D3D3DE0534209680AC11D</t>
  </si>
  <si>
    <t>910F259E2A580424E0534209680AC611</t>
  </si>
  <si>
    <t>注：本表由使用债券资金的部门不迟于每年6月底前公开，反映截至上年末一般债券及项目信息。</t>
  </si>
  <si>
    <t xml:space="preserve"> AND T.AD_CODE_GK=43 AND T.SET_YEAR_GK=2021 AND T.ZWLB_ID=02</t>
  </si>
  <si>
    <t>ZWLB_NAME#专项债券</t>
  </si>
  <si>
    <t>ZWLB_ID#02</t>
  </si>
  <si>
    <t>XMZCLX#</t>
  </si>
  <si>
    <t>XMSY#</t>
  </si>
  <si>
    <t>债券项目资产类型</t>
  </si>
  <si>
    <t>已取得项目收益</t>
  </si>
  <si>
    <t>8496F35BEF887EC5E0534209680AEE77</t>
  </si>
  <si>
    <t>005</t>
  </si>
  <si>
    <t>87944FD600E025D3E0534209680A37A7</t>
  </si>
  <si>
    <t>8EDD72F06FAE3D3DE0534209680AC11D</t>
  </si>
  <si>
    <t>9110A041F8880622E0534209680A4556</t>
  </si>
  <si>
    <t>注：本表由使用债券资金的部门不迟于每年6月底前公开，反映截至上年末专项债券及项目信息。</t>
  </si>
  <si>
    <t>DEBT_T_XXGK_CXSRZC</t>
  </si>
  <si>
    <t xml:space="preserve"> AND T.AD_CODE_GK=43 AND T.SET_YEAR_GK=2021 AND T.ZWLB_ID='01'</t>
  </si>
  <si>
    <t>AD_NAME#43 湖南省</t>
  </si>
  <si>
    <t>SET_YEAR#2021</t>
  </si>
  <si>
    <t>SR_AMT#</t>
  </si>
  <si>
    <t>GNFL_NAME#</t>
  </si>
  <si>
    <t>ZC_AMT#</t>
  </si>
  <si>
    <t>GNFL_CODE#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</si>
  <si>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</si>
  <si>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</si>
  <si>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</si>
  <si>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</si>
  <si>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</si>
  <si>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</si>
  <si>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201</t>
  </si>
  <si>
    <t>4a9a5314c1343d65fa53987d2f5862c5</t>
  </si>
  <si>
    <t>203</t>
  </si>
  <si>
    <t>204</t>
  </si>
  <si>
    <t>205教育支出</t>
  </si>
  <si>
    <t>205</t>
  </si>
  <si>
    <t>A2ED3DEF82113390E0534209680AAD14</t>
  </si>
  <si>
    <t>206</t>
  </si>
  <si>
    <t>8fd8a57f51343d00a99acaf4cd004e05</t>
  </si>
  <si>
    <t>207</t>
  </si>
  <si>
    <t>208</t>
  </si>
  <si>
    <t>3a7769ada1343d00aa1134d3d7a2bf96</t>
  </si>
  <si>
    <t>210卫生健康支出</t>
  </si>
  <si>
    <t>210</t>
  </si>
  <si>
    <t>211节能环保支出</t>
  </si>
  <si>
    <t>211</t>
  </si>
  <si>
    <t>212城乡社区支出</t>
  </si>
  <si>
    <t>212</t>
  </si>
  <si>
    <t>213</t>
  </si>
  <si>
    <t>214交通运输支出</t>
  </si>
  <si>
    <t>214</t>
  </si>
  <si>
    <t>215</t>
  </si>
  <si>
    <t>216</t>
  </si>
  <si>
    <t>217</t>
  </si>
  <si>
    <t>220</t>
  </si>
  <si>
    <t>221住房保障支出</t>
  </si>
  <si>
    <t>221</t>
  </si>
  <si>
    <t>222</t>
  </si>
  <si>
    <t>224</t>
  </si>
  <si>
    <t>229其他支出</t>
  </si>
  <si>
    <t>229</t>
  </si>
  <si>
    <t>231</t>
  </si>
  <si>
    <t xml:space="preserve"> AND T.AD_CODE_GK=43 AND T.SET_YEAR_GK=2021 AND T.ZWLB_ID='02'</t>
  </si>
  <si>
    <t>2019年--2020年末新增专项债券资金收入</t>
  </si>
  <si>
    <t>2019年--2020年末新增专项债券资金安排的支出</t>
  </si>
  <si>
    <t>A222C35691F916EBE0534209680ABB1E</t>
  </si>
  <si>
    <t>202</t>
  </si>
  <si>
    <t>A71830A7FE3239CAE0534209680AFE40</t>
  </si>
  <si>
    <t>A222B9094D4A6DEFE0534209680A40E8</t>
  </si>
  <si>
    <t>1d4c69fc41343d619b89bb5007482796</t>
  </si>
  <si>
    <t>416a6e98b1343e2efbb085e6a939fd8b</t>
  </si>
  <si>
    <t>a140b60f71343e2efd2bb1999662af7b</t>
  </si>
  <si>
    <t>0520e12b31343e2d107ba23db2e919f6</t>
  </si>
  <si>
    <t>23cf566b51343e2e105edd783ba97271</t>
  </si>
  <si>
    <t>e6b81ee7c1343e2e106150a33d2afb84</t>
  </si>
  <si>
    <t>d989e86921343d6199db83aaa6d626bf</t>
  </si>
  <si>
    <t>9F915C3236351C1BE0534209680A4611</t>
  </si>
  <si>
    <t>9F9218200050353DE0534209680A6BD8</t>
  </si>
  <si>
    <t>A71830753DD139CCE0534209680AF79A</t>
  </si>
  <si>
    <t>223</t>
  </si>
  <si>
    <t>附件2</t>
    <phoneticPr fontId="5" type="noConversion"/>
  </si>
  <si>
    <t>附件1</t>
    <phoneticPr fontId="5" type="noConversion"/>
  </si>
  <si>
    <t>附件3</t>
    <phoneticPr fontId="5" type="noConversion"/>
  </si>
  <si>
    <t>附件4</t>
    <phoneticPr fontId="5" type="noConversion"/>
  </si>
  <si>
    <t>土地储备</t>
    <phoneticPr fontId="5" type="noConversion"/>
  </si>
  <si>
    <t>2019年湖南省政府一般债券（一期）</t>
    <phoneticPr fontId="5" type="noConversion"/>
  </si>
  <si>
    <t>2019年湖南省政府一般债券（五期）</t>
    <phoneticPr fontId="5" type="noConversion"/>
  </si>
  <si>
    <t>2020年湖南省政府一般债券（三期）</t>
    <phoneticPr fontId="5" type="noConversion"/>
  </si>
  <si>
    <t>2020年湖南省政府一般债券（三期）</t>
    <phoneticPr fontId="5" type="noConversion"/>
  </si>
  <si>
    <t xml:space="preserve"> 2020湖南省政府一般债券（六期）</t>
    <phoneticPr fontId="5" type="noConversion"/>
  </si>
  <si>
    <t xml:space="preserve"> 2020湖南省政府一般债券（六期）</t>
    <phoneticPr fontId="5" type="noConversion"/>
  </si>
  <si>
    <t>10年</t>
  </si>
  <si>
    <t>10年</t>
    <phoneticPr fontId="5" type="noConversion"/>
  </si>
  <si>
    <t>5年</t>
    <phoneticPr fontId="5" type="noConversion"/>
  </si>
  <si>
    <t>10年</t>
    <phoneticPr fontId="5" type="noConversion"/>
  </si>
  <si>
    <t>20年</t>
  </si>
  <si>
    <t>20年</t>
    <phoneticPr fontId="5" type="noConversion"/>
  </si>
  <si>
    <t xml:space="preserve"> 
2019年湖南省棚户区改造专项债券（二期）-2019年湖南省政府专项债券（三期）</t>
    <phoneticPr fontId="5" type="noConversion"/>
  </si>
  <si>
    <t>棚改专项债券</t>
    <phoneticPr fontId="5" type="noConversion"/>
  </si>
  <si>
    <t>7年</t>
    <phoneticPr fontId="5" type="noConversion"/>
  </si>
  <si>
    <t>2019年湖南省土地储备专项债券（一期）-2019年湖南省政府专项债券（一期）</t>
    <phoneticPr fontId="5" type="noConversion"/>
  </si>
  <si>
    <t>土地储备专项债券</t>
    <phoneticPr fontId="5" type="noConversion"/>
  </si>
  <si>
    <t>2019年湖南省园区建设专项债券（三期）-2019年湖南省政府专项债券（十六期）</t>
    <phoneticPr fontId="5" type="noConversion"/>
  </si>
  <si>
    <t>15年</t>
  </si>
  <si>
    <t>15年</t>
    <phoneticPr fontId="5" type="noConversion"/>
  </si>
  <si>
    <t>其他自平衡专项债券</t>
    <phoneticPr fontId="5" type="noConversion"/>
  </si>
  <si>
    <t xml:space="preserve"> 
2019湖南两供两治供水供气污水生活垃圾治理专项1期-2019年湖南省政府专项债18期</t>
    <phoneticPr fontId="5" type="noConversion"/>
  </si>
  <si>
    <t>2019年湖南省棚户区改造专项债券（九期）-2019年湖南省政府专项债券（二十期）</t>
    <phoneticPr fontId="5" type="noConversion"/>
  </si>
  <si>
    <t>2019年湖南省土地储备专项债券（四期）-2019年湖南省政府专项债券（二十一期）</t>
    <phoneticPr fontId="5" type="noConversion"/>
  </si>
  <si>
    <t>2020年湖南省园区建设专项债券（三期）-2020年湖南省政府专项债券（三期）</t>
  </si>
  <si>
    <t>2020年湖南省交通基础设施建设专项债券（一期）-2020年湖南省政府专项债券（六期）</t>
  </si>
  <si>
    <t>2020年湖南省交通基础设施建设专项债券（九期)-2020年湖南省政府专项债券(三十一期)</t>
  </si>
  <si>
    <t>2020年湖南省园区建设专项债券（十六期）-2020年湖南省政府专项债券（四十八期）</t>
  </si>
  <si>
    <t>2020年湖南省园区建设专项债券（十八期）-2020年湖南省政府专项债券（五十九期）</t>
  </si>
  <si>
    <t>2020年湖南省园区建设专项债券（十九期）-2020年湖南省政府专项债券（六十期）</t>
  </si>
  <si>
    <t>2020年湖南省交通基础设施建设专项债券（十五期）-2020年湖南省政府专项债券（六十四期）</t>
  </si>
  <si>
    <t>2020年湖南省社会事业专项债劵（十四期）-2020年湖南省政府专项债劵（六十九期）</t>
  </si>
  <si>
    <t>2020年湖南省社会事业专项债劵（十五期）-2020年湖南省政府专项债劵（七十期）</t>
  </si>
  <si>
    <t>2020年湖南省社会事业专项债券（十七期）-2020年湖南省政府专项债券（七十七期）</t>
  </si>
  <si>
    <t>2020湖南省社会事业专项债券（二十二期）-2020湖南省政府专项债券（九十九期）</t>
  </si>
  <si>
    <t>212城乡社区支出</t>
    <phoneticPr fontId="5" type="noConversion"/>
  </si>
  <si>
    <t>其他保障性住房</t>
  </si>
  <si>
    <t>其他资产</t>
    <phoneticPr fontId="5" type="noConversion"/>
  </si>
  <si>
    <t>垃圾处理</t>
    <phoneticPr fontId="5" type="noConversion"/>
  </si>
  <si>
    <t>其他交通设施类资产</t>
    <phoneticPr fontId="5" type="noConversion"/>
  </si>
  <si>
    <t>公立医院</t>
    <phoneticPr fontId="5" type="noConversion"/>
  </si>
  <si>
    <t>已使用金额为西环线项目全口径数据</t>
    <phoneticPr fontId="5" type="noConversion"/>
  </si>
  <si>
    <t>2019年湖南省棚户区改造专项债券（八期）―2019年湖南省政府专项债券（十二期）</t>
  </si>
  <si>
    <t>棚改专项债券</t>
  </si>
  <si>
    <t>2019-07-23</t>
  </si>
  <si>
    <t>7年</t>
  </si>
  <si>
    <t>其他保障性住房</t>
    <phoneticPr fontId="5" type="noConversion"/>
  </si>
  <si>
    <t>2020年湖南省社会事业专项债券(七期)-2020年湖南省政府专项债券(三十六期)</t>
  </si>
  <si>
    <t>其他自平衡专项债券</t>
  </si>
  <si>
    <t>公立医院</t>
    <phoneticPr fontId="5" type="noConversion"/>
  </si>
  <si>
    <t>2020湖南省社会事业专项债券（二十期）-2020湖南省政府专项债券（八十八期）</t>
  </si>
  <si>
    <t>其他教育科学文化资产</t>
    <phoneticPr fontId="5" type="noConversion"/>
  </si>
  <si>
    <t>2019年湖南省政府一般债券（一期）</t>
    <phoneticPr fontId="5" type="noConversion"/>
  </si>
  <si>
    <t>201一般公共服务支出</t>
  </si>
  <si>
    <t>204公共安全支出</t>
  </si>
  <si>
    <t>213农林水支出</t>
  </si>
  <si>
    <t>2019湖南两供两治供水供气污水生活垃圾治理专项1期-2019年湖南省政府专项债18期</t>
    <phoneticPr fontId="5" type="noConversion"/>
  </si>
  <si>
    <t>205教育支出</t>
    <phoneticPr fontId="5" type="noConversion"/>
  </si>
  <si>
    <t>2019年湖南省土地储备专项债券（三期）―2019年湖南省政府专项债券（十期）</t>
  </si>
  <si>
    <t>土地储备专项债券</t>
  </si>
  <si>
    <t>5年</t>
  </si>
  <si>
    <t>土地储备</t>
  </si>
  <si>
    <t>2020年湖南省园区建设专项债券(十期)-2020年湖南省政府专项债券(二十六期)</t>
  </si>
  <si>
    <t>160763</t>
  </si>
  <si>
    <t>2.95</t>
  </si>
  <si>
    <t>园区建设</t>
  </si>
  <si>
    <t>2020年湖南省园区建设专项债券(十二期)-2020年湖南省政府专项债券(二十八期)</t>
  </si>
  <si>
    <t>160765</t>
  </si>
  <si>
    <t>2020年湖南省老旧小区改造专项债券（一期）-2020年湖南省政府专项债券（四十三期）</t>
  </si>
  <si>
    <t>2020-07-03</t>
  </si>
  <si>
    <t>老旧小区</t>
  </si>
  <si>
    <t>2020年湖南省园区建设专项债券（十五期）-2020年湖南省政府专项债券（四十七期）</t>
  </si>
  <si>
    <t>2020-08-28</t>
  </si>
  <si>
    <t>2020年湖南省水务建设专项债券（十三期）-2020年湖南省政府专项债券（六十七期）</t>
  </si>
  <si>
    <t>160966</t>
  </si>
  <si>
    <t>3.94</t>
  </si>
  <si>
    <t>水务建设</t>
  </si>
  <si>
    <t>2020年湖南省园区建设专项债券(十一期)-2020年湖南省政府专项债券(二十七期)</t>
  </si>
  <si>
    <t>其他市政建设</t>
  </si>
  <si>
    <t>2020年湖南省社会事业专项债券(九期)-2020年湖南省政府专项债券(三十八期)</t>
  </si>
  <si>
    <t>养老服务机构</t>
  </si>
  <si>
    <t>2020湖南省园区建设专项债券（二十三期）-2020湖南省政府专项债券（八十一期）</t>
  </si>
  <si>
    <t>就业服务机构</t>
  </si>
  <si>
    <t>208社会保障和就业支出</t>
  </si>
  <si>
    <t>224灾害防治及应急管理支出</t>
  </si>
  <si>
    <t>2019年-2020年末湘潭市43湖南省发行的新增地方政府专项债券资金收支情况表</t>
    <phoneticPr fontId="5" type="noConversion"/>
  </si>
  <si>
    <t>2019年-2020年末湘潭市43湖南省发行的新增地方政府一般债券
资金收支情况表</t>
    <phoneticPr fontId="5" type="noConversion"/>
  </si>
  <si>
    <t>2019年-2020年末湘潭市43湖南省发行的新增地方政府专项债券情况表</t>
    <phoneticPr fontId="5" type="noConversion"/>
  </si>
  <si>
    <t>2019年-2020年末湘潭市43湖南省发行的新增地方政府一般债券情况表</t>
    <phoneticPr fontId="5" type="noConversion"/>
  </si>
  <si>
    <t>208社会保障和就业支出</t>
    <phoneticPr fontId="5" type="noConversion"/>
  </si>
  <si>
    <t>2019年湖南省棚户区改造专项债券（八期）―2019年湖南省政府专项债券（十二期）</t>
    <phoneticPr fontId="5" type="noConversion"/>
  </si>
  <si>
    <t>210卫生健康支出</t>
    <phoneticPr fontId="5" type="noConversion"/>
  </si>
  <si>
    <t>2019年湖南省棚户区改造专项债券（一期）-2019年湖南省政府专项债券（二期）</t>
  </si>
  <si>
    <t>保障性住房</t>
  </si>
  <si>
    <t>2019年湖南省土地储备专项债券（二期）-2019年湖南省政府专项债券（六期）</t>
  </si>
  <si>
    <t>2019-06-25</t>
  </si>
  <si>
    <t>市政基础设施类资产</t>
  </si>
  <si>
    <t>220自然资源海洋气象等支出</t>
  </si>
  <si>
    <t>2019年湖南省棚户区改造专项债券（二期）-2019年湖南省政府专项债券（三期）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</si>
</sst>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sz val="10"/>
      <name val="SimSun"/>
      <charset val="134"/>
    </font>
    <font>
      <sz val="11"/>
      <color theme="1"/>
      <name val="SimSun"/>
      <charset val="134"/>
    </font>
    <font>
      <sz val="10"/>
      <color indexed="8"/>
      <name val="宋体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14" fontId="4" fillId="0" borderId="1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14" fontId="0" fillId="0" borderId="10" xfId="0" applyNumberFormat="1" applyFill="1" applyBorder="1">
      <alignment vertical="center"/>
    </xf>
    <xf numFmtId="0" fontId="4" fillId="0" borderId="10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4" fontId="6" fillId="0" borderId="8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M12" sqref="M12"/>
    </sheetView>
  </sheetViews>
  <sheetFormatPr defaultColWidth="10" defaultRowHeight="14"/>
  <cols>
    <col min="1" max="1" width="9" hidden="1"/>
    <col min="2" max="2" width="13.90625" customWidth="1"/>
    <col min="3" max="4" width="12.08984375" customWidth="1"/>
    <col min="5" max="5" width="10.453125" customWidth="1"/>
    <col min="6" max="6" width="9" hidden="1"/>
    <col min="7" max="7" width="11.08984375" customWidth="1"/>
    <col min="8" max="9" width="8.26953125" customWidth="1"/>
    <col min="10" max="12" width="6.90625" customWidth="1"/>
    <col min="13" max="13" width="8.6328125" customWidth="1"/>
    <col min="14" max="14" width="6.90625" customWidth="1"/>
    <col min="15" max="17" width="9" hidden="1"/>
    <col min="18" max="18" width="9.7265625" customWidth="1"/>
  </cols>
  <sheetData>
    <row r="1" spans="1:17" ht="72" hidden="1">
      <c r="A1" s="1">
        <v>0</v>
      </c>
      <c r="B1" s="1" t="s">
        <v>0</v>
      </c>
      <c r="C1" s="1" t="s">
        <v>1</v>
      </c>
      <c r="D1" s="1" t="s">
        <v>2</v>
      </c>
    </row>
    <row r="2" spans="1:17" ht="24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17" ht="24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spans="1:17" ht="14.25" customHeight="1">
      <c r="A4" s="1">
        <v>0</v>
      </c>
      <c r="B4" s="1" t="s">
        <v>123</v>
      </c>
    </row>
    <row r="5" spans="1:17" ht="28" customHeight="1">
      <c r="A5" s="1">
        <v>0</v>
      </c>
      <c r="B5" s="28" t="s">
        <v>215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7" ht="29.25" customHeight="1" thickBot="1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6" t="s">
        <v>24</v>
      </c>
    </row>
    <row r="7" spans="1:17" s="5" customFormat="1" ht="46.5" customHeight="1">
      <c r="A7" s="1">
        <v>0</v>
      </c>
      <c r="B7" s="2"/>
      <c r="C7" s="29" t="s">
        <v>25</v>
      </c>
      <c r="D7" s="29"/>
      <c r="E7" s="29"/>
      <c r="F7" s="29"/>
      <c r="G7" s="29"/>
      <c r="H7" s="29"/>
      <c r="I7" s="29"/>
      <c r="J7" s="30" t="s">
        <v>26</v>
      </c>
      <c r="K7" s="30"/>
      <c r="L7" s="31" t="s">
        <v>27</v>
      </c>
      <c r="M7" s="32"/>
      <c r="N7" s="33" t="s">
        <v>28</v>
      </c>
    </row>
    <row r="8" spans="1:17" s="5" customFormat="1" ht="60.75" customHeight="1">
      <c r="A8" s="1">
        <v>0</v>
      </c>
      <c r="B8" s="8" t="s">
        <v>29</v>
      </c>
      <c r="C8" s="9" t="s">
        <v>30</v>
      </c>
      <c r="D8" s="9" t="s">
        <v>31</v>
      </c>
      <c r="E8" s="9" t="s">
        <v>32</v>
      </c>
      <c r="F8" s="10"/>
      <c r="G8" s="9" t="s">
        <v>33</v>
      </c>
      <c r="H8" s="9" t="s">
        <v>34</v>
      </c>
      <c r="I8" s="9" t="s">
        <v>35</v>
      </c>
      <c r="J8" s="11"/>
      <c r="K8" s="9" t="s">
        <v>36</v>
      </c>
      <c r="L8" s="11"/>
      <c r="M8" s="17" t="s">
        <v>36</v>
      </c>
      <c r="N8" s="33"/>
    </row>
    <row r="9" spans="1:17" ht="48" customHeight="1">
      <c r="A9" s="1" t="s">
        <v>37</v>
      </c>
      <c r="B9" s="12" t="s">
        <v>127</v>
      </c>
      <c r="C9" s="12">
        <v>104522</v>
      </c>
      <c r="D9" s="12" t="s">
        <v>38</v>
      </c>
      <c r="E9" s="13">
        <f>0.26+0.69+0.77+1.26+2.32</f>
        <v>5.3</v>
      </c>
      <c r="F9" s="14" t="s">
        <v>39</v>
      </c>
      <c r="G9" s="15">
        <v>43517</v>
      </c>
      <c r="H9" s="16">
        <v>3.35</v>
      </c>
      <c r="I9" s="12" t="s">
        <v>136</v>
      </c>
      <c r="J9" s="13">
        <f>5.47+3.49+1.97+28.45+8.95</f>
        <v>48.33</v>
      </c>
      <c r="K9" s="13">
        <f>0.26+0.69+1.18+1.26+2.32</f>
        <v>5.7099999999999991</v>
      </c>
      <c r="L9" s="13">
        <f>1.56+0.69+0.77+1.26+5.9</f>
        <v>10.18</v>
      </c>
      <c r="M9" s="13">
        <f>0.26+0.69+0.77+1.26+2.32</f>
        <v>5.3</v>
      </c>
      <c r="N9" s="12"/>
      <c r="O9" s="1" t="s">
        <v>39</v>
      </c>
      <c r="P9" s="1" t="s">
        <v>40</v>
      </c>
      <c r="Q9" s="1"/>
    </row>
    <row r="10" spans="1:17" ht="48" customHeight="1">
      <c r="A10" s="1" t="s">
        <v>37</v>
      </c>
      <c r="B10" s="12" t="s">
        <v>128</v>
      </c>
      <c r="C10" s="12">
        <v>157890</v>
      </c>
      <c r="D10" s="12" t="s">
        <v>38</v>
      </c>
      <c r="E10" s="13">
        <f>10.3+0.55+0.72+0.4+0.09+0.6594</f>
        <v>12.719400000000002</v>
      </c>
      <c r="F10" s="14" t="s">
        <v>39</v>
      </c>
      <c r="G10" s="15">
        <v>43669</v>
      </c>
      <c r="H10" s="16">
        <v>3.78</v>
      </c>
      <c r="I10" s="12" t="s">
        <v>138</v>
      </c>
      <c r="J10" s="13">
        <f>54.63+1.5+4.13+2.02+0.42+3.72</f>
        <v>66.420000000000016</v>
      </c>
      <c r="K10" s="13">
        <f>10.3+1.75+0.72+0.4+0.09+0.6594</f>
        <v>13.919400000000001</v>
      </c>
      <c r="L10" s="13">
        <f>35.14+0.75+4.07+1.43+0.09+3.24</f>
        <v>44.720000000000006</v>
      </c>
      <c r="M10" s="13">
        <f>10.3+0.55+0.72+0.4+0.09+0.6594</f>
        <v>12.719400000000002</v>
      </c>
      <c r="N10" s="12"/>
      <c r="O10" s="1" t="s">
        <v>39</v>
      </c>
      <c r="P10" s="1" t="s">
        <v>41</v>
      </c>
      <c r="Q10" s="1"/>
    </row>
    <row r="11" spans="1:17" ht="48" customHeight="1">
      <c r="A11" s="1"/>
      <c r="B11" s="12" t="s">
        <v>129</v>
      </c>
      <c r="C11" s="12">
        <v>2005268</v>
      </c>
      <c r="D11" s="12" t="s">
        <v>38</v>
      </c>
      <c r="E11" s="13">
        <f>0.3+0.04+0.26+0.02+0.23+0.88</f>
        <v>1.73</v>
      </c>
      <c r="F11" s="14"/>
      <c r="G11" s="15">
        <v>43915</v>
      </c>
      <c r="H11" s="16">
        <v>2.93</v>
      </c>
      <c r="I11" s="12" t="s">
        <v>134</v>
      </c>
      <c r="J11" s="13">
        <f>5.47+2.01+3.39+0.2+1.05+3.24</f>
        <v>15.36</v>
      </c>
      <c r="K11" s="13">
        <f>0.3+0.1+1.74+0.02+0.29+2.9</f>
        <v>5.35</v>
      </c>
      <c r="L11" s="13">
        <f>1.56+0.26+0.26+0.2+0.23+0.88</f>
        <v>3.39</v>
      </c>
      <c r="M11" s="13">
        <f>0.03+0.04+0.26+0.02+0.23+0.88</f>
        <v>1.46</v>
      </c>
      <c r="N11" s="12"/>
      <c r="O11" s="1"/>
      <c r="P11" s="1"/>
      <c r="Q11" s="1"/>
    </row>
    <row r="12" spans="1:17" ht="48" customHeight="1">
      <c r="A12" s="1"/>
      <c r="B12" s="12" t="s">
        <v>132</v>
      </c>
      <c r="C12" s="12">
        <v>2005812</v>
      </c>
      <c r="D12" s="12" t="s">
        <v>38</v>
      </c>
      <c r="E12" s="13">
        <f>4.03+0.14+0.48+0.09+0.29+0.54</f>
        <v>5.57</v>
      </c>
      <c r="F12" s="14"/>
      <c r="G12" s="15">
        <v>44061</v>
      </c>
      <c r="H12" s="16">
        <v>3.08</v>
      </c>
      <c r="I12" s="12" t="s">
        <v>135</v>
      </c>
      <c r="J12" s="13">
        <f>33.56+2.09+3.83+1.1+5.68+0.56</f>
        <v>46.820000000000007</v>
      </c>
      <c r="K12" s="13">
        <f>4.03+0.47+0.48+0.09+0.37+0.41</f>
        <v>5.8500000000000005</v>
      </c>
      <c r="L12" s="13">
        <f>21.37+0.16+0.48+0.96+0.29+0.36</f>
        <v>23.62</v>
      </c>
      <c r="M12" s="13">
        <f>1.8102+0.14+0.48+0.09+0.29+0.36</f>
        <v>3.1701999999999999</v>
      </c>
      <c r="N12" s="12"/>
      <c r="O12" s="1"/>
      <c r="P12" s="1"/>
      <c r="Q12" s="1"/>
    </row>
    <row r="13" spans="1:17" ht="14.25" customHeight="1">
      <c r="B13" s="27" t="s">
        <v>44</v>
      </c>
      <c r="C13" s="27"/>
      <c r="D13" s="27"/>
      <c r="E13" s="27"/>
      <c r="F13" s="27"/>
      <c r="G13" s="27"/>
      <c r="H13" s="27"/>
      <c r="I13" s="27"/>
      <c r="J13" s="27"/>
      <c r="K13" s="7"/>
      <c r="L13" s="7"/>
      <c r="M13" s="7"/>
      <c r="N13" s="7"/>
    </row>
  </sheetData>
  <mergeCells count="6">
    <mergeCell ref="B13:J13"/>
    <mergeCell ref="B5:N5"/>
    <mergeCell ref="C7:I7"/>
    <mergeCell ref="J7:K7"/>
    <mergeCell ref="L7:M7"/>
    <mergeCell ref="N7:N8"/>
  </mergeCells>
  <phoneticPr fontId="5" type="noConversion"/>
  <pageMargins left="0.39300000667572021" right="0.39300000667572021" top="0.39300000667572021" bottom="0.39300000667572021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opLeftCell="A38" workbookViewId="0">
      <selection activeCell="G40" sqref="G40"/>
    </sheetView>
  </sheetViews>
  <sheetFormatPr defaultColWidth="10" defaultRowHeight="14"/>
  <cols>
    <col min="1" max="1" width="22.08984375" customWidth="1"/>
    <col min="2" max="2" width="9" customWidth="1"/>
    <col min="3" max="3" width="11" customWidth="1"/>
    <col min="4" max="4" width="7.26953125" customWidth="1"/>
    <col min="5" max="5" width="9" hidden="1" customWidth="1"/>
    <col min="6" max="6" width="11.36328125" customWidth="1"/>
    <col min="7" max="8" width="8.7265625" customWidth="1"/>
    <col min="9" max="9" width="12.08984375" customWidth="1"/>
    <col min="10" max="10" width="7.6328125" customWidth="1"/>
    <col min="11" max="15" width="6.453125" customWidth="1"/>
    <col min="16" max="18" width="9" hidden="1"/>
    <col min="19" max="19" width="9.7265625" customWidth="1"/>
  </cols>
  <sheetData>
    <row r="1" spans="1:18" ht="96" hidden="1">
      <c r="A1" s="1" t="s">
        <v>0</v>
      </c>
      <c r="B1" s="1" t="s">
        <v>45</v>
      </c>
    </row>
    <row r="2" spans="1:18" ht="36" hidden="1">
      <c r="A2" s="1" t="s">
        <v>3</v>
      </c>
      <c r="B2" s="1" t="s">
        <v>4</v>
      </c>
      <c r="C2" s="1" t="s">
        <v>5</v>
      </c>
      <c r="D2" s="1" t="s">
        <v>6</v>
      </c>
      <c r="E2" s="1" t="s">
        <v>46</v>
      </c>
      <c r="F2" s="1" t="s">
        <v>47</v>
      </c>
      <c r="G2" s="1"/>
      <c r="H2" s="1"/>
    </row>
    <row r="3" spans="1:18" ht="24" hidden="1">
      <c r="A3" s="1" t="s">
        <v>9</v>
      </c>
      <c r="B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48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49</v>
      </c>
      <c r="O3" s="1" t="s">
        <v>20</v>
      </c>
      <c r="P3" s="1" t="s">
        <v>21</v>
      </c>
      <c r="Q3" s="1" t="s">
        <v>22</v>
      </c>
      <c r="R3" s="1" t="s">
        <v>23</v>
      </c>
    </row>
    <row r="4" spans="1:18" ht="14.25" customHeight="1">
      <c r="A4" s="4" t="s">
        <v>122</v>
      </c>
    </row>
    <row r="5" spans="1:18" ht="28" customHeight="1">
      <c r="A5" s="28" t="s">
        <v>214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8" ht="14.25" customHeight="1" thickBot="1">
      <c r="A6" s="1"/>
      <c r="B6" s="1"/>
      <c r="C6" s="1"/>
      <c r="D6" s="1"/>
      <c r="F6" s="1"/>
      <c r="G6" s="1"/>
      <c r="H6" s="1"/>
      <c r="K6" s="1"/>
      <c r="L6" s="1"/>
      <c r="M6" s="1"/>
      <c r="O6" s="6" t="s">
        <v>24</v>
      </c>
    </row>
    <row r="7" spans="1:18" ht="45.75" customHeight="1" thickBot="1">
      <c r="A7" s="2"/>
      <c r="B7" s="29" t="s">
        <v>25</v>
      </c>
      <c r="C7" s="29"/>
      <c r="D7" s="29"/>
      <c r="E7" s="29"/>
      <c r="F7" s="29"/>
      <c r="G7" s="29"/>
      <c r="H7" s="29"/>
      <c r="I7" s="34" t="s">
        <v>50</v>
      </c>
      <c r="J7" s="30" t="s">
        <v>26</v>
      </c>
      <c r="K7" s="30"/>
      <c r="L7" s="31" t="s">
        <v>27</v>
      </c>
      <c r="M7" s="31"/>
      <c r="N7" s="35" t="s">
        <v>51</v>
      </c>
      <c r="O7" s="33" t="s">
        <v>28</v>
      </c>
    </row>
    <row r="8" spans="1:18" ht="84.75" customHeight="1">
      <c r="A8" s="8" t="s">
        <v>29</v>
      </c>
      <c r="B8" s="9" t="s">
        <v>30</v>
      </c>
      <c r="C8" s="9" t="s">
        <v>31</v>
      </c>
      <c r="D8" s="9" t="s">
        <v>32</v>
      </c>
      <c r="E8" s="7"/>
      <c r="F8" s="9" t="s">
        <v>33</v>
      </c>
      <c r="G8" s="9" t="s">
        <v>34</v>
      </c>
      <c r="H8" s="9" t="s">
        <v>35</v>
      </c>
      <c r="I8" s="43"/>
      <c r="J8" s="11"/>
      <c r="K8" s="9" t="s">
        <v>36</v>
      </c>
      <c r="L8" s="11"/>
      <c r="M8" s="9" t="s">
        <v>36</v>
      </c>
      <c r="N8" s="44"/>
      <c r="O8" s="45"/>
    </row>
    <row r="9" spans="1:18" ht="79.5" customHeight="1">
      <c r="A9" s="25" t="s">
        <v>142</v>
      </c>
      <c r="B9" s="25">
        <v>157644</v>
      </c>
      <c r="C9" s="25" t="s">
        <v>143</v>
      </c>
      <c r="D9" s="26">
        <v>0.8</v>
      </c>
      <c r="E9" s="46" t="s">
        <v>39</v>
      </c>
      <c r="F9" s="37">
        <v>43545</v>
      </c>
      <c r="G9" s="47">
        <v>3.32</v>
      </c>
      <c r="H9" s="25" t="s">
        <v>135</v>
      </c>
      <c r="I9" s="41" t="s">
        <v>126</v>
      </c>
      <c r="J9" s="26">
        <v>31.7</v>
      </c>
      <c r="K9" s="26">
        <v>0.8</v>
      </c>
      <c r="L9" s="26">
        <v>21.38</v>
      </c>
      <c r="M9" s="26">
        <v>0.8</v>
      </c>
      <c r="N9" s="26">
        <v>0</v>
      </c>
      <c r="O9" s="25"/>
      <c r="P9" s="1" t="s">
        <v>39</v>
      </c>
      <c r="Q9" s="1" t="s">
        <v>54</v>
      </c>
      <c r="R9" s="1" t="s">
        <v>53</v>
      </c>
    </row>
    <row r="10" spans="1:18" ht="79.5" customHeight="1">
      <c r="A10" s="25" t="s">
        <v>139</v>
      </c>
      <c r="B10" s="25">
        <v>104600</v>
      </c>
      <c r="C10" s="25" t="s">
        <v>140</v>
      </c>
      <c r="D10" s="26">
        <v>1.53</v>
      </c>
      <c r="E10" s="46" t="s">
        <v>39</v>
      </c>
      <c r="F10" s="37">
        <v>43580</v>
      </c>
      <c r="G10" s="47">
        <v>3.81</v>
      </c>
      <c r="H10" s="25" t="s">
        <v>141</v>
      </c>
      <c r="I10" s="41" t="s">
        <v>163</v>
      </c>
      <c r="J10" s="26">
        <v>3.51</v>
      </c>
      <c r="K10" s="26">
        <v>1.53</v>
      </c>
      <c r="L10" s="26">
        <v>1.53</v>
      </c>
      <c r="M10" s="26">
        <v>1.53</v>
      </c>
      <c r="N10" s="26">
        <v>0</v>
      </c>
      <c r="O10" s="25"/>
      <c r="P10" s="1" t="s">
        <v>39</v>
      </c>
      <c r="Q10" s="1" t="s">
        <v>52</v>
      </c>
      <c r="R10" s="1" t="s">
        <v>53</v>
      </c>
    </row>
    <row r="11" spans="1:18" ht="79.5" customHeight="1">
      <c r="A11" s="25" t="s">
        <v>219</v>
      </c>
      <c r="B11" s="39">
        <v>104599</v>
      </c>
      <c r="C11" s="25" t="s">
        <v>170</v>
      </c>
      <c r="D11" s="26">
        <v>1.3</v>
      </c>
      <c r="E11" s="46"/>
      <c r="F11" s="37">
        <v>43580</v>
      </c>
      <c r="G11" s="40">
        <v>3.48</v>
      </c>
      <c r="H11" s="25" t="s">
        <v>187</v>
      </c>
      <c r="I11" s="41" t="s">
        <v>220</v>
      </c>
      <c r="J11" s="26">
        <v>8.2149999999999999</v>
      </c>
      <c r="K11" s="26">
        <v>1.3</v>
      </c>
      <c r="L11" s="26">
        <v>2.0303010000000001</v>
      </c>
      <c r="M11" s="26">
        <v>1.3</v>
      </c>
      <c r="N11" s="26">
        <v>0</v>
      </c>
      <c r="O11" s="25"/>
      <c r="P11" s="24"/>
      <c r="Q11" s="24"/>
      <c r="R11" s="24"/>
    </row>
    <row r="12" spans="1:18" ht="79.5" customHeight="1">
      <c r="A12" s="25" t="s">
        <v>221</v>
      </c>
      <c r="B12" s="39">
        <v>1905264</v>
      </c>
      <c r="C12" s="25" t="s">
        <v>186</v>
      </c>
      <c r="D12" s="26">
        <v>0.3</v>
      </c>
      <c r="E12" s="46"/>
      <c r="F12" s="25" t="s">
        <v>222</v>
      </c>
      <c r="G12" s="40">
        <v>3.31</v>
      </c>
      <c r="H12" s="25" t="s">
        <v>187</v>
      </c>
      <c r="I12" s="41" t="s">
        <v>188</v>
      </c>
      <c r="J12" s="26">
        <v>0.4</v>
      </c>
      <c r="K12" s="26">
        <v>0.3</v>
      </c>
      <c r="L12" s="26">
        <v>0.30000100000000002</v>
      </c>
      <c r="M12" s="26">
        <v>0.3</v>
      </c>
      <c r="N12" s="26">
        <v>0</v>
      </c>
      <c r="O12" s="25"/>
      <c r="P12" s="24"/>
      <c r="Q12" s="24"/>
      <c r="R12" s="24"/>
    </row>
    <row r="13" spans="1:18" ht="79.5" customHeight="1">
      <c r="A13" s="48" t="s">
        <v>169</v>
      </c>
      <c r="B13" s="49">
        <v>157894</v>
      </c>
      <c r="C13" s="48" t="s">
        <v>170</v>
      </c>
      <c r="D13" s="50">
        <v>0.17</v>
      </c>
      <c r="E13" s="48" t="s">
        <v>171</v>
      </c>
      <c r="F13" s="38">
        <v>43669</v>
      </c>
      <c r="G13" s="49">
        <v>3.43</v>
      </c>
      <c r="H13" s="48" t="s">
        <v>172</v>
      </c>
      <c r="I13" s="48" t="s">
        <v>173</v>
      </c>
      <c r="J13" s="50">
        <v>0.88870000000000005</v>
      </c>
      <c r="K13" s="50">
        <v>0.87</v>
      </c>
      <c r="L13" s="50">
        <v>0.88870000000000005</v>
      </c>
      <c r="M13" s="50">
        <v>0.17</v>
      </c>
      <c r="N13" s="50">
        <v>0</v>
      </c>
      <c r="O13" s="25"/>
      <c r="P13" s="23"/>
      <c r="Q13" s="23"/>
      <c r="R13" s="23"/>
    </row>
    <row r="14" spans="1:18" ht="79.5" customHeight="1">
      <c r="A14" s="25" t="s">
        <v>185</v>
      </c>
      <c r="B14" s="39">
        <v>157892</v>
      </c>
      <c r="C14" s="25" t="s">
        <v>186</v>
      </c>
      <c r="D14" s="26">
        <v>1.24</v>
      </c>
      <c r="E14" s="48"/>
      <c r="F14" s="38">
        <v>43669</v>
      </c>
      <c r="G14" s="40">
        <v>3.26</v>
      </c>
      <c r="H14" s="25" t="s">
        <v>187</v>
      </c>
      <c r="I14" s="41" t="s">
        <v>188</v>
      </c>
      <c r="J14" s="26">
        <v>5.0110999999999999</v>
      </c>
      <c r="K14" s="26">
        <v>1.24</v>
      </c>
      <c r="L14" s="26">
        <v>3.5335999999999999</v>
      </c>
      <c r="M14" s="26">
        <v>1.24</v>
      </c>
      <c r="N14" s="26">
        <v>0</v>
      </c>
      <c r="O14" s="25"/>
      <c r="P14" s="23"/>
      <c r="Q14" s="23"/>
      <c r="R14" s="23"/>
    </row>
    <row r="15" spans="1:18" ht="79.5" customHeight="1">
      <c r="A15" s="25" t="s">
        <v>144</v>
      </c>
      <c r="B15" s="25">
        <v>157987</v>
      </c>
      <c r="C15" s="25" t="s">
        <v>147</v>
      </c>
      <c r="D15" s="26">
        <v>7.45</v>
      </c>
      <c r="E15" s="46"/>
      <c r="F15" s="37">
        <v>43700</v>
      </c>
      <c r="G15" s="47">
        <v>3.58</v>
      </c>
      <c r="H15" s="25" t="s">
        <v>146</v>
      </c>
      <c r="I15" s="41" t="s">
        <v>164</v>
      </c>
      <c r="J15" s="26">
        <v>11.11</v>
      </c>
      <c r="K15" s="26">
        <v>7.45</v>
      </c>
      <c r="L15" s="26">
        <v>9.17</v>
      </c>
      <c r="M15" s="26">
        <v>7.45</v>
      </c>
      <c r="N15" s="26">
        <v>0</v>
      </c>
      <c r="O15" s="25"/>
      <c r="P15" s="1"/>
      <c r="Q15" s="1"/>
      <c r="R15" s="1"/>
    </row>
    <row r="16" spans="1:18" ht="79.5" customHeight="1">
      <c r="A16" s="25" t="s">
        <v>148</v>
      </c>
      <c r="B16" s="25">
        <v>160520</v>
      </c>
      <c r="C16" s="25" t="s">
        <v>147</v>
      </c>
      <c r="D16" s="26">
        <f>0.55+0.23+0.05+0.15</f>
        <v>0.98000000000000009</v>
      </c>
      <c r="E16" s="46"/>
      <c r="F16" s="37">
        <v>43732</v>
      </c>
      <c r="G16" s="47">
        <v>3.36</v>
      </c>
      <c r="H16" s="25" t="s">
        <v>134</v>
      </c>
      <c r="I16" s="41" t="s">
        <v>165</v>
      </c>
      <c r="J16" s="26">
        <f>1.75+1.18+1.2+1.23</f>
        <v>5.3599999999999994</v>
      </c>
      <c r="K16" s="26">
        <f>0.55+0.23+0.05+0.6</f>
        <v>1.4300000000000002</v>
      </c>
      <c r="L16" s="26">
        <f>0.981+0.73+0.42+0.63</f>
        <v>2.7609999999999997</v>
      </c>
      <c r="M16" s="26">
        <f>0.55+0.23+0.05+0.15</f>
        <v>0.98000000000000009</v>
      </c>
      <c r="N16" s="26">
        <v>0.03</v>
      </c>
      <c r="O16" s="25"/>
      <c r="P16" s="1"/>
      <c r="Q16" s="1"/>
      <c r="R16" s="1"/>
    </row>
    <row r="17" spans="1:18" ht="79.5" customHeight="1">
      <c r="A17" s="25" t="s">
        <v>149</v>
      </c>
      <c r="B17" s="25">
        <v>160522</v>
      </c>
      <c r="C17" s="25" t="s">
        <v>140</v>
      </c>
      <c r="D17" s="26">
        <v>6.1580000000000004</v>
      </c>
      <c r="E17" s="46"/>
      <c r="F17" s="37">
        <v>43732</v>
      </c>
      <c r="G17" s="47">
        <v>3.36</v>
      </c>
      <c r="H17" s="25" t="s">
        <v>134</v>
      </c>
      <c r="I17" s="41" t="s">
        <v>163</v>
      </c>
      <c r="J17" s="26">
        <v>20.21</v>
      </c>
      <c r="K17" s="26">
        <v>6.16</v>
      </c>
      <c r="L17" s="26">
        <v>8.2050000000000001</v>
      </c>
      <c r="M17" s="26">
        <v>6.16</v>
      </c>
      <c r="N17" s="26">
        <v>0</v>
      </c>
      <c r="O17" s="25"/>
      <c r="P17" s="1"/>
      <c r="Q17" s="1"/>
      <c r="R17" s="1"/>
    </row>
    <row r="18" spans="1:18" ht="79.5" customHeight="1">
      <c r="A18" s="25" t="s">
        <v>150</v>
      </c>
      <c r="B18" s="25">
        <v>160523</v>
      </c>
      <c r="C18" s="25" t="s">
        <v>143</v>
      </c>
      <c r="D18" s="26">
        <f>19.322+1.22</f>
        <v>20.541999999999998</v>
      </c>
      <c r="E18" s="46"/>
      <c r="F18" s="37">
        <v>43732</v>
      </c>
      <c r="G18" s="47">
        <v>3.24</v>
      </c>
      <c r="H18" s="25" t="s">
        <v>135</v>
      </c>
      <c r="I18" s="41" t="s">
        <v>126</v>
      </c>
      <c r="J18" s="26">
        <f>126.7+4.16</f>
        <v>130.86000000000001</v>
      </c>
      <c r="K18" s="26">
        <f>19.32+1.22</f>
        <v>20.54</v>
      </c>
      <c r="L18" s="26">
        <f>46.38+3.19</f>
        <v>49.57</v>
      </c>
      <c r="M18" s="26">
        <f>19.32+1.22</f>
        <v>20.54</v>
      </c>
      <c r="N18" s="26">
        <v>0</v>
      </c>
      <c r="O18" s="25"/>
      <c r="P18" s="1"/>
      <c r="Q18" s="1"/>
      <c r="R18" s="1"/>
    </row>
    <row r="19" spans="1:18" ht="79.5" customHeight="1">
      <c r="A19" s="25" t="s">
        <v>151</v>
      </c>
      <c r="B19" s="25">
        <v>160643</v>
      </c>
      <c r="C19" s="25" t="s">
        <v>147</v>
      </c>
      <c r="D19" s="26">
        <v>4.6900000000000004</v>
      </c>
      <c r="E19" s="46"/>
      <c r="F19" s="37">
        <v>43844</v>
      </c>
      <c r="G19" s="40">
        <v>3.36</v>
      </c>
      <c r="H19" s="25" t="s">
        <v>133</v>
      </c>
      <c r="I19" s="41" t="s">
        <v>164</v>
      </c>
      <c r="J19" s="26">
        <v>28.11</v>
      </c>
      <c r="K19" s="26">
        <v>14.06</v>
      </c>
      <c r="L19" s="26">
        <v>19.829999999999998</v>
      </c>
      <c r="M19" s="26">
        <v>2.5</v>
      </c>
      <c r="N19" s="26">
        <v>0</v>
      </c>
      <c r="O19" s="25"/>
      <c r="P19" s="1"/>
      <c r="Q19" s="1"/>
      <c r="R19" s="1"/>
    </row>
    <row r="20" spans="1:18" ht="79.5" customHeight="1">
      <c r="A20" s="25" t="s">
        <v>152</v>
      </c>
      <c r="B20" s="25">
        <v>160646</v>
      </c>
      <c r="C20" s="25" t="s">
        <v>147</v>
      </c>
      <c r="D20" s="26">
        <v>3.03</v>
      </c>
      <c r="E20" s="46"/>
      <c r="F20" s="37">
        <v>43844</v>
      </c>
      <c r="G20" s="40">
        <v>3.36</v>
      </c>
      <c r="H20" s="25" t="s">
        <v>133</v>
      </c>
      <c r="I20" s="41" t="s">
        <v>166</v>
      </c>
      <c r="J20" s="26">
        <v>19.28</v>
      </c>
      <c r="K20" s="26">
        <v>14.4</v>
      </c>
      <c r="L20" s="26">
        <v>6.82</v>
      </c>
      <c r="M20" s="26">
        <v>3.03</v>
      </c>
      <c r="N20" s="26">
        <v>0</v>
      </c>
      <c r="O20" s="25"/>
      <c r="P20" s="1"/>
      <c r="Q20" s="1"/>
      <c r="R20" s="1"/>
    </row>
    <row r="21" spans="1:18" ht="79.5" customHeight="1">
      <c r="A21" s="25" t="s">
        <v>153</v>
      </c>
      <c r="B21" s="25">
        <v>160768</v>
      </c>
      <c r="C21" s="25" t="s">
        <v>147</v>
      </c>
      <c r="D21" s="26">
        <v>15.5</v>
      </c>
      <c r="E21" s="46"/>
      <c r="F21" s="37">
        <v>43979</v>
      </c>
      <c r="G21" s="40">
        <v>3.57</v>
      </c>
      <c r="H21" s="25" t="s">
        <v>137</v>
      </c>
      <c r="I21" s="41" t="s">
        <v>166</v>
      </c>
      <c r="J21" s="26">
        <v>95</v>
      </c>
      <c r="K21" s="26">
        <v>20.5</v>
      </c>
      <c r="L21" s="26">
        <v>25</v>
      </c>
      <c r="M21" s="26">
        <v>13.31</v>
      </c>
      <c r="N21" s="26">
        <v>0</v>
      </c>
      <c r="O21" s="42" t="s">
        <v>168</v>
      </c>
      <c r="P21" s="1"/>
      <c r="Q21" s="1"/>
      <c r="R21" s="1"/>
    </row>
    <row r="22" spans="1:18" ht="79.5" customHeight="1">
      <c r="A22" s="48" t="s">
        <v>174</v>
      </c>
      <c r="B22" s="49">
        <v>160773</v>
      </c>
      <c r="C22" s="48" t="s">
        <v>175</v>
      </c>
      <c r="D22" s="26">
        <v>0.23</v>
      </c>
      <c r="E22" s="46"/>
      <c r="F22" s="37">
        <v>43979</v>
      </c>
      <c r="G22" s="40">
        <v>2.95</v>
      </c>
      <c r="H22" s="48" t="s">
        <v>133</v>
      </c>
      <c r="I22" s="48" t="s">
        <v>176</v>
      </c>
      <c r="J22" s="50">
        <v>0.32355</v>
      </c>
      <c r="K22" s="50">
        <v>0.23</v>
      </c>
      <c r="L22" s="50">
        <v>0.24</v>
      </c>
      <c r="M22" s="50">
        <v>0.23</v>
      </c>
      <c r="N22" s="50">
        <v>0</v>
      </c>
      <c r="O22" s="42"/>
      <c r="P22" s="23"/>
      <c r="Q22" s="23"/>
      <c r="R22" s="23"/>
    </row>
    <row r="23" spans="1:18" ht="79.5" customHeight="1">
      <c r="A23" s="51" t="s">
        <v>189</v>
      </c>
      <c r="B23" s="51" t="s">
        <v>190</v>
      </c>
      <c r="C23" s="51" t="s">
        <v>175</v>
      </c>
      <c r="D23" s="52">
        <v>0.25</v>
      </c>
      <c r="E23" s="46"/>
      <c r="F23" s="37">
        <v>43979</v>
      </c>
      <c r="G23" s="53" t="s">
        <v>191</v>
      </c>
      <c r="H23" s="51" t="s">
        <v>133</v>
      </c>
      <c r="I23" s="54" t="s">
        <v>192</v>
      </c>
      <c r="J23" s="52">
        <v>21.2</v>
      </c>
      <c r="K23" s="52">
        <v>5</v>
      </c>
      <c r="L23" s="52">
        <v>0.56000000000000005</v>
      </c>
      <c r="M23" s="52">
        <v>0.25</v>
      </c>
      <c r="N23" s="52">
        <v>0</v>
      </c>
      <c r="O23" s="42"/>
      <c r="P23" s="24"/>
      <c r="Q23" s="24"/>
      <c r="R23" s="24"/>
    </row>
    <row r="24" spans="1:18" ht="79.5" customHeight="1">
      <c r="A24" s="51" t="s">
        <v>193</v>
      </c>
      <c r="B24" s="51" t="s">
        <v>194</v>
      </c>
      <c r="C24" s="51" t="s">
        <v>175</v>
      </c>
      <c r="D24" s="52">
        <v>0.19</v>
      </c>
      <c r="E24" s="46"/>
      <c r="F24" s="37">
        <v>43979</v>
      </c>
      <c r="G24" s="55">
        <v>3.57</v>
      </c>
      <c r="H24" s="51" t="s">
        <v>137</v>
      </c>
      <c r="I24" s="54" t="s">
        <v>192</v>
      </c>
      <c r="J24" s="52">
        <v>1.1000000000000001</v>
      </c>
      <c r="K24" s="52">
        <v>0.5</v>
      </c>
      <c r="L24" s="52">
        <v>0.56000000000000005</v>
      </c>
      <c r="M24" s="52">
        <v>0.19</v>
      </c>
      <c r="N24" s="52">
        <v>0.01</v>
      </c>
      <c r="O24" s="42"/>
      <c r="P24" s="24"/>
      <c r="Q24" s="24"/>
      <c r="R24" s="24"/>
    </row>
    <row r="25" spans="1:18" ht="79.5" customHeight="1">
      <c r="A25" s="25" t="s">
        <v>204</v>
      </c>
      <c r="B25" s="39">
        <v>160764</v>
      </c>
      <c r="C25" s="25" t="s">
        <v>175</v>
      </c>
      <c r="D25" s="26">
        <v>1.1000000000000001</v>
      </c>
      <c r="E25" s="46"/>
      <c r="F25" s="37">
        <v>43979</v>
      </c>
      <c r="G25" s="40">
        <v>3.45</v>
      </c>
      <c r="H25" s="25" t="s">
        <v>145</v>
      </c>
      <c r="I25" s="41" t="s">
        <v>205</v>
      </c>
      <c r="J25" s="26">
        <v>3.93</v>
      </c>
      <c r="K25" s="26">
        <v>2</v>
      </c>
      <c r="L25" s="26">
        <v>1.1000000000000001</v>
      </c>
      <c r="M25" s="26">
        <v>1.1000000000000001</v>
      </c>
      <c r="N25" s="26">
        <v>0</v>
      </c>
      <c r="O25" s="42"/>
      <c r="P25" s="24"/>
      <c r="Q25" s="24"/>
      <c r="R25" s="24"/>
    </row>
    <row r="26" spans="1:18" ht="79.5" customHeight="1">
      <c r="A26" s="25" t="s">
        <v>206</v>
      </c>
      <c r="B26" s="39">
        <v>160775</v>
      </c>
      <c r="C26" s="25" t="s">
        <v>175</v>
      </c>
      <c r="D26" s="26">
        <v>0.4</v>
      </c>
      <c r="E26" s="46"/>
      <c r="F26" s="37">
        <v>43979</v>
      </c>
      <c r="G26" s="40">
        <v>3.57</v>
      </c>
      <c r="H26" s="25" t="s">
        <v>137</v>
      </c>
      <c r="I26" s="41" t="s">
        <v>207</v>
      </c>
      <c r="J26" s="26">
        <v>0.81</v>
      </c>
      <c r="K26" s="26">
        <v>0.81</v>
      </c>
      <c r="L26" s="26">
        <v>0.4</v>
      </c>
      <c r="M26" s="26">
        <v>0.4</v>
      </c>
      <c r="N26" s="26">
        <v>0</v>
      </c>
      <c r="O26" s="42"/>
      <c r="P26" s="24"/>
      <c r="Q26" s="24"/>
      <c r="R26" s="24"/>
    </row>
    <row r="27" spans="1:18" ht="79.5" customHeight="1">
      <c r="A27" s="25" t="s">
        <v>189</v>
      </c>
      <c r="B27" s="39">
        <v>160763</v>
      </c>
      <c r="C27" s="25" t="s">
        <v>175</v>
      </c>
      <c r="D27" s="26">
        <v>2.19</v>
      </c>
      <c r="E27" s="46"/>
      <c r="F27" s="37">
        <v>43979</v>
      </c>
      <c r="G27" s="40">
        <v>2.95</v>
      </c>
      <c r="H27" s="25" t="s">
        <v>133</v>
      </c>
      <c r="I27" s="41" t="s">
        <v>223</v>
      </c>
      <c r="J27" s="26">
        <v>8.7657699999999998</v>
      </c>
      <c r="K27" s="26">
        <v>3.3946999999999998</v>
      </c>
      <c r="L27" s="26">
        <v>2.19</v>
      </c>
      <c r="M27" s="26">
        <v>2.19</v>
      </c>
      <c r="N27" s="26">
        <v>0</v>
      </c>
      <c r="O27" s="42"/>
      <c r="P27" s="24"/>
      <c r="Q27" s="24"/>
      <c r="R27" s="24"/>
    </row>
    <row r="28" spans="1:18" ht="79.5" customHeight="1">
      <c r="A28" s="51" t="s">
        <v>195</v>
      </c>
      <c r="B28" s="56">
        <v>104843</v>
      </c>
      <c r="C28" s="51" t="s">
        <v>175</v>
      </c>
      <c r="D28" s="52">
        <v>0.38</v>
      </c>
      <c r="E28" s="46"/>
      <c r="F28" s="51" t="s">
        <v>196</v>
      </c>
      <c r="G28" s="55">
        <v>3.56</v>
      </c>
      <c r="H28" s="51" t="s">
        <v>145</v>
      </c>
      <c r="I28" s="54" t="s">
        <v>197</v>
      </c>
      <c r="J28" s="52">
        <v>2.2000000000000002</v>
      </c>
      <c r="K28" s="52">
        <v>0.38</v>
      </c>
      <c r="L28" s="52">
        <v>0.27</v>
      </c>
      <c r="M28" s="52">
        <v>0.38</v>
      </c>
      <c r="N28" s="52">
        <v>0</v>
      </c>
      <c r="O28" s="42"/>
      <c r="P28" s="24"/>
      <c r="Q28" s="24"/>
      <c r="R28" s="24"/>
    </row>
    <row r="29" spans="1:18" ht="79.5" customHeight="1">
      <c r="A29" s="25" t="s">
        <v>154</v>
      </c>
      <c r="B29" s="25">
        <v>104896</v>
      </c>
      <c r="C29" s="25" t="s">
        <v>147</v>
      </c>
      <c r="D29" s="26">
        <v>3</v>
      </c>
      <c r="E29" s="46"/>
      <c r="F29" s="37">
        <v>44071</v>
      </c>
      <c r="G29" s="40">
        <v>3.74</v>
      </c>
      <c r="H29" s="25" t="s">
        <v>145</v>
      </c>
      <c r="I29" s="41" t="s">
        <v>164</v>
      </c>
      <c r="J29" s="26">
        <v>28.11</v>
      </c>
      <c r="K29" s="26">
        <v>14.06</v>
      </c>
      <c r="L29" s="26">
        <v>19.829999999999998</v>
      </c>
      <c r="M29" s="26">
        <v>0</v>
      </c>
      <c r="N29" s="26">
        <v>0</v>
      </c>
      <c r="O29" s="25"/>
      <c r="P29" s="1"/>
      <c r="Q29" s="1"/>
      <c r="R29" s="1"/>
    </row>
    <row r="30" spans="1:18" ht="79.5" customHeight="1">
      <c r="A30" s="51" t="s">
        <v>198</v>
      </c>
      <c r="B30" s="56">
        <v>104895</v>
      </c>
      <c r="C30" s="51" t="s">
        <v>175</v>
      </c>
      <c r="D30" s="52">
        <v>0.31</v>
      </c>
      <c r="E30" s="46"/>
      <c r="F30" s="51" t="s">
        <v>199</v>
      </c>
      <c r="G30" s="55">
        <v>3.28</v>
      </c>
      <c r="H30" s="51" t="s">
        <v>133</v>
      </c>
      <c r="I30" s="54" t="s">
        <v>192</v>
      </c>
      <c r="J30" s="52">
        <v>21.2</v>
      </c>
      <c r="K30" s="52">
        <v>5</v>
      </c>
      <c r="L30" s="52">
        <v>0.56000000000000005</v>
      </c>
      <c r="M30" s="52">
        <v>0.31</v>
      </c>
      <c r="N30" s="52">
        <v>0</v>
      </c>
      <c r="O30" s="25"/>
      <c r="P30" s="24"/>
      <c r="Q30" s="24"/>
      <c r="R30" s="24"/>
    </row>
    <row r="31" spans="1:18" ht="79.5" customHeight="1">
      <c r="A31" s="25" t="s">
        <v>155</v>
      </c>
      <c r="B31" s="25">
        <v>160958</v>
      </c>
      <c r="C31" s="25" t="s">
        <v>147</v>
      </c>
      <c r="D31" s="26">
        <v>2.5</v>
      </c>
      <c r="E31" s="46"/>
      <c r="F31" s="37">
        <v>44097</v>
      </c>
      <c r="G31" s="47">
        <v>3.36</v>
      </c>
      <c r="H31" s="25" t="s">
        <v>133</v>
      </c>
      <c r="I31" s="41" t="s">
        <v>164</v>
      </c>
      <c r="J31" s="26">
        <v>20.75</v>
      </c>
      <c r="K31" s="26">
        <v>10.25</v>
      </c>
      <c r="L31" s="26">
        <v>4.74</v>
      </c>
      <c r="M31" s="26">
        <v>2.5</v>
      </c>
      <c r="N31" s="26">
        <v>0</v>
      </c>
      <c r="O31" s="25"/>
      <c r="P31" s="1"/>
      <c r="Q31" s="1"/>
      <c r="R31" s="1"/>
    </row>
    <row r="32" spans="1:18" ht="79.5" customHeight="1">
      <c r="A32" s="25" t="s">
        <v>156</v>
      </c>
      <c r="B32" s="25">
        <v>160959</v>
      </c>
      <c r="C32" s="25" t="s">
        <v>147</v>
      </c>
      <c r="D32" s="26">
        <v>4</v>
      </c>
      <c r="E32" s="46"/>
      <c r="F32" s="37">
        <v>44097</v>
      </c>
      <c r="G32" s="40">
        <v>3.82</v>
      </c>
      <c r="H32" s="25" t="s">
        <v>145</v>
      </c>
      <c r="I32" s="41" t="s">
        <v>164</v>
      </c>
      <c r="J32" s="26">
        <v>27.33</v>
      </c>
      <c r="K32" s="26">
        <v>11.88</v>
      </c>
      <c r="L32" s="26">
        <v>6</v>
      </c>
      <c r="M32" s="26">
        <v>0.8</v>
      </c>
      <c r="N32" s="26">
        <v>0</v>
      </c>
      <c r="O32" s="25"/>
      <c r="P32" s="1"/>
      <c r="Q32" s="1"/>
      <c r="R32" s="1"/>
    </row>
    <row r="33" spans="1:18" ht="79.5" customHeight="1">
      <c r="A33" s="25" t="s">
        <v>157</v>
      </c>
      <c r="B33" s="25">
        <v>160963</v>
      </c>
      <c r="C33" s="25" t="s">
        <v>147</v>
      </c>
      <c r="D33" s="26">
        <v>5</v>
      </c>
      <c r="E33" s="46"/>
      <c r="F33" s="37">
        <v>44097</v>
      </c>
      <c r="G33" s="40">
        <v>3.94</v>
      </c>
      <c r="H33" s="25" t="s">
        <v>137</v>
      </c>
      <c r="I33" s="41" t="s">
        <v>166</v>
      </c>
      <c r="J33" s="26">
        <v>95</v>
      </c>
      <c r="K33" s="26">
        <v>20.5</v>
      </c>
      <c r="L33" s="26">
        <v>25</v>
      </c>
      <c r="M33" s="26">
        <v>0</v>
      </c>
      <c r="N33" s="26">
        <v>0</v>
      </c>
      <c r="O33" s="25"/>
      <c r="P33" s="1"/>
      <c r="Q33" s="1"/>
      <c r="R33" s="1"/>
    </row>
    <row r="34" spans="1:18" ht="79.5" customHeight="1">
      <c r="A34" s="25" t="s">
        <v>158</v>
      </c>
      <c r="B34" s="25">
        <v>160968</v>
      </c>
      <c r="C34" s="25" t="s">
        <v>147</v>
      </c>
      <c r="D34" s="26">
        <v>1</v>
      </c>
      <c r="E34" s="46"/>
      <c r="F34" s="37">
        <v>44097</v>
      </c>
      <c r="G34" s="40">
        <v>3.36</v>
      </c>
      <c r="H34" s="25" t="s">
        <v>133</v>
      </c>
      <c r="I34" s="41" t="s">
        <v>167</v>
      </c>
      <c r="J34" s="26">
        <v>11.51</v>
      </c>
      <c r="K34" s="26">
        <v>5.75</v>
      </c>
      <c r="L34" s="26">
        <v>2.0299999999999998</v>
      </c>
      <c r="M34" s="26">
        <v>1</v>
      </c>
      <c r="N34" s="26">
        <v>0</v>
      </c>
      <c r="O34" s="25"/>
      <c r="P34" s="1"/>
      <c r="Q34" s="1"/>
      <c r="R34" s="1"/>
    </row>
    <row r="35" spans="1:18" ht="79.5" customHeight="1">
      <c r="A35" s="25" t="s">
        <v>159</v>
      </c>
      <c r="B35" s="25">
        <v>160969</v>
      </c>
      <c r="C35" s="25" t="s">
        <v>147</v>
      </c>
      <c r="D35" s="26">
        <v>1</v>
      </c>
      <c r="E35" s="46"/>
      <c r="F35" s="37">
        <v>44097</v>
      </c>
      <c r="G35" s="40">
        <v>3.82</v>
      </c>
      <c r="H35" s="25" t="s">
        <v>145</v>
      </c>
      <c r="I35" s="41" t="s">
        <v>167</v>
      </c>
      <c r="J35" s="26">
        <v>6.01</v>
      </c>
      <c r="K35" s="26">
        <v>3</v>
      </c>
      <c r="L35" s="26">
        <v>0.44879999999999998</v>
      </c>
      <c r="M35" s="26">
        <v>0</v>
      </c>
      <c r="N35" s="26">
        <v>0</v>
      </c>
      <c r="O35" s="25"/>
      <c r="P35" s="1"/>
      <c r="Q35" s="1"/>
      <c r="R35" s="1"/>
    </row>
    <row r="36" spans="1:18" ht="79.5" customHeight="1">
      <c r="A36" s="51" t="s">
        <v>200</v>
      </c>
      <c r="B36" s="51" t="s">
        <v>201</v>
      </c>
      <c r="C36" s="51" t="s">
        <v>175</v>
      </c>
      <c r="D36" s="52">
        <v>0.12</v>
      </c>
      <c r="E36" s="46"/>
      <c r="F36" s="37">
        <v>44097</v>
      </c>
      <c r="G36" s="53" t="s">
        <v>202</v>
      </c>
      <c r="H36" s="51" t="s">
        <v>137</v>
      </c>
      <c r="I36" s="54" t="s">
        <v>203</v>
      </c>
      <c r="J36" s="52">
        <v>2.5</v>
      </c>
      <c r="K36" s="52">
        <v>0.12</v>
      </c>
      <c r="L36" s="52">
        <v>0.6</v>
      </c>
      <c r="M36" s="52">
        <v>0.12</v>
      </c>
      <c r="N36" s="52">
        <v>0</v>
      </c>
      <c r="O36" s="25"/>
      <c r="P36" s="24"/>
      <c r="Q36" s="24"/>
      <c r="R36" s="24"/>
    </row>
    <row r="37" spans="1:18" ht="79.5" customHeight="1">
      <c r="A37" s="25" t="s">
        <v>160</v>
      </c>
      <c r="B37" s="25">
        <v>104950</v>
      </c>
      <c r="C37" s="25" t="s">
        <v>147</v>
      </c>
      <c r="D37" s="26">
        <v>6</v>
      </c>
      <c r="E37" s="46"/>
      <c r="F37" s="37">
        <v>44117</v>
      </c>
      <c r="G37" s="40">
        <v>3.42</v>
      </c>
      <c r="H37" s="25" t="s">
        <v>133</v>
      </c>
      <c r="I37" s="41" t="s">
        <v>164</v>
      </c>
      <c r="J37" s="26">
        <v>17.329999999999998</v>
      </c>
      <c r="K37" s="26">
        <v>8.6</v>
      </c>
      <c r="L37" s="26">
        <v>2.2999999999999998</v>
      </c>
      <c r="M37" s="26">
        <v>1.75</v>
      </c>
      <c r="N37" s="26">
        <v>0</v>
      </c>
      <c r="O37" s="25"/>
      <c r="P37" s="1"/>
      <c r="Q37" s="1"/>
      <c r="R37" s="1"/>
    </row>
    <row r="38" spans="1:18" ht="79.5" customHeight="1">
      <c r="A38" s="48" t="s">
        <v>177</v>
      </c>
      <c r="B38" s="49">
        <v>2071036</v>
      </c>
      <c r="C38" s="48" t="s">
        <v>175</v>
      </c>
      <c r="D38" s="50">
        <v>0.75</v>
      </c>
      <c r="E38" s="46"/>
      <c r="F38" s="37">
        <v>44130</v>
      </c>
      <c r="G38" s="49">
        <v>4.01</v>
      </c>
      <c r="H38" s="48" t="s">
        <v>137</v>
      </c>
      <c r="I38" s="48" t="s">
        <v>178</v>
      </c>
      <c r="J38" s="50">
        <v>1.9001809999999999</v>
      </c>
      <c r="K38" s="50">
        <v>0.95</v>
      </c>
      <c r="L38" s="50">
        <v>0.75</v>
      </c>
      <c r="M38" s="50">
        <v>0.75</v>
      </c>
      <c r="N38" s="50">
        <v>0</v>
      </c>
      <c r="O38" s="25"/>
      <c r="P38" s="23"/>
      <c r="Q38" s="23"/>
      <c r="R38" s="23"/>
    </row>
    <row r="39" spans="1:18" ht="79.5" customHeight="1">
      <c r="A39" s="25" t="s">
        <v>208</v>
      </c>
      <c r="B39" s="39">
        <v>2071029</v>
      </c>
      <c r="C39" s="25" t="s">
        <v>175</v>
      </c>
      <c r="D39" s="26">
        <v>0.46</v>
      </c>
      <c r="E39" s="46"/>
      <c r="F39" s="37">
        <v>44130</v>
      </c>
      <c r="G39" s="40">
        <v>3.89</v>
      </c>
      <c r="H39" s="25" t="s">
        <v>145</v>
      </c>
      <c r="I39" s="41" t="s">
        <v>209</v>
      </c>
      <c r="J39" s="26">
        <v>2.2188560000000002</v>
      </c>
      <c r="K39" s="26">
        <v>1</v>
      </c>
      <c r="L39" s="26">
        <v>0.46</v>
      </c>
      <c r="M39" s="26">
        <v>0.46</v>
      </c>
      <c r="N39" s="26">
        <v>0</v>
      </c>
      <c r="O39" s="25"/>
      <c r="P39" s="24"/>
      <c r="Q39" s="24"/>
      <c r="R39" s="24"/>
    </row>
    <row r="40" spans="1:18" ht="79.5" customHeight="1">
      <c r="A40" s="25" t="s">
        <v>161</v>
      </c>
      <c r="B40" s="25">
        <v>2071083</v>
      </c>
      <c r="C40" s="25" t="s">
        <v>147</v>
      </c>
      <c r="D40" s="26">
        <v>1.1599999999999999</v>
      </c>
      <c r="E40" s="46"/>
      <c r="F40" s="37">
        <v>44134</v>
      </c>
      <c r="G40" s="40">
        <v>3.43</v>
      </c>
      <c r="H40" s="25" t="s">
        <v>133</v>
      </c>
      <c r="I40" s="41" t="s">
        <v>167</v>
      </c>
      <c r="J40" s="26">
        <v>2.78</v>
      </c>
      <c r="K40" s="26">
        <v>2.2200000000000002</v>
      </c>
      <c r="L40" s="26">
        <v>0.26140000000000002</v>
      </c>
      <c r="M40" s="26">
        <v>0</v>
      </c>
      <c r="N40" s="26">
        <v>0</v>
      </c>
      <c r="O40" s="25"/>
      <c r="P40" s="1"/>
      <c r="Q40" s="1"/>
      <c r="R40" s="1"/>
    </row>
    <row r="41" spans="1:18" ht="14.25" customHeight="1">
      <c r="A41" s="27" t="s">
        <v>57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7"/>
      <c r="M41" s="7"/>
      <c r="N41" s="7"/>
      <c r="O41" s="7"/>
    </row>
  </sheetData>
  <mergeCells count="8">
    <mergeCell ref="A41:K41"/>
    <mergeCell ref="A5:O5"/>
    <mergeCell ref="B7:H7"/>
    <mergeCell ref="I7:I8"/>
    <mergeCell ref="J7:K7"/>
    <mergeCell ref="L7:M7"/>
    <mergeCell ref="N7:N8"/>
    <mergeCell ref="O7:O8"/>
  </mergeCells>
  <phoneticPr fontId="5" type="noConversion"/>
  <pageMargins left="0.75" right="0.75" top="0.26899999380111694" bottom="0.26899999380111694" header="0" footer="0"/>
  <pageSetup paperSize="9" scale="67" fitToHeight="0" orientation="portrait" r:id="rId1"/>
  <ignoredErrors>
    <ignoredError sqref="L18" formula="1"/>
    <ignoredError sqref="B23:B24 G23 B36 G36:N3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B1" workbookViewId="0">
      <pane ySplit="8" topLeftCell="A9" activePane="bottomLeft" state="frozen"/>
      <selection pane="bottomLeft" activeCell="F10" sqref="F10:G21"/>
    </sheetView>
  </sheetViews>
  <sheetFormatPr defaultColWidth="10" defaultRowHeight="14"/>
  <cols>
    <col min="1" max="1" width="9" hidden="1"/>
    <col min="2" max="2" width="7.54296875" customWidth="1"/>
    <col min="3" max="3" width="33.7265625" customWidth="1"/>
    <col min="4" max="4" width="11.7265625" customWidth="1"/>
    <col min="5" max="5" width="9" hidden="1"/>
    <col min="6" max="6" width="29.453125" customWidth="1"/>
    <col min="7" max="7" width="15.90625" customWidth="1"/>
    <col min="8" max="8" width="8.984375E-2" hidden="1" customWidth="1"/>
    <col min="9" max="9" width="1.26953125" hidden="1" customWidth="1"/>
  </cols>
  <sheetData>
    <row r="1" spans="1:9" ht="36" hidden="1">
      <c r="A1" s="1">
        <v>0</v>
      </c>
      <c r="B1" s="1" t="s">
        <v>58</v>
      </c>
      <c r="C1" s="1" t="s">
        <v>59</v>
      </c>
    </row>
    <row r="2" spans="1:9" ht="24" hidden="1">
      <c r="A2" s="1">
        <v>0</v>
      </c>
      <c r="B2" s="1" t="s">
        <v>3</v>
      </c>
      <c r="C2" s="1" t="s">
        <v>4</v>
      </c>
      <c r="D2" s="1" t="s">
        <v>5</v>
      </c>
      <c r="F2" s="1" t="s">
        <v>60</v>
      </c>
      <c r="G2" s="1" t="s">
        <v>61</v>
      </c>
      <c r="H2" s="1" t="s">
        <v>8</v>
      </c>
    </row>
    <row r="3" spans="1:9" hidden="1">
      <c r="A3" s="1">
        <v>0</v>
      </c>
      <c r="C3" s="1" t="s">
        <v>9</v>
      </c>
      <c r="D3" s="1" t="s">
        <v>62</v>
      </c>
      <c r="E3" s="1" t="s">
        <v>22</v>
      </c>
      <c r="F3" s="1" t="s">
        <v>63</v>
      </c>
      <c r="G3" s="1" t="s">
        <v>64</v>
      </c>
      <c r="H3" s="1" t="s">
        <v>65</v>
      </c>
      <c r="I3" s="1" t="s">
        <v>65</v>
      </c>
    </row>
    <row r="4" spans="1:9" ht="14.25" customHeight="1">
      <c r="A4" s="1">
        <v>0</v>
      </c>
      <c r="B4" s="1" t="s">
        <v>124</v>
      </c>
    </row>
    <row r="5" spans="1:9" ht="44" customHeight="1">
      <c r="A5" s="1">
        <v>0</v>
      </c>
      <c r="B5" s="28" t="s">
        <v>213</v>
      </c>
      <c r="C5" s="28"/>
      <c r="D5" s="28"/>
      <c r="E5" s="28"/>
      <c r="F5" s="28"/>
      <c r="G5" s="28"/>
    </row>
    <row r="6" spans="1:9" ht="14.25" customHeight="1">
      <c r="A6" s="1">
        <v>0</v>
      </c>
      <c r="G6" s="3" t="s">
        <v>24</v>
      </c>
    </row>
    <row r="7" spans="1:9" ht="33" customHeight="1">
      <c r="A7" s="1">
        <v>0</v>
      </c>
      <c r="B7" s="36" t="s">
        <v>66</v>
      </c>
      <c r="C7" s="36" t="s">
        <v>67</v>
      </c>
      <c r="D7" s="36"/>
      <c r="E7" s="19"/>
      <c r="F7" s="36" t="s">
        <v>68</v>
      </c>
      <c r="G7" s="36"/>
    </row>
    <row r="8" spans="1:9" ht="33" customHeight="1">
      <c r="A8" s="1">
        <v>0</v>
      </c>
      <c r="B8" s="36"/>
      <c r="C8" s="20" t="s">
        <v>29</v>
      </c>
      <c r="D8" s="20" t="s">
        <v>69</v>
      </c>
      <c r="E8" s="19"/>
      <c r="F8" s="20" t="s">
        <v>70</v>
      </c>
      <c r="G8" s="20" t="s">
        <v>69</v>
      </c>
    </row>
    <row r="9" spans="1:9" ht="17.25" customHeight="1">
      <c r="A9" s="1">
        <v>0</v>
      </c>
      <c r="B9" s="21" t="s">
        <v>71</v>
      </c>
      <c r="C9" s="14"/>
      <c r="D9" s="13">
        <f>SUM(D10:D13)</f>
        <v>25.319400000000002</v>
      </c>
      <c r="E9" s="19"/>
      <c r="F9" s="14"/>
      <c r="G9" s="13">
        <f>SUM(G10:G21)</f>
        <v>22.649600000000007</v>
      </c>
    </row>
    <row r="10" spans="1:9" ht="17.25" customHeight="1">
      <c r="A10" s="1" t="s">
        <v>37</v>
      </c>
      <c r="B10" s="22">
        <v>1</v>
      </c>
      <c r="C10" s="12" t="s">
        <v>179</v>
      </c>
      <c r="D10" s="13">
        <f>0.26+0.69+0.77+1.26+2.32</f>
        <v>5.3</v>
      </c>
      <c r="E10" s="66" t="s">
        <v>40</v>
      </c>
      <c r="F10" s="25" t="s">
        <v>180</v>
      </c>
      <c r="G10" s="26">
        <v>5.28E-2</v>
      </c>
      <c r="H10" s="1" t="s">
        <v>72</v>
      </c>
      <c r="I10" s="1" t="s">
        <v>72</v>
      </c>
    </row>
    <row r="11" spans="1:9" ht="17.25" customHeight="1">
      <c r="A11" s="1" t="s">
        <v>37</v>
      </c>
      <c r="B11" s="22">
        <v>2</v>
      </c>
      <c r="C11" s="12" t="s">
        <v>128</v>
      </c>
      <c r="D11" s="13">
        <f>10.3+0.55+0.72+0.4+0.09+0.6594</f>
        <v>12.719400000000002</v>
      </c>
      <c r="E11" s="66" t="s">
        <v>73</v>
      </c>
      <c r="F11" s="12" t="s">
        <v>181</v>
      </c>
      <c r="G11" s="13">
        <f>0.0799+0.1</f>
        <v>0.1799</v>
      </c>
      <c r="H11" s="1" t="s">
        <v>74</v>
      </c>
      <c r="I11" s="1" t="s">
        <v>74</v>
      </c>
    </row>
    <row r="12" spans="1:9" ht="17.25" customHeight="1">
      <c r="A12" s="1" t="s">
        <v>37</v>
      </c>
      <c r="B12" s="22">
        <v>3</v>
      </c>
      <c r="C12" s="12" t="s">
        <v>130</v>
      </c>
      <c r="D12" s="13">
        <f>0.3+0.04+0.26+0.02+0.23+0.88</f>
        <v>1.73</v>
      </c>
      <c r="E12" s="66" t="s">
        <v>41</v>
      </c>
      <c r="F12" s="12" t="s">
        <v>76</v>
      </c>
      <c r="G12" s="13">
        <f>0.375+0.5482+0.06+0.11+0.6337+0.3872</f>
        <v>2.1141000000000001</v>
      </c>
      <c r="H12" s="1" t="s">
        <v>75</v>
      </c>
      <c r="I12" s="1" t="s">
        <v>75</v>
      </c>
    </row>
    <row r="13" spans="1:9" ht="17.25" customHeight="1">
      <c r="A13" s="1" t="s">
        <v>37</v>
      </c>
      <c r="B13" s="22">
        <v>4</v>
      </c>
      <c r="C13" s="12" t="s">
        <v>131</v>
      </c>
      <c r="D13" s="13">
        <f>4.03+0.14+0.48+0.09+0.29+0.54</f>
        <v>5.57</v>
      </c>
      <c r="E13" s="66" t="s">
        <v>43</v>
      </c>
      <c r="F13" s="12" t="s">
        <v>210</v>
      </c>
      <c r="G13" s="13">
        <v>4.9200000000000001E-2</v>
      </c>
      <c r="H13" s="1" t="s">
        <v>77</v>
      </c>
      <c r="I13" s="1" t="s">
        <v>77</v>
      </c>
    </row>
    <row r="14" spans="1:9" ht="17.25" customHeight="1">
      <c r="A14" s="1" t="s">
        <v>37</v>
      </c>
      <c r="E14" s="66" t="s">
        <v>78</v>
      </c>
      <c r="F14" s="12" t="s">
        <v>84</v>
      </c>
      <c r="G14" s="13">
        <f>0.185+0.0789+0.05+0.05+0.3186</f>
        <v>0.6825</v>
      </c>
      <c r="H14" s="1" t="s">
        <v>79</v>
      </c>
      <c r="I14" s="1" t="s">
        <v>79</v>
      </c>
    </row>
    <row r="15" spans="1:9" ht="17.25" customHeight="1">
      <c r="A15" s="1" t="s">
        <v>37</v>
      </c>
      <c r="E15" s="66" t="s">
        <v>80</v>
      </c>
      <c r="F15" s="12" t="s">
        <v>86</v>
      </c>
      <c r="G15" s="13">
        <f>0.2+0.0325+0.4438</f>
        <v>0.67630000000000001</v>
      </c>
      <c r="H15" s="1" t="s">
        <v>81</v>
      </c>
      <c r="I15" s="1" t="s">
        <v>81</v>
      </c>
    </row>
    <row r="16" spans="1:9" ht="17.25" customHeight="1">
      <c r="A16" s="1" t="s">
        <v>37</v>
      </c>
      <c r="E16" s="1" t="s">
        <v>42</v>
      </c>
      <c r="F16" s="12" t="s">
        <v>162</v>
      </c>
      <c r="G16" s="13">
        <f>10.6102+0.3055+0.14+0.6105</f>
        <v>11.666200000000002</v>
      </c>
      <c r="H16" s="1" t="s">
        <v>82</v>
      </c>
      <c r="I16" s="1" t="s">
        <v>82</v>
      </c>
    </row>
    <row r="17" spans="1:9" ht="17.25" customHeight="1">
      <c r="A17" s="1" t="s">
        <v>37</v>
      </c>
      <c r="E17" s="1" t="s">
        <v>83</v>
      </c>
      <c r="F17" s="12" t="s">
        <v>182</v>
      </c>
      <c r="G17" s="13">
        <f>0.1792+0.2883+2.9228</f>
        <v>3.3902999999999999</v>
      </c>
      <c r="H17" s="1" t="s">
        <v>85</v>
      </c>
      <c r="I17" s="1" t="s">
        <v>85</v>
      </c>
    </row>
    <row r="18" spans="1:9" ht="17.25" customHeight="1">
      <c r="A18" s="1" t="s">
        <v>37</v>
      </c>
      <c r="E18" s="1"/>
      <c r="F18" s="12" t="s">
        <v>91</v>
      </c>
      <c r="G18" s="13">
        <f>1+0.093+0.71+0.21+0.16</f>
        <v>2.173</v>
      </c>
      <c r="H18" s="1" t="s">
        <v>87</v>
      </c>
      <c r="I18" s="1" t="s">
        <v>87</v>
      </c>
    </row>
    <row r="19" spans="1:9" ht="17.25" customHeight="1">
      <c r="A19" s="1" t="s">
        <v>37</v>
      </c>
      <c r="E19" s="1"/>
      <c r="F19" s="12" t="s">
        <v>97</v>
      </c>
      <c r="G19" s="13">
        <f>0.05+0.047</f>
        <v>9.7000000000000003E-2</v>
      </c>
      <c r="H19" s="1" t="s">
        <v>89</v>
      </c>
      <c r="I19" s="1" t="s">
        <v>89</v>
      </c>
    </row>
    <row r="20" spans="1:9" ht="17.25" customHeight="1">
      <c r="A20" s="1" t="s">
        <v>37</v>
      </c>
      <c r="E20" s="1"/>
      <c r="F20" s="12" t="s">
        <v>211</v>
      </c>
      <c r="G20" s="13">
        <v>2.5399999999999999E-2</v>
      </c>
      <c r="H20" s="1" t="s">
        <v>90</v>
      </c>
      <c r="I20" s="1" t="s">
        <v>90</v>
      </c>
    </row>
    <row r="21" spans="1:9" ht="17.25" customHeight="1">
      <c r="A21" s="1" t="s">
        <v>37</v>
      </c>
      <c r="E21" s="1"/>
      <c r="F21" s="12" t="s">
        <v>101</v>
      </c>
      <c r="G21" s="13">
        <f>0.03+1.46+0.0529</f>
        <v>1.5428999999999999</v>
      </c>
      <c r="H21" s="1" t="s">
        <v>92</v>
      </c>
      <c r="I21" s="1" t="s">
        <v>92</v>
      </c>
    </row>
    <row r="22" spans="1:9" ht="17.25" customHeight="1">
      <c r="A22" s="1" t="s">
        <v>37</v>
      </c>
      <c r="E22" s="1"/>
      <c r="H22" s="1" t="s">
        <v>93</v>
      </c>
      <c r="I22" s="1" t="s">
        <v>93</v>
      </c>
    </row>
    <row r="23" spans="1:9" ht="17.25" customHeight="1">
      <c r="A23" s="1" t="s">
        <v>37</v>
      </c>
      <c r="E23" s="1"/>
      <c r="H23" s="1" t="s">
        <v>93</v>
      </c>
      <c r="I23" s="1" t="s">
        <v>93</v>
      </c>
    </row>
    <row r="24" spans="1:9" ht="17.25" customHeight="1">
      <c r="A24" s="1" t="s">
        <v>37</v>
      </c>
      <c r="E24" s="1"/>
      <c r="H24" s="1" t="s">
        <v>94</v>
      </c>
      <c r="I24" s="1" t="s">
        <v>94</v>
      </c>
    </row>
    <row r="25" spans="1:9" ht="17.25" customHeight="1">
      <c r="A25" s="1" t="s">
        <v>37</v>
      </c>
      <c r="E25" s="1"/>
      <c r="H25" s="1" t="s">
        <v>95</v>
      </c>
      <c r="I25" s="1" t="s">
        <v>95</v>
      </c>
    </row>
    <row r="26" spans="1:9" ht="17.25" customHeight="1">
      <c r="A26" s="1" t="s">
        <v>37</v>
      </c>
      <c r="E26" s="1"/>
      <c r="H26" s="1" t="s">
        <v>96</v>
      </c>
      <c r="I26" s="1" t="s">
        <v>96</v>
      </c>
    </row>
    <row r="27" spans="1:9" ht="17.25" customHeight="1">
      <c r="A27" s="1" t="s">
        <v>37</v>
      </c>
      <c r="E27" s="1"/>
      <c r="H27" s="1" t="s">
        <v>98</v>
      </c>
      <c r="I27" s="1" t="s">
        <v>98</v>
      </c>
    </row>
    <row r="28" spans="1:9" ht="17.25" customHeight="1">
      <c r="A28" s="1" t="s">
        <v>37</v>
      </c>
      <c r="E28" s="1"/>
      <c r="H28" s="1" t="s">
        <v>99</v>
      </c>
      <c r="I28" s="1" t="s">
        <v>99</v>
      </c>
    </row>
    <row r="29" spans="1:9" ht="17.25" customHeight="1">
      <c r="A29" s="1" t="s">
        <v>37</v>
      </c>
      <c r="E29" s="1"/>
      <c r="H29" s="1" t="s">
        <v>100</v>
      </c>
      <c r="I29" s="1" t="s">
        <v>100</v>
      </c>
    </row>
    <row r="30" spans="1:9" ht="17.25" customHeight="1">
      <c r="A30" s="1" t="s">
        <v>37</v>
      </c>
      <c r="E30" s="1"/>
      <c r="H30" s="1" t="s">
        <v>102</v>
      </c>
      <c r="I30" s="1" t="s">
        <v>102</v>
      </c>
    </row>
    <row r="31" spans="1:9" ht="17.25" customHeight="1">
      <c r="A31" s="1" t="s">
        <v>37</v>
      </c>
      <c r="E31" s="1"/>
      <c r="H31" s="1" t="s">
        <v>103</v>
      </c>
      <c r="I31" s="1" t="s">
        <v>103</v>
      </c>
    </row>
  </sheetData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opLeftCell="B4" workbookViewId="0">
      <selection activeCell="F10" sqref="F10:G18"/>
    </sheetView>
  </sheetViews>
  <sheetFormatPr defaultColWidth="10" defaultRowHeight="14"/>
  <cols>
    <col min="1" max="1" width="9" hidden="1"/>
    <col min="2" max="2" width="9.453125" customWidth="1"/>
    <col min="3" max="3" width="38.6328125" customWidth="1"/>
    <col min="4" max="4" width="13" customWidth="1"/>
    <col min="5" max="5" width="9" hidden="1"/>
    <col min="6" max="6" width="27.90625" customWidth="1"/>
    <col min="7" max="7" width="17.26953125" customWidth="1"/>
    <col min="8" max="8" width="9" hidden="1" customWidth="1"/>
  </cols>
  <sheetData>
    <row r="1" spans="1:8" ht="24" hidden="1">
      <c r="A1" s="1">
        <v>0</v>
      </c>
      <c r="B1" s="1" t="s">
        <v>58</v>
      </c>
      <c r="C1" s="1" t="s">
        <v>104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F2" s="1" t="s">
        <v>60</v>
      </c>
      <c r="G2" s="1" t="s">
        <v>61</v>
      </c>
      <c r="H2" s="1" t="s">
        <v>47</v>
      </c>
    </row>
    <row r="3" spans="1:8" hidden="1">
      <c r="A3" s="1">
        <v>0</v>
      </c>
      <c r="C3" s="1" t="s">
        <v>9</v>
      </c>
      <c r="D3" s="1" t="s">
        <v>62</v>
      </c>
      <c r="E3" s="1" t="s">
        <v>22</v>
      </c>
      <c r="F3" s="1" t="s">
        <v>63</v>
      </c>
      <c r="G3" s="1" t="s">
        <v>64</v>
      </c>
      <c r="H3" s="1" t="s">
        <v>65</v>
      </c>
    </row>
    <row r="4" spans="1:8" ht="14.25" customHeight="1">
      <c r="A4" s="1">
        <v>0</v>
      </c>
      <c r="B4" s="1" t="s">
        <v>125</v>
      </c>
    </row>
    <row r="5" spans="1:8" ht="24.5" customHeight="1">
      <c r="A5" s="1">
        <v>0</v>
      </c>
      <c r="B5" s="28" t="s">
        <v>212</v>
      </c>
      <c r="C5" s="28"/>
      <c r="D5" s="28"/>
      <c r="E5" s="28"/>
      <c r="F5" s="28"/>
      <c r="G5" s="28"/>
    </row>
    <row r="6" spans="1:8" ht="10.5" customHeight="1">
      <c r="A6" s="1">
        <v>0</v>
      </c>
      <c r="G6" s="3" t="s">
        <v>24</v>
      </c>
    </row>
    <row r="7" spans="1:8" ht="27" customHeight="1">
      <c r="A7" s="1">
        <v>0</v>
      </c>
      <c r="B7" s="36" t="s">
        <v>66</v>
      </c>
      <c r="C7" s="36" t="s">
        <v>105</v>
      </c>
      <c r="D7" s="36"/>
      <c r="E7" s="7"/>
      <c r="F7" s="36" t="s">
        <v>106</v>
      </c>
      <c r="G7" s="36"/>
    </row>
    <row r="8" spans="1:8" ht="19.899999999999999" customHeight="1">
      <c r="A8" s="1">
        <v>0</v>
      </c>
      <c r="B8" s="36"/>
      <c r="C8" s="20" t="s">
        <v>29</v>
      </c>
      <c r="D8" s="20" t="s">
        <v>69</v>
      </c>
      <c r="E8" s="7"/>
      <c r="F8" s="20" t="s">
        <v>70</v>
      </c>
      <c r="G8" s="20" t="s">
        <v>69</v>
      </c>
    </row>
    <row r="9" spans="1:8" ht="17.25" customHeight="1">
      <c r="A9" s="1">
        <v>0</v>
      </c>
      <c r="B9" s="21" t="s">
        <v>71</v>
      </c>
      <c r="C9" s="14"/>
      <c r="D9" s="13">
        <f>SUM(D10:D41)</f>
        <v>93.729999999999976</v>
      </c>
      <c r="E9" s="1"/>
      <c r="F9" s="14"/>
      <c r="G9" s="13">
        <f>SUM(G10:G18)</f>
        <v>71.740000000000009</v>
      </c>
      <c r="H9" s="1"/>
    </row>
    <row r="10" spans="1:8" ht="29.25" customHeight="1">
      <c r="A10" s="24" t="s">
        <v>37</v>
      </c>
      <c r="B10" s="57">
        <v>1</v>
      </c>
      <c r="C10" s="42" t="s">
        <v>142</v>
      </c>
      <c r="D10" s="58">
        <v>0.8</v>
      </c>
      <c r="E10" s="59" t="s">
        <v>107</v>
      </c>
      <c r="F10" s="18" t="s">
        <v>184</v>
      </c>
      <c r="G10" s="60">
        <v>0.75</v>
      </c>
      <c r="H10" s="24" t="s">
        <v>72</v>
      </c>
    </row>
    <row r="11" spans="1:8" ht="29.25" customHeight="1">
      <c r="A11" s="24" t="s">
        <v>37</v>
      </c>
      <c r="B11" s="57">
        <v>2</v>
      </c>
      <c r="C11" s="42" t="s">
        <v>225</v>
      </c>
      <c r="D11" s="58">
        <v>1.53</v>
      </c>
      <c r="E11" s="59" t="s">
        <v>56</v>
      </c>
      <c r="F11" s="18" t="s">
        <v>216</v>
      </c>
      <c r="G11" s="60">
        <v>0.4</v>
      </c>
      <c r="H11" s="24" t="s">
        <v>108</v>
      </c>
    </row>
    <row r="12" spans="1:8" ht="29.25" customHeight="1">
      <c r="A12" s="24" t="s">
        <v>37</v>
      </c>
      <c r="B12" s="57">
        <v>3</v>
      </c>
      <c r="C12" s="42" t="s">
        <v>217</v>
      </c>
      <c r="D12" s="58">
        <v>0.17</v>
      </c>
      <c r="E12" s="59" t="s">
        <v>109</v>
      </c>
      <c r="F12" s="18" t="s">
        <v>218</v>
      </c>
      <c r="G12" s="60">
        <v>0.23</v>
      </c>
      <c r="H12" s="24" t="s">
        <v>77</v>
      </c>
    </row>
    <row r="13" spans="1:8" ht="29.25" customHeight="1">
      <c r="A13" s="1" t="s">
        <v>37</v>
      </c>
      <c r="B13" s="57">
        <v>4</v>
      </c>
      <c r="C13" s="42" t="s">
        <v>185</v>
      </c>
      <c r="D13" s="58">
        <v>1.24</v>
      </c>
      <c r="E13" s="59" t="s">
        <v>55</v>
      </c>
      <c r="F13" s="18" t="s">
        <v>86</v>
      </c>
      <c r="G13" s="60">
        <v>0.15</v>
      </c>
      <c r="H13" s="1" t="s">
        <v>79</v>
      </c>
    </row>
    <row r="14" spans="1:8" ht="29.25" customHeight="1">
      <c r="A14" s="1" t="s">
        <v>37</v>
      </c>
      <c r="B14" s="57">
        <v>5</v>
      </c>
      <c r="C14" s="62" t="s">
        <v>219</v>
      </c>
      <c r="D14" s="63">
        <v>1.3</v>
      </c>
      <c r="E14" s="59" t="s">
        <v>110</v>
      </c>
      <c r="F14" s="18" t="s">
        <v>88</v>
      </c>
      <c r="G14" s="60">
        <f>26.28+0.46</f>
        <v>26.740000000000002</v>
      </c>
      <c r="H14" s="1" t="s">
        <v>81</v>
      </c>
    </row>
    <row r="15" spans="1:8" ht="29.25" customHeight="1">
      <c r="A15" s="1" t="s">
        <v>37</v>
      </c>
      <c r="B15" s="57">
        <v>6</v>
      </c>
      <c r="C15" s="18" t="s">
        <v>144</v>
      </c>
      <c r="D15" s="60">
        <v>7.45</v>
      </c>
      <c r="E15" s="59" t="s">
        <v>52</v>
      </c>
      <c r="F15" s="18" t="s">
        <v>182</v>
      </c>
      <c r="G15" s="60">
        <v>0.17</v>
      </c>
      <c r="H15" s="1" t="s">
        <v>82</v>
      </c>
    </row>
    <row r="16" spans="1:8" ht="29.25" customHeight="1">
      <c r="A16" s="1" t="s">
        <v>37</v>
      </c>
      <c r="B16" s="57">
        <v>7</v>
      </c>
      <c r="C16" s="18" t="s">
        <v>183</v>
      </c>
      <c r="D16" s="60">
        <f>0.55+0.23+0.05+0.15</f>
        <v>0.98000000000000009</v>
      </c>
      <c r="E16" s="59" t="s">
        <v>111</v>
      </c>
      <c r="F16" s="18" t="s">
        <v>224</v>
      </c>
      <c r="G16" s="60">
        <v>0.3</v>
      </c>
      <c r="H16" s="1" t="s">
        <v>85</v>
      </c>
    </row>
    <row r="17" spans="1:8" ht="29.25" customHeight="1">
      <c r="A17" s="1" t="s">
        <v>37</v>
      </c>
      <c r="B17" s="57">
        <v>8</v>
      </c>
      <c r="C17" s="18" t="s">
        <v>149</v>
      </c>
      <c r="D17" s="60">
        <v>6.1580000000000004</v>
      </c>
      <c r="E17" s="59" t="s">
        <v>112</v>
      </c>
      <c r="F17" s="18" t="s">
        <v>97</v>
      </c>
      <c r="G17" s="60">
        <f>1.53+0.17+0.38+1.3</f>
        <v>3.38</v>
      </c>
      <c r="H17" s="1" t="s">
        <v>87</v>
      </c>
    </row>
    <row r="18" spans="1:8" ht="29.25" customHeight="1">
      <c r="A18" s="1" t="s">
        <v>37</v>
      </c>
      <c r="B18" s="57">
        <v>9</v>
      </c>
      <c r="C18" s="18" t="s">
        <v>150</v>
      </c>
      <c r="D18" s="60">
        <f>19.322+1.22</f>
        <v>20.541999999999998</v>
      </c>
      <c r="E18" s="59" t="s">
        <v>113</v>
      </c>
      <c r="F18" s="18" t="s">
        <v>101</v>
      </c>
      <c r="G18" s="60">
        <f>32.89+1.47+1.97+1.1+2.19</f>
        <v>39.619999999999997</v>
      </c>
      <c r="H18" s="1" t="s">
        <v>89</v>
      </c>
    </row>
    <row r="19" spans="1:8" ht="29.25" customHeight="1">
      <c r="A19" s="1" t="s">
        <v>37</v>
      </c>
      <c r="B19" s="57">
        <v>10</v>
      </c>
      <c r="C19" s="18" t="s">
        <v>151</v>
      </c>
      <c r="D19" s="60">
        <v>4.6900000000000004</v>
      </c>
      <c r="E19" s="61" t="s">
        <v>114</v>
      </c>
      <c r="F19" s="64"/>
      <c r="G19" s="64"/>
      <c r="H19" s="1" t="s">
        <v>90</v>
      </c>
    </row>
    <row r="20" spans="1:8" ht="29.25" customHeight="1">
      <c r="A20" s="1" t="s">
        <v>37</v>
      </c>
      <c r="B20" s="57">
        <v>11</v>
      </c>
      <c r="C20" s="18" t="s">
        <v>152</v>
      </c>
      <c r="D20" s="60">
        <v>3.03</v>
      </c>
      <c r="E20" s="61" t="s">
        <v>115</v>
      </c>
      <c r="F20" s="64"/>
      <c r="G20" s="64"/>
      <c r="H20" s="1" t="s">
        <v>92</v>
      </c>
    </row>
    <row r="21" spans="1:8" ht="29.25" customHeight="1">
      <c r="A21" s="1" t="s">
        <v>37</v>
      </c>
      <c r="B21" s="57">
        <v>12</v>
      </c>
      <c r="C21" s="42" t="s">
        <v>153</v>
      </c>
      <c r="D21" s="58">
        <v>15.5</v>
      </c>
      <c r="E21" s="61" t="s">
        <v>116</v>
      </c>
      <c r="F21" s="64"/>
      <c r="G21" s="64"/>
      <c r="H21" s="1" t="s">
        <v>93</v>
      </c>
    </row>
    <row r="22" spans="1:8" ht="29.25" customHeight="1">
      <c r="A22" s="1" t="s">
        <v>37</v>
      </c>
      <c r="B22" s="57">
        <v>13</v>
      </c>
      <c r="C22" s="62" t="s">
        <v>174</v>
      </c>
      <c r="D22" s="63">
        <v>0.23</v>
      </c>
      <c r="E22" s="61" t="s">
        <v>117</v>
      </c>
      <c r="F22" s="64"/>
      <c r="G22" s="64"/>
      <c r="H22" s="1" t="s">
        <v>93</v>
      </c>
    </row>
    <row r="23" spans="1:8" ht="29.25" customHeight="1">
      <c r="A23" s="1" t="s">
        <v>37</v>
      </c>
      <c r="B23" s="57">
        <v>14</v>
      </c>
      <c r="C23" s="62" t="s">
        <v>206</v>
      </c>
      <c r="D23" s="63">
        <v>0.4</v>
      </c>
      <c r="E23" s="61" t="s">
        <v>54</v>
      </c>
      <c r="F23" s="64"/>
      <c r="G23" s="64"/>
      <c r="H23" s="1" t="s">
        <v>94</v>
      </c>
    </row>
    <row r="24" spans="1:8" ht="29.25" customHeight="1">
      <c r="A24" s="1" t="s">
        <v>37</v>
      </c>
      <c r="B24" s="57">
        <v>15</v>
      </c>
      <c r="C24" s="62" t="s">
        <v>204</v>
      </c>
      <c r="D24" s="63">
        <v>1.1000000000000001</v>
      </c>
      <c r="E24" s="61" t="s">
        <v>118</v>
      </c>
      <c r="F24" s="64"/>
      <c r="G24" s="64"/>
      <c r="H24" s="1" t="s">
        <v>96</v>
      </c>
    </row>
    <row r="25" spans="1:8" ht="29.25" customHeight="1">
      <c r="A25" s="1" t="s">
        <v>37</v>
      </c>
      <c r="B25" s="57">
        <v>16</v>
      </c>
      <c r="C25" s="42" t="s">
        <v>189</v>
      </c>
      <c r="D25" s="58">
        <v>0.25</v>
      </c>
      <c r="E25" s="61" t="s">
        <v>119</v>
      </c>
      <c r="F25" s="64"/>
      <c r="G25" s="64"/>
      <c r="H25" s="1" t="s">
        <v>98</v>
      </c>
    </row>
    <row r="26" spans="1:8" ht="29.25" customHeight="1">
      <c r="A26" s="1" t="s">
        <v>37</v>
      </c>
      <c r="B26" s="57">
        <v>17</v>
      </c>
      <c r="C26" s="42" t="s">
        <v>193</v>
      </c>
      <c r="D26" s="58">
        <v>0.19</v>
      </c>
      <c r="E26" s="61" t="s">
        <v>120</v>
      </c>
      <c r="F26" s="64"/>
      <c r="G26" s="64"/>
      <c r="H26" s="1" t="s">
        <v>121</v>
      </c>
    </row>
    <row r="27" spans="1:8" ht="26">
      <c r="B27" s="57">
        <v>18</v>
      </c>
      <c r="C27" s="62" t="s">
        <v>221</v>
      </c>
      <c r="D27" s="63">
        <v>0.3</v>
      </c>
      <c r="E27" s="64"/>
      <c r="F27" s="64"/>
      <c r="G27" s="64"/>
    </row>
    <row r="28" spans="1:8" ht="26">
      <c r="B28" s="57">
        <v>19</v>
      </c>
      <c r="C28" s="62" t="s">
        <v>189</v>
      </c>
      <c r="D28" s="63">
        <v>2.19</v>
      </c>
      <c r="E28" s="64"/>
      <c r="F28" s="64"/>
      <c r="G28" s="64"/>
    </row>
    <row r="29" spans="1:8" ht="26">
      <c r="B29" s="57">
        <v>20</v>
      </c>
      <c r="C29" s="42" t="s">
        <v>154</v>
      </c>
      <c r="D29" s="58">
        <v>3</v>
      </c>
      <c r="E29" s="64"/>
      <c r="F29" s="64"/>
      <c r="G29" s="64"/>
    </row>
    <row r="30" spans="1:8" ht="26">
      <c r="B30" s="57">
        <v>21</v>
      </c>
      <c r="C30" s="42" t="s">
        <v>198</v>
      </c>
      <c r="D30" s="58">
        <v>0.31</v>
      </c>
      <c r="E30" s="64"/>
      <c r="F30" s="64"/>
      <c r="G30" s="64"/>
    </row>
    <row r="31" spans="1:8" ht="26">
      <c r="B31" s="57">
        <v>22</v>
      </c>
      <c r="C31" s="42" t="s">
        <v>200</v>
      </c>
      <c r="D31" s="58">
        <v>0.12</v>
      </c>
      <c r="E31" s="64"/>
      <c r="F31" s="64"/>
      <c r="G31" s="64"/>
    </row>
    <row r="32" spans="1:8" ht="26">
      <c r="B32" s="57">
        <v>23</v>
      </c>
      <c r="C32" s="42" t="s">
        <v>195</v>
      </c>
      <c r="D32" s="58">
        <v>0.38</v>
      </c>
      <c r="E32" s="64"/>
      <c r="F32" s="64"/>
      <c r="G32" s="64"/>
    </row>
    <row r="33" spans="2:7" ht="26">
      <c r="B33" s="57">
        <v>24</v>
      </c>
      <c r="C33" s="18" t="s">
        <v>155</v>
      </c>
      <c r="D33" s="60">
        <v>2.5</v>
      </c>
      <c r="E33" s="64"/>
      <c r="F33" s="64"/>
      <c r="G33" s="64"/>
    </row>
    <row r="34" spans="2:7" ht="26">
      <c r="B34" s="57">
        <v>25</v>
      </c>
      <c r="C34" s="18" t="s">
        <v>156</v>
      </c>
      <c r="D34" s="60">
        <v>4</v>
      </c>
      <c r="E34" s="64"/>
      <c r="F34" s="64"/>
      <c r="G34" s="64"/>
    </row>
    <row r="35" spans="2:7" ht="39">
      <c r="B35" s="57">
        <v>26</v>
      </c>
      <c r="C35" s="18" t="s">
        <v>157</v>
      </c>
      <c r="D35" s="60">
        <v>5</v>
      </c>
      <c r="E35" s="64"/>
      <c r="F35" s="64"/>
      <c r="G35" s="64"/>
    </row>
    <row r="36" spans="2:7" ht="26">
      <c r="B36" s="57">
        <v>27</v>
      </c>
      <c r="C36" s="18" t="s">
        <v>158</v>
      </c>
      <c r="D36" s="60">
        <v>1</v>
      </c>
      <c r="E36" s="64"/>
      <c r="F36" s="64"/>
      <c r="G36" s="64"/>
    </row>
    <row r="37" spans="2:7" ht="26">
      <c r="B37" s="57">
        <v>28</v>
      </c>
      <c r="C37" s="18" t="s">
        <v>159</v>
      </c>
      <c r="D37" s="60">
        <v>1</v>
      </c>
      <c r="E37" s="64"/>
      <c r="F37" s="64"/>
      <c r="G37" s="64"/>
    </row>
    <row r="38" spans="2:7" ht="26">
      <c r="B38" s="57">
        <v>29</v>
      </c>
      <c r="C38" s="18" t="s">
        <v>160</v>
      </c>
      <c r="D38" s="60">
        <v>6</v>
      </c>
      <c r="E38" s="64"/>
      <c r="F38" s="64"/>
      <c r="G38" s="64"/>
    </row>
    <row r="39" spans="2:7" ht="26">
      <c r="B39" s="57">
        <v>30</v>
      </c>
      <c r="C39" s="61" t="s">
        <v>177</v>
      </c>
      <c r="D39" s="65">
        <v>0.75</v>
      </c>
      <c r="E39" s="64"/>
      <c r="F39" s="64"/>
      <c r="G39" s="64"/>
    </row>
    <row r="40" spans="2:7" ht="26">
      <c r="B40" s="57">
        <v>31</v>
      </c>
      <c r="C40" s="62" t="s">
        <v>208</v>
      </c>
      <c r="D40" s="63">
        <v>0.46</v>
      </c>
      <c r="E40" s="64"/>
      <c r="F40" s="64"/>
      <c r="G40" s="64"/>
    </row>
    <row r="41" spans="2:7" ht="26">
      <c r="B41" s="57">
        <v>32</v>
      </c>
      <c r="C41" s="18" t="s">
        <v>161</v>
      </c>
      <c r="D41" s="60">
        <v>1.1599999999999999</v>
      </c>
      <c r="E41" s="64"/>
      <c r="F41" s="64"/>
      <c r="G41" s="64"/>
    </row>
  </sheetData>
  <mergeCells count="4">
    <mergeCell ref="B5:G5"/>
    <mergeCell ref="B7:B8"/>
    <mergeCell ref="C7:D7"/>
    <mergeCell ref="F7:G7"/>
  </mergeCells>
  <phoneticPr fontId="5" type="noConversion"/>
  <pageMargins left="0.74803149606299213" right="0.74803149606299213" top="0" bottom="0" header="0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2021-06-23T03:20:58Z</cp:lastPrinted>
  <dcterms:created xsi:type="dcterms:W3CDTF">2021-06-07T02:40:13Z</dcterms:created>
  <dcterms:modified xsi:type="dcterms:W3CDTF">2021-06-23T03:29:44Z</dcterms:modified>
</cp:coreProperties>
</file>