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<sst xmlns="http://schemas.openxmlformats.org/spreadsheetml/2006/main" count="27" uniqueCount="26">
  <si>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：</t>
    </r>
  </si>
  <si>
    <r>
      <rPr>
        <sz val="22"/>
        <color theme="1"/>
        <rFont val="方正小标宋_GBK"/>
        <charset val="134"/>
      </rPr>
      <t>非常规天然气</t>
    </r>
    <r>
      <rPr>
        <sz val="22"/>
        <color theme="1"/>
        <rFont val="Times New Roman"/>
        <charset val="134"/>
      </rPr>
      <t>2023</t>
    </r>
    <r>
      <rPr>
        <sz val="22"/>
        <color theme="1"/>
        <rFont val="方正小标宋_GBK"/>
        <charset val="134"/>
      </rPr>
      <t>年度资金清算明细表</t>
    </r>
  </si>
  <si>
    <r>
      <rPr>
        <sz val="12"/>
        <color theme="1"/>
        <rFont val="仿宋_GB2312"/>
        <charset val="134"/>
      </rPr>
      <t>单位：万元</t>
    </r>
  </si>
  <si>
    <r>
      <rPr>
        <sz val="12"/>
        <color rgb="FF000000"/>
        <rFont val="黑体"/>
        <charset val="134"/>
      </rPr>
      <t>企业名称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</si>
  <si>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年利用量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</si>
  <si>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年利用量</t>
    </r>
  </si>
  <si>
    <r>
      <rPr>
        <sz val="12"/>
        <color rgb="FF000000"/>
        <rFont val="黑体"/>
        <charset val="134"/>
      </rPr>
      <t>当年取暖季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黑体"/>
        <charset val="134"/>
      </rPr>
      <t>上年取暖季</t>
    </r>
  </si>
  <si>
    <r>
      <rPr>
        <sz val="12"/>
        <color rgb="FF000000"/>
        <rFont val="黑体"/>
        <charset val="134"/>
      </rPr>
      <t>当年利用量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黑体"/>
        <charset val="134"/>
      </rPr>
      <t>上年利用量</t>
    </r>
  </si>
  <si>
    <r>
      <rPr>
        <sz val="12"/>
        <color rgb="FF000000"/>
        <rFont val="黑体"/>
        <charset val="134"/>
      </rPr>
      <t>利用量超过上年百分比</t>
    </r>
  </si>
  <si>
    <r>
      <rPr>
        <sz val="12"/>
        <color rgb="FF000000"/>
        <rFont val="黑体"/>
        <charset val="134"/>
      </rPr>
      <t>分配系数</t>
    </r>
  </si>
  <si>
    <r>
      <rPr>
        <sz val="12"/>
        <color rgb="FF000000"/>
        <rFont val="黑体"/>
        <charset val="134"/>
      </rPr>
      <t>奖补气量合计</t>
    </r>
  </si>
  <si>
    <r>
      <rPr>
        <sz val="12"/>
        <color rgb="FF000000"/>
        <rFont val="黑体"/>
        <charset val="134"/>
      </rPr>
      <t>应奖补资金</t>
    </r>
  </si>
  <si>
    <r>
      <rPr>
        <sz val="12"/>
        <color rgb="FF000000"/>
        <rFont val="黑体"/>
        <charset val="134"/>
      </rPr>
      <t>湘财建指</t>
    </r>
    <r>
      <rPr>
        <sz val="12"/>
        <color rgb="FF000000"/>
        <rFont val="方正隶书_GBK"/>
        <charset val="134"/>
      </rPr>
      <t>〔</t>
    </r>
    <r>
      <rPr>
        <sz val="12"/>
        <color rgb="FF000000"/>
        <rFont val="黑体"/>
        <charset val="134"/>
      </rPr>
      <t>2022</t>
    </r>
    <r>
      <rPr>
        <sz val="12"/>
        <color rgb="FF000000"/>
        <rFont val="方正隶书_GBK"/>
        <charset val="134"/>
      </rPr>
      <t>〕</t>
    </r>
    <r>
      <rPr>
        <sz val="12"/>
        <color rgb="FF000000"/>
        <rFont val="黑体"/>
        <charset val="134"/>
      </rPr>
      <t>162号已预拨资金</t>
    </r>
  </si>
  <si>
    <r>
      <rPr>
        <sz val="12"/>
        <color rgb="FF000000"/>
        <rFont val="黑体"/>
        <charset val="134"/>
      </rPr>
      <t>湘财建指</t>
    </r>
    <r>
      <rPr>
        <sz val="12"/>
        <color rgb="FF000000"/>
        <rFont val="方正隶书_GBK"/>
        <charset val="134"/>
      </rPr>
      <t>〔</t>
    </r>
    <r>
      <rPr>
        <sz val="12"/>
        <color rgb="FF000000"/>
        <rFont val="黑体"/>
        <charset val="134"/>
      </rPr>
      <t>2023</t>
    </r>
    <r>
      <rPr>
        <sz val="12"/>
        <color rgb="FF000000"/>
        <rFont val="方正隶书_GBK"/>
        <charset val="134"/>
      </rPr>
      <t>〕</t>
    </r>
    <r>
      <rPr>
        <sz val="12"/>
        <color rgb="FF000000"/>
        <rFont val="黑体"/>
        <charset val="134"/>
      </rPr>
      <t>68号已预拨资金</t>
    </r>
  </si>
  <si>
    <t>已预拨合计</t>
  </si>
  <si>
    <r>
      <rPr>
        <sz val="12"/>
        <color rgb="FF000000"/>
        <rFont val="黑体"/>
        <charset val="134"/>
      </rPr>
      <t>本次清算资金</t>
    </r>
  </si>
  <si>
    <r>
      <rPr>
        <sz val="12"/>
        <color rgb="FF000000"/>
        <rFont val="黑体"/>
        <charset val="134"/>
      </rPr>
      <t>总量</t>
    </r>
  </si>
  <si>
    <r>
      <rPr>
        <sz val="12"/>
        <color rgb="FF000000"/>
        <rFont val="黑体"/>
        <charset val="134"/>
      </rPr>
      <t>其中采暖季利用量</t>
    </r>
  </si>
  <si>
    <t>总量</t>
  </si>
  <si>
    <r>
      <rPr>
        <sz val="12"/>
        <color rgb="FF000000"/>
        <rFont val="仿宋_GB2312"/>
        <charset val="134"/>
      </rPr>
      <t>湖南省煤业集团嘉禾矿业有限公司</t>
    </r>
  </si>
  <si>
    <r>
      <rPr>
        <sz val="12"/>
        <color rgb="FF000000"/>
        <rFont val="仿宋_GB2312"/>
        <charset val="134"/>
      </rPr>
      <t>湖南省煤业集团黄牛岭矿业有限公司</t>
    </r>
  </si>
  <si>
    <r>
      <rPr>
        <sz val="12"/>
        <color rgb="FF000000"/>
        <rFont val="仿宋_GB2312"/>
        <charset val="134"/>
      </rPr>
      <t>湖南省煤业集团红卫矿业有限公司</t>
    </r>
  </si>
  <si>
    <r>
      <rPr>
        <sz val="12"/>
        <color rgb="FF000000"/>
        <rFont val="仿宋_GB2312"/>
        <charset val="134"/>
      </rPr>
      <t>湖南省资江煤业集团有限公司</t>
    </r>
  </si>
  <si>
    <t>桂阳宏鑫新能源有限公司</t>
  </si>
  <si>
    <r>
      <rPr>
        <sz val="12"/>
        <color rgb="FF000000"/>
        <rFont val="黑体"/>
        <charset val="134"/>
      </rPr>
      <t>合计</t>
    </r>
  </si>
  <si>
    <t>-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</si>
</sst>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_GBK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黑体"/>
      <charset val="134"/>
    </font>
    <font>
      <sz val="12"/>
      <color rgb="FF000000"/>
      <name val="仿宋_GB2312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sz val="12"/>
      <color rgb="FF000000"/>
      <name val="方正隶书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8" fillId="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2" fillId="18" borderId="10" applyNumberFormat="false" applyAlignment="false" applyProtection="false">
      <alignment vertical="center"/>
    </xf>
    <xf numFmtId="0" fontId="15" fillId="16" borderId="7" applyNumberForma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0" fillId="15" borderId="6" applyNumberFormat="false" applyFon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19" fillId="18" borderId="8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6" fillId="32" borderId="8" applyNumberForma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</cellStyleXfs>
  <cellXfs count="13">
    <xf numFmtId="0" fontId="0" fillId="0" borderId="0" xfId="0"/>
    <xf numFmtId="0" fontId="1" fillId="0" borderId="0" xfId="0" applyFont="true"/>
    <xf numFmtId="0" fontId="1" fillId="0" borderId="0" xfId="0" applyFont="true" applyAlignme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10" fontId="5" fillId="0" borderId="1" xfId="0" applyNumberFormat="true" applyFont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11"/>
  <sheetViews>
    <sheetView tabSelected="1" workbookViewId="0">
      <selection activeCell="K10" sqref="K10"/>
    </sheetView>
  </sheetViews>
  <sheetFormatPr defaultColWidth="9" defaultRowHeight="13.5"/>
  <cols>
    <col min="1" max="1" width="19.625" style="1" customWidth="true"/>
    <col min="2" max="15" width="13.75" style="1" customWidth="true"/>
    <col min="16" max="16384" width="9" style="1"/>
  </cols>
  <sheetData>
    <row r="1" ht="27" customHeight="true" spans="1:1">
      <c r="A1" s="2" t="s">
        <v>0</v>
      </c>
    </row>
    <row r="2" ht="42" customHeight="true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0" customHeight="true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">
        <v>2</v>
      </c>
    </row>
    <row r="4" ht="39" customHeight="true" spans="1:15">
      <c r="A4" s="6" t="s">
        <v>3</v>
      </c>
      <c r="B4" s="6" t="s">
        <v>4</v>
      </c>
      <c r="C4" s="6"/>
      <c r="D4" s="6" t="s">
        <v>5</v>
      </c>
      <c r="E4" s="6"/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7" t="s">
        <v>12</v>
      </c>
      <c r="M4" s="7" t="s">
        <v>13</v>
      </c>
      <c r="N4" s="11" t="s">
        <v>14</v>
      </c>
      <c r="O4" s="6" t="s">
        <v>15</v>
      </c>
    </row>
    <row r="5" ht="39" customHeight="true" spans="1:15">
      <c r="A5" s="6"/>
      <c r="B5" s="6" t="s">
        <v>16</v>
      </c>
      <c r="C5" s="6" t="s">
        <v>17</v>
      </c>
      <c r="D5" s="7" t="s">
        <v>18</v>
      </c>
      <c r="E5" s="6" t="s">
        <v>17</v>
      </c>
      <c r="F5" s="6"/>
      <c r="G5" s="6"/>
      <c r="H5" s="6"/>
      <c r="I5" s="6"/>
      <c r="J5" s="6"/>
      <c r="K5" s="6"/>
      <c r="L5" s="7"/>
      <c r="M5" s="7"/>
      <c r="N5" s="12"/>
      <c r="O5" s="6"/>
    </row>
    <row r="6" ht="51" customHeight="true" spans="1:15">
      <c r="A6" s="6" t="s">
        <v>19</v>
      </c>
      <c r="B6" s="6">
        <v>152.62</v>
      </c>
      <c r="C6" s="6">
        <v>85.74</v>
      </c>
      <c r="D6" s="6">
        <v>363</v>
      </c>
      <c r="E6" s="6">
        <v>118.54</v>
      </c>
      <c r="F6" s="6">
        <f>E6-C6</f>
        <v>32.8</v>
      </c>
      <c r="G6" s="6">
        <f>D6-B6</f>
        <v>210.38</v>
      </c>
      <c r="H6" s="9">
        <f t="shared" ref="H6:H11" si="0">G6/B6</f>
        <v>1.37845629668458</v>
      </c>
      <c r="I6" s="6">
        <v>2</v>
      </c>
      <c r="J6" s="6">
        <f>B6+F6*1.5+G6*I6</f>
        <v>622.58</v>
      </c>
      <c r="K6" s="10">
        <f>J6/$J$11*$K$11</f>
        <v>83.9643955789893</v>
      </c>
      <c r="L6" s="6">
        <v>0.43</v>
      </c>
      <c r="M6" s="6">
        <v>48.86</v>
      </c>
      <c r="N6" s="6">
        <f t="shared" ref="N6:N11" si="1">L6+M6</f>
        <v>49.29</v>
      </c>
      <c r="O6" s="10">
        <f t="shared" ref="O6:O11" si="2">K6-L6-M6</f>
        <v>34.6743955789893</v>
      </c>
    </row>
    <row r="7" ht="51" customHeight="true" spans="1:15">
      <c r="A7" s="6" t="s">
        <v>20</v>
      </c>
      <c r="B7" s="6">
        <v>247.57</v>
      </c>
      <c r="C7" s="6">
        <v>106.6</v>
      </c>
      <c r="D7" s="6">
        <v>132.89</v>
      </c>
      <c r="E7" s="6">
        <v>42.64</v>
      </c>
      <c r="F7" s="6">
        <f>E7-C7</f>
        <v>-63.96</v>
      </c>
      <c r="G7" s="6">
        <f>D7-B7</f>
        <v>-114.68</v>
      </c>
      <c r="H7" s="9">
        <f t="shared" si="0"/>
        <v>-0.46322252292281</v>
      </c>
      <c r="I7" s="6">
        <v>2</v>
      </c>
      <c r="J7" s="6">
        <f>B7+F7*1.5+G7*I7</f>
        <v>-77.73</v>
      </c>
      <c r="K7" s="10">
        <f>J7/$J$11*$K$11</f>
        <v>-10.4830744134968</v>
      </c>
      <c r="L7" s="6">
        <v>0.28</v>
      </c>
      <c r="M7" s="6">
        <v>26.59</v>
      </c>
      <c r="N7" s="6">
        <f t="shared" si="1"/>
        <v>26.87</v>
      </c>
      <c r="O7" s="10">
        <f t="shared" si="2"/>
        <v>-37.3530744134968</v>
      </c>
    </row>
    <row r="8" ht="51" customHeight="true" spans="1:15">
      <c r="A8" s="6" t="s">
        <v>21</v>
      </c>
      <c r="B8" s="6">
        <v>392.02</v>
      </c>
      <c r="C8" s="6">
        <v>130.62</v>
      </c>
      <c r="D8" s="6">
        <v>438.18</v>
      </c>
      <c r="E8" s="6">
        <v>149.99</v>
      </c>
      <c r="F8" s="6">
        <f>E8-C8</f>
        <v>19.37</v>
      </c>
      <c r="G8" s="6">
        <f>D8-B8</f>
        <v>46.16</v>
      </c>
      <c r="H8" s="9">
        <f t="shared" si="0"/>
        <v>0.117749094433958</v>
      </c>
      <c r="I8" s="6">
        <v>1.75</v>
      </c>
      <c r="J8" s="6">
        <f>B8+F8*1.5+G8*I8</f>
        <v>501.855</v>
      </c>
      <c r="K8" s="10">
        <f>J8/$J$11*$K$11</f>
        <v>67.6827905542961</v>
      </c>
      <c r="L8" s="6">
        <v>0.44</v>
      </c>
      <c r="M8" s="6">
        <v>48.27</v>
      </c>
      <c r="N8" s="6">
        <f t="shared" si="1"/>
        <v>48.71</v>
      </c>
      <c r="O8" s="10">
        <f t="shared" si="2"/>
        <v>18.9727905542961</v>
      </c>
    </row>
    <row r="9" ht="51" customHeight="true" spans="1:15">
      <c r="A9" s="6" t="s">
        <v>22</v>
      </c>
      <c r="B9" s="6">
        <v>419.11</v>
      </c>
      <c r="C9" s="6">
        <v>106.92</v>
      </c>
      <c r="D9" s="6">
        <v>451.2</v>
      </c>
      <c r="E9" s="6">
        <v>139.18</v>
      </c>
      <c r="F9" s="6">
        <f>E9-C9</f>
        <v>32.26</v>
      </c>
      <c r="G9" s="6">
        <f>D9-B9</f>
        <v>32.09</v>
      </c>
      <c r="H9" s="9">
        <f t="shared" si="0"/>
        <v>0.076567011047219</v>
      </c>
      <c r="I9" s="6">
        <v>1.5</v>
      </c>
      <c r="J9" s="6">
        <f>B9+F9*1.5+G9*I9</f>
        <v>515.635</v>
      </c>
      <c r="K9" s="10">
        <f>J9/$J$11*$K$11</f>
        <v>69.5412334388707</v>
      </c>
      <c r="L9" s="6">
        <v>0.56</v>
      </c>
      <c r="M9" s="6">
        <v>71.84</v>
      </c>
      <c r="N9" s="6">
        <f t="shared" si="1"/>
        <v>72.4</v>
      </c>
      <c r="O9" s="10">
        <f t="shared" si="2"/>
        <v>-2.85876656112927</v>
      </c>
    </row>
    <row r="10" ht="51" customHeight="true" spans="1:15">
      <c r="A10" s="8" t="s">
        <v>23</v>
      </c>
      <c r="B10" s="6">
        <v>279.62</v>
      </c>
      <c r="C10" s="6">
        <v>114.07</v>
      </c>
      <c r="D10" s="6">
        <v>290.22</v>
      </c>
      <c r="E10" s="6">
        <v>101.75</v>
      </c>
      <c r="F10" s="6">
        <f>E10-C10</f>
        <v>-12.32</v>
      </c>
      <c r="G10" s="6">
        <f>D10-B10</f>
        <v>10.6</v>
      </c>
      <c r="H10" s="9">
        <f t="shared" si="0"/>
        <v>0.0379085902295974</v>
      </c>
      <c r="I10" s="6">
        <v>1.25</v>
      </c>
      <c r="J10" s="6">
        <f>F10*1.5+G10*I10</f>
        <v>-5.22999999999996</v>
      </c>
      <c r="K10" s="10">
        <f>J10/$J$11*$K$11</f>
        <v>-0.705345158659306</v>
      </c>
      <c r="L10" s="6">
        <v>0.29</v>
      </c>
      <c r="M10" s="6">
        <v>32.44</v>
      </c>
      <c r="N10" s="6">
        <f t="shared" si="1"/>
        <v>32.73</v>
      </c>
      <c r="O10" s="10">
        <f t="shared" si="2"/>
        <v>-33.4353451586593</v>
      </c>
    </row>
    <row r="11" s="1" customFormat="true" ht="51" customHeight="true" spans="1:15">
      <c r="A11" s="6" t="s">
        <v>24</v>
      </c>
      <c r="B11" s="6">
        <f t="shared" ref="B11:G11" si="3">SUM(B6:B10)</f>
        <v>1490.94</v>
      </c>
      <c r="C11" s="6">
        <f t="shared" si="3"/>
        <v>543.95</v>
      </c>
      <c r="D11" s="6">
        <f t="shared" si="3"/>
        <v>1675.49</v>
      </c>
      <c r="E11" s="6">
        <f t="shared" si="3"/>
        <v>552.1</v>
      </c>
      <c r="F11" s="6">
        <f t="shared" si="3"/>
        <v>8.15000000000003</v>
      </c>
      <c r="G11" s="6">
        <f t="shared" si="3"/>
        <v>184.55</v>
      </c>
      <c r="H11" s="9">
        <f t="shared" si="0"/>
        <v>0.123780970394516</v>
      </c>
      <c r="I11" s="9" t="s">
        <v>25</v>
      </c>
      <c r="J11" s="10">
        <f>SUM(J6:J10)</f>
        <v>1557.11</v>
      </c>
      <c r="K11" s="10">
        <v>210</v>
      </c>
      <c r="L11" s="10">
        <f>SUM(L6:L10)</f>
        <v>2</v>
      </c>
      <c r="M11" s="10">
        <f>SUM(M6:M10)</f>
        <v>228</v>
      </c>
      <c r="N11" s="6">
        <f t="shared" si="1"/>
        <v>230</v>
      </c>
      <c r="O11" s="10">
        <f t="shared" si="2"/>
        <v>-20</v>
      </c>
    </row>
  </sheetData>
  <mergeCells count="14">
    <mergeCell ref="A2:O2"/>
    <mergeCell ref="B4:C4"/>
    <mergeCell ref="D4:E4"/>
    <mergeCell ref="A4:A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2006-09-20T08:00:00Z</dcterms:created>
  <dcterms:modified xsi:type="dcterms:W3CDTF">2024-07-01T11:04:47Z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