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025" yWindow="-150" windowWidth="15915" windowHeight="13560" tabRatio="567"/>
  </bookViews>
  <sheets>
    <sheet name="分配表" sheetId="56" r:id="rId1"/>
    <sheet name="高中助学金" sheetId="47" r:id="rId2"/>
    <sheet name="高中免学费" sheetId="48" r:id="rId3"/>
    <sheet name="高中免费教科书" sheetId="49" r:id="rId4"/>
    <sheet name="中职（总）" sheetId="50" r:id="rId5"/>
    <sheet name="中职助学金（教育）" sheetId="51" r:id="rId6"/>
    <sheet name="中职助学金（人社）" sheetId="52" r:id="rId7"/>
    <sheet name="中职免学费（教育）" sheetId="53" r:id="rId8"/>
    <sheet name="中职免学费（人社）" sheetId="54" r:id="rId9"/>
    <sheet name="高校总" sheetId="26" r:id="rId10"/>
    <sheet name="高校奖助学金测算表" sheetId="31" r:id="rId11"/>
    <sheet name="研究生奖助学金" sheetId="32" r:id="rId12"/>
    <sheet name="本专科生奖助学金" sheetId="33" r:id="rId13"/>
    <sheet name="服兵役资助" sheetId="4" r:id="rId14"/>
    <sheet name="助学贷款奖补资金" sheetId="38" state="hidden" r:id="rId15"/>
    <sheet name="总表" sheetId="30" state="hidden" r:id="rId16"/>
    <sheet name="工作考核" sheetId="42" state="hidden" r:id="rId17"/>
    <sheet name="应还本息" sheetId="40" state="hidden" r:id="rId18"/>
    <sheet name="标准化建设" sheetId="41" state="hidden" r:id="rId19"/>
    <sheet name="计算表" sheetId="43" state="hidden" r:id="rId20"/>
    <sheet name="贷款规模" sheetId="39" state="hidden" r:id="rId21"/>
    <sheet name="湘财教指2021年68号" sheetId="17" state="hidden" r:id="rId22"/>
    <sheet name="湘财预2021年256号" sheetId="18" state="hidden" r:id="rId23"/>
    <sheet name="湘财预2021年309号" sheetId="15" state="hidden" r:id="rId24"/>
    <sheet name="湘财教指2021年78号" sheetId="14" state="hidden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q" localSheetId="12">[1]国家!#REF!</definedName>
    <definedName name="\q" localSheetId="10">[1]国家!#REF!</definedName>
    <definedName name="\q" localSheetId="11">[1]国家!#REF!</definedName>
    <definedName name="\q">[2]国家!#REF!</definedName>
    <definedName name="\z" localSheetId="12">[3]中央!#REF!</definedName>
    <definedName name="\z" localSheetId="10">[3]中央!#REF!</definedName>
    <definedName name="\z" localSheetId="11">[3]中央!#REF!</definedName>
    <definedName name="\z">[4]中央!#REF!</definedName>
    <definedName name="__PA7" localSheetId="12">'[5]SW-TEO'!#REF!</definedName>
    <definedName name="__PA7" localSheetId="10">'[5]SW-TEO'!#REF!</definedName>
    <definedName name="__PA7" localSheetId="11">'[5]SW-TEO'!#REF!</definedName>
    <definedName name="__PA7">'[6]SW-TEO'!#REF!</definedName>
    <definedName name="__PA8" localSheetId="12">'[5]SW-TEO'!#REF!</definedName>
    <definedName name="__PA8" localSheetId="10">'[5]SW-TEO'!#REF!</definedName>
    <definedName name="__PA8" localSheetId="11">'[5]SW-TEO'!#REF!</definedName>
    <definedName name="__PA8">'[6]SW-TEO'!#REF!</definedName>
    <definedName name="__PD1" localSheetId="12">'[5]SW-TEO'!#REF!</definedName>
    <definedName name="__PD1" localSheetId="10">'[5]SW-TEO'!#REF!</definedName>
    <definedName name="__PD1" localSheetId="11">'[5]SW-TEO'!#REF!</definedName>
    <definedName name="__PD1">'[6]SW-TEO'!#REF!</definedName>
    <definedName name="__PE12" localSheetId="12">'[5]SW-TEO'!#REF!</definedName>
    <definedName name="__PE12" localSheetId="10">'[5]SW-TEO'!#REF!</definedName>
    <definedName name="__PE12" localSheetId="11">'[5]SW-TEO'!#REF!</definedName>
    <definedName name="__PE12">'[6]SW-TEO'!#REF!</definedName>
    <definedName name="__PE13" localSheetId="12">'[5]SW-TEO'!#REF!</definedName>
    <definedName name="__PE13" localSheetId="10">'[5]SW-TEO'!#REF!</definedName>
    <definedName name="__PE13" localSheetId="11">'[5]SW-TEO'!#REF!</definedName>
    <definedName name="__PE13">'[6]SW-TEO'!#REF!</definedName>
    <definedName name="__PE6" localSheetId="12">'[5]SW-TEO'!#REF!</definedName>
    <definedName name="__PE6" localSheetId="10">'[5]SW-TEO'!#REF!</definedName>
    <definedName name="__PE6" localSheetId="11">'[5]SW-TEO'!#REF!</definedName>
    <definedName name="__PE6">'[6]SW-TEO'!#REF!</definedName>
    <definedName name="__PE7" localSheetId="12">'[5]SW-TEO'!#REF!</definedName>
    <definedName name="__PE7" localSheetId="10">'[5]SW-TEO'!#REF!</definedName>
    <definedName name="__PE7" localSheetId="11">'[5]SW-TEO'!#REF!</definedName>
    <definedName name="__PE7">'[6]SW-TEO'!#REF!</definedName>
    <definedName name="__PE8" localSheetId="12">'[5]SW-TEO'!#REF!</definedName>
    <definedName name="__PE8" localSheetId="10">'[5]SW-TEO'!#REF!</definedName>
    <definedName name="__PE8" localSheetId="11">'[5]SW-TEO'!#REF!</definedName>
    <definedName name="__PE8">'[6]SW-TEO'!#REF!</definedName>
    <definedName name="__PE9" localSheetId="12">'[5]SW-TEO'!#REF!</definedName>
    <definedName name="__PE9" localSheetId="10">'[5]SW-TEO'!#REF!</definedName>
    <definedName name="__PE9" localSheetId="11">'[5]SW-TEO'!#REF!</definedName>
    <definedName name="__PE9">'[6]SW-TEO'!#REF!</definedName>
    <definedName name="__PH1" localSheetId="12">'[5]SW-TEO'!#REF!</definedName>
    <definedName name="__PH1" localSheetId="10">'[5]SW-TEO'!#REF!</definedName>
    <definedName name="__PH1" localSheetId="11">'[5]SW-TEO'!#REF!</definedName>
    <definedName name="__PH1">'[6]SW-TEO'!#REF!</definedName>
    <definedName name="__PI1" localSheetId="12">'[5]SW-TEO'!#REF!</definedName>
    <definedName name="__PI1" localSheetId="10">'[5]SW-TEO'!#REF!</definedName>
    <definedName name="__PI1" localSheetId="11">'[5]SW-TEO'!#REF!</definedName>
    <definedName name="__PI1">'[6]SW-TEO'!#REF!</definedName>
    <definedName name="__PK1" localSheetId="12">'[5]SW-TEO'!#REF!</definedName>
    <definedName name="__PK1" localSheetId="10">'[5]SW-TEO'!#REF!</definedName>
    <definedName name="__PK1" localSheetId="11">'[5]SW-TEO'!#REF!</definedName>
    <definedName name="__PK1">'[6]SW-TEO'!#REF!</definedName>
    <definedName name="__PK3" localSheetId="12">'[5]SW-TEO'!#REF!</definedName>
    <definedName name="__PK3" localSheetId="10">'[5]SW-TEO'!#REF!</definedName>
    <definedName name="__PK3" localSheetId="11">'[5]SW-TEO'!#REF!</definedName>
    <definedName name="__PK3">'[6]SW-TEO'!#REF!</definedName>
    <definedName name="_6_其他" localSheetId="12">#REF!</definedName>
    <definedName name="_6_其他" localSheetId="13">#REF!</definedName>
    <definedName name="_6_其他" localSheetId="10">#REF!</definedName>
    <definedName name="_6_其他" localSheetId="23">#REF!</definedName>
    <definedName name="_6_其他" localSheetId="11">#REF!</definedName>
    <definedName name="_6_其他">#REF!</definedName>
    <definedName name="_Fill" localSheetId="12" hidden="1">[7]eqpmad2!#REF!</definedName>
    <definedName name="_Fill" localSheetId="10" hidden="1">[7]eqpmad2!#REF!</definedName>
    <definedName name="_Fill" localSheetId="11" hidden="1">[7]eqpmad2!#REF!</definedName>
    <definedName name="_Fill" hidden="1">[8]eqpmad2!#REF!</definedName>
    <definedName name="_xlnm._FilterDatabase" localSheetId="12" hidden="1">本专科生奖助学金!$7:$111</definedName>
    <definedName name="_xlnm._FilterDatabase" localSheetId="18" hidden="1">标准化建设!$A$4:$D$128</definedName>
    <definedName name="_xlnm._FilterDatabase" localSheetId="0" hidden="1">分配表!$A$6:$WWE$126</definedName>
    <definedName name="_xlnm._FilterDatabase" localSheetId="10" hidden="1">高校奖助学金测算表!$A$7:$O$108</definedName>
    <definedName name="_xlnm._FilterDatabase" localSheetId="19" hidden="1">计算表!$A$3:$P$132</definedName>
    <definedName name="_xlnm._FilterDatabase" localSheetId="24" hidden="1">湘财教指2021年78号!$A$7:$Y$125</definedName>
    <definedName name="_xlnm._FilterDatabase" localSheetId="22" hidden="1">湘财预2021年256号!$A$4:$J$188</definedName>
    <definedName name="_xlnm._FilterDatabase" localSheetId="23" hidden="1">湘财预2021年309号!$A$8:$Y$223</definedName>
    <definedName name="_xlnm._FilterDatabase" localSheetId="11" hidden="1">研究生奖助学金!$A$13:$AC$33</definedName>
    <definedName name="_xlnm._FilterDatabase" localSheetId="4" hidden="1">'中职（总）'!$A$10:$AU$87</definedName>
    <definedName name="_xlnm._FilterDatabase" localSheetId="5" hidden="1">'中职助学金（教育）'!$A$10:$S$53</definedName>
    <definedName name="_xlnm._FilterDatabase" localSheetId="14" hidden="1">助学贷款奖补资金!$A$4:$E$167</definedName>
    <definedName name="_xlnm._FilterDatabase" hidden="1">#REF!</definedName>
    <definedName name="_Order1" hidden="1">255</definedName>
    <definedName name="_Order2" hidden="1">255</definedName>
    <definedName name="_PA7" localSheetId="12">'[5]SW-TEO'!#REF!</definedName>
    <definedName name="_PA7" localSheetId="10">'[5]SW-TEO'!#REF!</definedName>
    <definedName name="_PA7" localSheetId="11">'[5]SW-TEO'!#REF!</definedName>
    <definedName name="_PA7">'[6]SW-TEO'!#REF!</definedName>
    <definedName name="_PA8" localSheetId="12">'[5]SW-TEO'!#REF!</definedName>
    <definedName name="_PA8" localSheetId="10">'[5]SW-TEO'!#REF!</definedName>
    <definedName name="_PA8" localSheetId="11">'[5]SW-TEO'!#REF!</definedName>
    <definedName name="_PA8">'[6]SW-TEO'!#REF!</definedName>
    <definedName name="_PD1" localSheetId="12">'[5]SW-TEO'!#REF!</definedName>
    <definedName name="_PD1" localSheetId="10">'[5]SW-TEO'!#REF!</definedName>
    <definedName name="_PD1" localSheetId="11">'[5]SW-TEO'!#REF!</definedName>
    <definedName name="_PD1">'[6]SW-TEO'!#REF!</definedName>
    <definedName name="_PE12" localSheetId="12">'[5]SW-TEO'!#REF!</definedName>
    <definedName name="_PE12" localSheetId="10">'[5]SW-TEO'!#REF!</definedName>
    <definedName name="_PE12" localSheetId="11">'[5]SW-TEO'!#REF!</definedName>
    <definedName name="_PE12">'[6]SW-TEO'!#REF!</definedName>
    <definedName name="_PE13" localSheetId="12">'[5]SW-TEO'!#REF!</definedName>
    <definedName name="_PE13" localSheetId="10">'[5]SW-TEO'!#REF!</definedName>
    <definedName name="_PE13" localSheetId="11">'[5]SW-TEO'!#REF!</definedName>
    <definedName name="_PE13">'[6]SW-TEO'!#REF!</definedName>
    <definedName name="_PE6" localSheetId="12">'[5]SW-TEO'!#REF!</definedName>
    <definedName name="_PE6" localSheetId="10">'[5]SW-TEO'!#REF!</definedName>
    <definedName name="_PE6" localSheetId="11">'[5]SW-TEO'!#REF!</definedName>
    <definedName name="_PE6">'[6]SW-TEO'!#REF!</definedName>
    <definedName name="_PE7" localSheetId="12">'[5]SW-TEO'!#REF!</definedName>
    <definedName name="_PE7" localSheetId="10">'[5]SW-TEO'!#REF!</definedName>
    <definedName name="_PE7" localSheetId="11">'[5]SW-TEO'!#REF!</definedName>
    <definedName name="_PE7">'[6]SW-TEO'!#REF!</definedName>
    <definedName name="_PE8" localSheetId="12">'[5]SW-TEO'!#REF!</definedName>
    <definedName name="_PE8" localSheetId="10">'[5]SW-TEO'!#REF!</definedName>
    <definedName name="_PE8" localSheetId="11">'[5]SW-TEO'!#REF!</definedName>
    <definedName name="_PE8">'[6]SW-TEO'!#REF!</definedName>
    <definedName name="_PE9" localSheetId="12">'[5]SW-TEO'!#REF!</definedName>
    <definedName name="_PE9" localSheetId="10">'[5]SW-TEO'!#REF!</definedName>
    <definedName name="_PE9" localSheetId="11">'[5]SW-TEO'!#REF!</definedName>
    <definedName name="_PE9">'[6]SW-TEO'!#REF!</definedName>
    <definedName name="_PH1" localSheetId="12">'[5]SW-TEO'!#REF!</definedName>
    <definedName name="_PH1" localSheetId="10">'[5]SW-TEO'!#REF!</definedName>
    <definedName name="_PH1" localSheetId="11">'[5]SW-TEO'!#REF!</definedName>
    <definedName name="_PH1">'[6]SW-TEO'!#REF!</definedName>
    <definedName name="_PI1" localSheetId="12">'[5]SW-TEO'!#REF!</definedName>
    <definedName name="_PI1" localSheetId="10">'[5]SW-TEO'!#REF!</definedName>
    <definedName name="_PI1" localSheetId="11">'[5]SW-TEO'!#REF!</definedName>
    <definedName name="_PI1">'[6]SW-TEO'!#REF!</definedName>
    <definedName name="_PK1" localSheetId="12">'[5]SW-TEO'!#REF!</definedName>
    <definedName name="_PK1" localSheetId="10">'[5]SW-TEO'!#REF!</definedName>
    <definedName name="_PK1" localSheetId="11">'[5]SW-TEO'!#REF!</definedName>
    <definedName name="_PK1">'[6]SW-TEO'!#REF!</definedName>
    <definedName name="_PK3" localSheetId="12">'[5]SW-TEO'!#REF!</definedName>
    <definedName name="_PK3" localSheetId="10">'[5]SW-TEO'!#REF!</definedName>
    <definedName name="_PK3" localSheetId="11">'[5]SW-TEO'!#REF!</definedName>
    <definedName name="_PK3">'[6]SW-TEO'!#REF!</definedName>
    <definedName name="a" localSheetId="12">#REF!</definedName>
    <definedName name="a" localSheetId="13">#REF!</definedName>
    <definedName name="a" localSheetId="10">#REF!</definedName>
    <definedName name="a" localSheetId="23">#REF!</definedName>
    <definedName name="a" localSheetId="11">#REF!</definedName>
    <definedName name="a">#REF!</definedName>
    <definedName name="ABC" localSheetId="12">#REF!</definedName>
    <definedName name="ABC" localSheetId="13">#REF!</definedName>
    <definedName name="ABC" localSheetId="10">#REF!</definedName>
    <definedName name="ABC" localSheetId="23">#REF!</definedName>
    <definedName name="ABC" localSheetId="11">#REF!</definedName>
    <definedName name="ABC">#REF!</definedName>
    <definedName name="ABD" localSheetId="12">#REF!</definedName>
    <definedName name="ABD" localSheetId="13">#REF!</definedName>
    <definedName name="ABD" localSheetId="10">#REF!</definedName>
    <definedName name="ABD" localSheetId="23">#REF!</definedName>
    <definedName name="ABD" localSheetId="11">#REF!</definedName>
    <definedName name="ABD">#REF!</definedName>
    <definedName name="AccessDatabase" hidden="1">"D:\文_件\省长专项\2000省长专项审批.mdb"</definedName>
    <definedName name="aiu_bottom" localSheetId="12">'[9]Financ. Overview'!#REF!</definedName>
    <definedName name="aiu_bottom" localSheetId="10">'[9]Financ. Overview'!#REF!</definedName>
    <definedName name="aiu_bottom" localSheetId="11">'[9]Financ. Overview'!#REF!</definedName>
    <definedName name="aiu_bottom">'[10]Financ. Overview'!#REF!</definedName>
    <definedName name="Bust" localSheetId="12">[11]MWNANSSQ!$C$31</definedName>
    <definedName name="Bust" localSheetId="10">[11]MWNANSSQ!$C$31</definedName>
    <definedName name="Bust" localSheetId="11">[11]MWNANSSQ!$C$31</definedName>
    <definedName name="Bust">[11]MWNANSSQ!$C$31</definedName>
    <definedName name="Continue" localSheetId="12">[11]MWNANSSQ!$C$9</definedName>
    <definedName name="Continue" localSheetId="10">[11]MWNANSSQ!$C$9</definedName>
    <definedName name="Continue" localSheetId="11">[11]MWNANSSQ!$C$9</definedName>
    <definedName name="Continue">[11]MWNANSSQ!$C$9</definedName>
    <definedName name="data" localSheetId="12">#REF!</definedName>
    <definedName name="data" localSheetId="13">#REF!</definedName>
    <definedName name="data" localSheetId="10">#REF!</definedName>
    <definedName name="data" localSheetId="23">#REF!</definedName>
    <definedName name="data" localSheetId="11">#REF!</definedName>
    <definedName name="data">#REF!</definedName>
    <definedName name="_xlnm.Database" hidden="1">[12]PKx!$A$1:$AP$622</definedName>
    <definedName name="database2" localSheetId="12">#REF!</definedName>
    <definedName name="database2" localSheetId="13">#REF!</definedName>
    <definedName name="database2" localSheetId="10">#REF!</definedName>
    <definedName name="database2" localSheetId="23">#REF!</definedName>
    <definedName name="database2" localSheetId="11">#REF!</definedName>
    <definedName name="database2">#REF!</definedName>
    <definedName name="database3" localSheetId="12">#REF!</definedName>
    <definedName name="database3" localSheetId="13">#REF!</definedName>
    <definedName name="database3" localSheetId="10">#REF!</definedName>
    <definedName name="database3" localSheetId="23">#REF!</definedName>
    <definedName name="database3" localSheetId="11">#REF!</definedName>
    <definedName name="database3">#REF!</definedName>
    <definedName name="Documents_array" localSheetId="12">[11]MWNANSSQ!$B$1:$B$16</definedName>
    <definedName name="Documents_array" localSheetId="10">[11]MWNANSSQ!$B$1:$B$16</definedName>
    <definedName name="Documents_array" localSheetId="11">[11]MWNANSSQ!$B$1:$B$16</definedName>
    <definedName name="Documents_array">[11]MWNANSSQ!$B$1:$B$16</definedName>
    <definedName name="FRC">[13]Main!$C$9</definedName>
    <definedName name="gxxe2003" localSheetId="12">[14]P1012001!$A$6:$E$117</definedName>
    <definedName name="gxxe2003" localSheetId="10">[14]P1012001!$A$6:$E$117</definedName>
    <definedName name="gxxe2003" localSheetId="11">[14]P1012001!$A$6:$E$117</definedName>
    <definedName name="gxxe2003">[14]P1012001!$A$6:$E$117</definedName>
    <definedName name="gxxe20032">[15]P1012001!$A$6:$E$117</definedName>
    <definedName name="Hello" localSheetId="12">[11]MWNANSSQ!$A$15</definedName>
    <definedName name="Hello" localSheetId="10">[11]MWNANSSQ!$A$15</definedName>
    <definedName name="Hello" localSheetId="11">[11]MWNANSSQ!$A$15</definedName>
    <definedName name="Hello">[11]MWNANSSQ!$A$15</definedName>
    <definedName name="hhhh" localSheetId="12">#REF!</definedName>
    <definedName name="hhhh" localSheetId="13">#REF!</definedName>
    <definedName name="hhhh" localSheetId="10">#REF!</definedName>
    <definedName name="hhhh" localSheetId="23">#REF!</definedName>
    <definedName name="hhhh" localSheetId="11">#REF!</definedName>
    <definedName name="hhhh">#REF!</definedName>
    <definedName name="hostfee" localSheetId="12">'[9]Financ. Overview'!$H$12</definedName>
    <definedName name="hostfee" localSheetId="10">'[9]Financ. Overview'!$H$12</definedName>
    <definedName name="hostfee" localSheetId="11">'[9]Financ. Overview'!$H$12</definedName>
    <definedName name="hostfee">'[10]Financ. Overview'!$H$12</definedName>
    <definedName name="hraiu_bottom" localSheetId="12">'[9]Financ. Overview'!#REF!</definedName>
    <definedName name="hraiu_bottom" localSheetId="10">'[9]Financ. Overview'!#REF!</definedName>
    <definedName name="hraiu_bottom" localSheetId="11">'[9]Financ. Overview'!#REF!</definedName>
    <definedName name="hraiu_bottom">'[10]Financ. Overview'!#REF!</definedName>
    <definedName name="hvac" localSheetId="12">'[9]Financ. Overview'!#REF!</definedName>
    <definedName name="hvac" localSheetId="10">'[9]Financ. Overview'!#REF!</definedName>
    <definedName name="hvac" localSheetId="11">'[9]Financ. Overview'!#REF!</definedName>
    <definedName name="hvac">'[10]Financ. Overview'!#REF!</definedName>
    <definedName name="HWSheet">1</definedName>
    <definedName name="kkkk" localSheetId="12">#REF!</definedName>
    <definedName name="kkkk" localSheetId="13">#REF!</definedName>
    <definedName name="kkkk" localSheetId="10">#REF!</definedName>
    <definedName name="kkkk" localSheetId="23">#REF!</definedName>
    <definedName name="kkkk" localSheetId="11">#REF!</definedName>
    <definedName name="kkkk">#REF!</definedName>
    <definedName name="MakeIt" localSheetId="12">[11]MWNANSSQ!$A$26</definedName>
    <definedName name="MakeIt" localSheetId="10">[11]MWNANSSQ!$A$26</definedName>
    <definedName name="MakeIt" localSheetId="11">[11]MWNANSSQ!$A$26</definedName>
    <definedName name="MakeIt">[11]MWNANSSQ!$A$26</definedName>
    <definedName name="Module.Prix_SMC" localSheetId="12">[0]!Module.Prix_SMC</definedName>
    <definedName name="Module.Prix_SMC" localSheetId="13">服兵役资助!Module.Prix_SMC</definedName>
    <definedName name="Module.Prix_SMC" localSheetId="10">本专科生奖助学金!Module.Prix_SMC</definedName>
    <definedName name="Module.Prix_SMC" localSheetId="23">湘财预2021年309号!Module.Prix_SMC</definedName>
    <definedName name="Module.Prix_SMC" localSheetId="11">本专科生奖助学金!Module.Prix_SMC</definedName>
    <definedName name="Module.Prix_SMC">服兵役资助!Module.Prix_SMC</definedName>
    <definedName name="Morning" localSheetId="12">[11]MWNANSSQ!$C$39</definedName>
    <definedName name="Morning" localSheetId="10">[11]MWNANSSQ!$C$39</definedName>
    <definedName name="Morning" localSheetId="11">[11]MWNANSSQ!$C$39</definedName>
    <definedName name="Morning">[11]MWNANSSQ!$C$39</definedName>
    <definedName name="OS" localSheetId="12">[16]Open!#REF!</definedName>
    <definedName name="OS" localSheetId="10">[16]Open!#REF!</definedName>
    <definedName name="OS" localSheetId="11">[16]Open!#REF!</definedName>
    <definedName name="OS">[17]Open!#REF!</definedName>
    <definedName name="Poppy" localSheetId="12">[11]MWNANSSQ!$C$27</definedName>
    <definedName name="Poppy" localSheetId="10">[11]MWNANSSQ!$C$27</definedName>
    <definedName name="Poppy" localSheetId="11">[11]MWNANSSQ!$C$27</definedName>
    <definedName name="Poppy">[11]MWNANSSQ!$C$27</definedName>
    <definedName name="pr_toolbox" localSheetId="12">[9]Toolbox!$A$3:$I$80</definedName>
    <definedName name="pr_toolbox" localSheetId="10">[9]Toolbox!$A$3:$I$80</definedName>
    <definedName name="pr_toolbox" localSheetId="11">[9]Toolbox!$A$3:$I$80</definedName>
    <definedName name="pr_toolbox">[10]Toolbox!$A$3:$I$80</definedName>
    <definedName name="_xlnm.Print_Area" localSheetId="12">本专科生奖助学金!$A$1:$V$111</definedName>
    <definedName name="_xlnm.Print_Area" localSheetId="13">服兵役资助!$A$1:$AL$110</definedName>
    <definedName name="_xlnm.Print_Area" localSheetId="10">高校奖助学金测算表!$A$1:$O$108</definedName>
    <definedName name="_xlnm.Print_Area" localSheetId="2">高中免学费!$A$1:$S$12</definedName>
    <definedName name="_xlnm.Print_Area" localSheetId="1">高中助学金!$A$1:$T$12</definedName>
    <definedName name="_xlnm.Print_Area" localSheetId="24">#REF!</definedName>
    <definedName name="_xlnm.Print_Area" localSheetId="23">#REF!</definedName>
    <definedName name="_xlnm.Print_Area" localSheetId="11">研究生奖助学金!$A$1:$AC$34</definedName>
    <definedName name="_xlnm.Print_Area">#REF!</definedName>
    <definedName name="Print_Area_MI" localSheetId="12">[1]国家!#REF!</definedName>
    <definedName name="Print_Area_MI" localSheetId="10">[1]国家!#REF!</definedName>
    <definedName name="Print_Area_MI" localSheetId="11">[1]国家!#REF!</definedName>
    <definedName name="Print_Area_MI">[2]国家!#REF!</definedName>
    <definedName name="_xlnm.Print_Titles" localSheetId="12">本专科生奖助学金!$4:$7</definedName>
    <definedName name="_xlnm.Print_Titles" localSheetId="13">服兵役资助!$5:$8</definedName>
    <definedName name="_xlnm.Print_Titles" localSheetId="10">高校奖助学金测算表!$4:$7</definedName>
    <definedName name="_xlnm.Print_Titles" localSheetId="9">高校总!$3:$7</definedName>
    <definedName name="_xlnm.Print_Titles" localSheetId="3">高中免费教科书!$3:$3</definedName>
    <definedName name="_xlnm.Print_Titles" localSheetId="2">高中免学费!$5:$7</definedName>
    <definedName name="_xlnm.Print_Titles" localSheetId="1">高中助学金!$4:$7</definedName>
    <definedName name="_xlnm.Print_Titles" localSheetId="24">湘财教指2021年78号!$4:$6</definedName>
    <definedName name="_xlnm.Print_Titles" localSheetId="22">湘财预2021年256号!$4:$4</definedName>
    <definedName name="_xlnm.Print_Titles" localSheetId="23">湘财预2021年309号!$4:$6</definedName>
    <definedName name="_xlnm.Print_Titles" localSheetId="11">研究生奖助学金!$4:$7</definedName>
    <definedName name="_xlnm.Print_Titles" localSheetId="17">应还本息!$A$4:$IV$5</definedName>
    <definedName name="_xlnm.Print_Titles" localSheetId="4">'中职（总）'!$5:$7</definedName>
    <definedName name="_xlnm.Print_Titles" localSheetId="7">'中职免学费（教育）'!$5:$6</definedName>
    <definedName name="_xlnm.Print_Titles" localSheetId="8">'中职免学费（人社）'!$4:$5</definedName>
    <definedName name="_xlnm.Print_Titles" localSheetId="5">'中职助学金（教育）'!$5:$7</definedName>
    <definedName name="_xlnm.Print_Titles" localSheetId="6">'中职助学金（人社）'!$4:$6</definedName>
    <definedName name="_xlnm.Print_Titles">#N/A</definedName>
    <definedName name="Prix_SMC" localSheetId="12">[0]!Prix_SMC</definedName>
    <definedName name="Prix_SMC" localSheetId="13">服兵役资助!Prix_SMC</definedName>
    <definedName name="Prix_SMC" localSheetId="10">本专科生奖助学金!Prix_SMC</definedName>
    <definedName name="Prix_SMC" localSheetId="23">湘财预2021年309号!Prix_SMC</definedName>
    <definedName name="Prix_SMC" localSheetId="11">本专科生奖助学金!Prix_SMC</definedName>
    <definedName name="Prix_SMC">服兵役资助!Prix_SMC</definedName>
    <definedName name="s_c_list">[18]Toolbox!$A$7:$H$969</definedName>
    <definedName name="SCG" localSheetId="12">'[19]G.1R-Shou COP Gf'!#REF!</definedName>
    <definedName name="SCG" localSheetId="10">'[19]G.1R-Shou COP Gf'!#REF!</definedName>
    <definedName name="SCG" localSheetId="11">'[19]G.1R-Shou COP Gf'!#REF!</definedName>
    <definedName name="SCG">'[20]G.1R-Shou COP Gf'!#REF!</definedName>
    <definedName name="sdlfee" localSheetId="12">'[9]Financ. Overview'!$H$13</definedName>
    <definedName name="sdlfee" localSheetId="10">'[9]Financ. Overview'!$H$13</definedName>
    <definedName name="sdlfee" localSheetId="11">'[9]Financ. Overview'!$H$13</definedName>
    <definedName name="sdlfee">'[10]Financ. Overview'!$H$13</definedName>
    <definedName name="solar_ratio" localSheetId="12">'[21]POWER ASSUMPTIONS'!$H$7</definedName>
    <definedName name="solar_ratio" localSheetId="10">'[21]POWER ASSUMPTIONS'!$H$7</definedName>
    <definedName name="solar_ratio" localSheetId="11">'[21]POWER ASSUMPTIONS'!$H$7</definedName>
    <definedName name="solar_ratio">'[22]POWER ASSUMPTIONS'!$H$7</definedName>
    <definedName name="ss7fee" localSheetId="12">'[9]Financ. Overview'!$H$18</definedName>
    <definedName name="ss7fee" localSheetId="10">'[9]Financ. Overview'!$H$18</definedName>
    <definedName name="ss7fee" localSheetId="11">'[9]Financ. Overview'!$H$18</definedName>
    <definedName name="ss7fee">'[10]Financ. Overview'!$H$18</definedName>
    <definedName name="subsfee" localSheetId="12">'[9]Financ. Overview'!$H$14</definedName>
    <definedName name="subsfee" localSheetId="10">'[9]Financ. Overview'!$H$14</definedName>
    <definedName name="subsfee" localSheetId="11">'[9]Financ. Overview'!$H$14</definedName>
    <definedName name="subsfee">'[10]Financ. Overview'!$H$14</definedName>
    <definedName name="toolbox" localSheetId="12">[23]Toolbox!$C$5:$T$1578</definedName>
    <definedName name="toolbox" localSheetId="10">[23]Toolbox!$C$5:$T$1578</definedName>
    <definedName name="toolbox" localSheetId="11">[23]Toolbox!$C$5:$T$1578</definedName>
    <definedName name="toolbox">[24]Toolbox!$C$5:$T$1578</definedName>
    <definedName name="V5.1Fee" localSheetId="12">'[9]Financ. Overview'!$H$15</definedName>
    <definedName name="V5.1Fee" localSheetId="10">'[9]Financ. Overview'!$H$15</definedName>
    <definedName name="V5.1Fee" localSheetId="11">'[9]Financ. Overview'!$H$15</definedName>
    <definedName name="V5.1Fee">'[10]Financ. Overview'!$H$15</definedName>
    <definedName name="Z32_Cost_red" localSheetId="12">'[9]Financ. Overview'!#REF!</definedName>
    <definedName name="Z32_Cost_red" localSheetId="10">'[9]Financ. Overview'!#REF!</definedName>
    <definedName name="Z32_Cost_red" localSheetId="11">'[9]Financ. Overview'!#REF!</definedName>
    <definedName name="Z32_Cost_red">'[10]Financ. Overview'!#REF!</definedName>
    <definedName name="处室" localSheetId="12">#REF!</definedName>
    <definedName name="处室" localSheetId="13">#REF!</definedName>
    <definedName name="处室" localSheetId="10">#REF!</definedName>
    <definedName name="处室" localSheetId="23">#REF!</definedName>
    <definedName name="处室" localSheetId="11">#REF!</definedName>
    <definedName name="处室">#REF!</definedName>
    <definedName name="汇率" localSheetId="12">#REF!</definedName>
    <definedName name="汇率" localSheetId="13">#REF!</definedName>
    <definedName name="汇率" localSheetId="10">#REF!</definedName>
    <definedName name="汇率" localSheetId="23">#REF!</definedName>
    <definedName name="汇率" localSheetId="11">#REF!</definedName>
    <definedName name="汇率">#REF!</definedName>
    <definedName name="基金处室" localSheetId="12">#REF!</definedName>
    <definedName name="基金处室" localSheetId="13">#REF!</definedName>
    <definedName name="基金处室" localSheetId="10">#REF!</definedName>
    <definedName name="基金处室" localSheetId="23">#REF!</definedName>
    <definedName name="基金处室" localSheetId="11">#REF!</definedName>
    <definedName name="基金处室">#REF!</definedName>
    <definedName name="基金金额" localSheetId="12">#REF!</definedName>
    <definedName name="基金金额" localSheetId="13">#REF!</definedName>
    <definedName name="基金金额" localSheetId="10">#REF!</definedName>
    <definedName name="基金金额" localSheetId="23">#REF!</definedName>
    <definedName name="基金金额" localSheetId="11">#REF!</definedName>
    <definedName name="基金金额">#REF!</definedName>
    <definedName name="基金科目" localSheetId="12">#REF!</definedName>
    <definedName name="基金科目" localSheetId="13">#REF!</definedName>
    <definedName name="基金科目" localSheetId="10">#REF!</definedName>
    <definedName name="基金科目" localSheetId="23">#REF!</definedName>
    <definedName name="基金科目" localSheetId="11">#REF!</definedName>
    <definedName name="基金科目">#REF!</definedName>
    <definedName name="基金类型" localSheetId="12">#REF!</definedName>
    <definedName name="基金类型" localSheetId="13">#REF!</definedName>
    <definedName name="基金类型" localSheetId="10">#REF!</definedName>
    <definedName name="基金类型" localSheetId="23">#REF!</definedName>
    <definedName name="基金类型" localSheetId="11">#REF!</definedName>
    <definedName name="基金类型">#REF!</definedName>
    <definedName name="金额" localSheetId="12">#REF!</definedName>
    <definedName name="金额" localSheetId="13">#REF!</definedName>
    <definedName name="金额" localSheetId="10">#REF!</definedName>
    <definedName name="金额" localSheetId="23">#REF!</definedName>
    <definedName name="金额" localSheetId="11">#REF!</definedName>
    <definedName name="金额">#REF!</definedName>
    <definedName name="科目" localSheetId="12">#REF!</definedName>
    <definedName name="科目" localSheetId="13">#REF!</definedName>
    <definedName name="科目" localSheetId="10">#REF!</definedName>
    <definedName name="科目" localSheetId="23">#REF!</definedName>
    <definedName name="科目" localSheetId="11">#REF!</definedName>
    <definedName name="科目">#REF!</definedName>
    <definedName name="类型" localSheetId="12">#REF!</definedName>
    <definedName name="类型" localSheetId="13">#REF!</definedName>
    <definedName name="类型" localSheetId="10">#REF!</definedName>
    <definedName name="类型" localSheetId="23">#REF!</definedName>
    <definedName name="类型" localSheetId="11">#REF!</definedName>
    <definedName name="类型">#REF!</definedName>
    <definedName name="全额差额比例" localSheetId="12">'[25]C01-1'!#REF!</definedName>
    <definedName name="全额差额比例" localSheetId="10">'[25]C01-1'!#REF!</definedName>
    <definedName name="全额差额比例" localSheetId="11">'[25]C01-1'!#REF!</definedName>
    <definedName name="全额差额比例">'[25]C01-1'!#REF!</definedName>
    <definedName name="生产列1" localSheetId="12">#REF!</definedName>
    <definedName name="生产列1" localSheetId="13">#REF!</definedName>
    <definedName name="生产列1" localSheetId="10">#REF!</definedName>
    <definedName name="生产列1" localSheetId="23">#REF!</definedName>
    <definedName name="生产列1" localSheetId="11">#REF!</definedName>
    <definedName name="生产列1">#REF!</definedName>
    <definedName name="生产列11" localSheetId="12">#REF!</definedName>
    <definedName name="生产列11" localSheetId="13">#REF!</definedName>
    <definedName name="生产列11" localSheetId="10">#REF!</definedName>
    <definedName name="生产列11" localSheetId="23">#REF!</definedName>
    <definedName name="生产列11" localSheetId="11">#REF!</definedName>
    <definedName name="生产列11">#REF!</definedName>
    <definedName name="生产列15" localSheetId="12">#REF!</definedName>
    <definedName name="生产列15" localSheetId="13">#REF!</definedName>
    <definedName name="生产列15" localSheetId="10">#REF!</definedName>
    <definedName name="生产列15" localSheetId="23">#REF!</definedName>
    <definedName name="生产列15" localSheetId="11">#REF!</definedName>
    <definedName name="生产列15">#REF!</definedName>
    <definedName name="生产列16" localSheetId="12">#REF!</definedName>
    <definedName name="生产列16" localSheetId="13">#REF!</definedName>
    <definedName name="生产列16" localSheetId="10">#REF!</definedName>
    <definedName name="生产列16" localSheetId="23">#REF!</definedName>
    <definedName name="生产列16" localSheetId="11">#REF!</definedName>
    <definedName name="生产列16">#REF!</definedName>
    <definedName name="生产列17" localSheetId="12">#REF!</definedName>
    <definedName name="生产列17" localSheetId="13">#REF!</definedName>
    <definedName name="生产列17" localSheetId="10">#REF!</definedName>
    <definedName name="生产列17" localSheetId="23">#REF!</definedName>
    <definedName name="生产列17" localSheetId="11">#REF!</definedName>
    <definedName name="生产列17">#REF!</definedName>
    <definedName name="生产列19" localSheetId="12">#REF!</definedName>
    <definedName name="生产列19" localSheetId="13">#REF!</definedName>
    <definedName name="生产列19" localSheetId="10">#REF!</definedName>
    <definedName name="生产列19" localSheetId="23">#REF!</definedName>
    <definedName name="生产列19" localSheetId="11">#REF!</definedName>
    <definedName name="生产列19">#REF!</definedName>
    <definedName name="生产列2" localSheetId="12">#REF!</definedName>
    <definedName name="生产列2" localSheetId="13">#REF!</definedName>
    <definedName name="生产列2" localSheetId="10">#REF!</definedName>
    <definedName name="生产列2" localSheetId="23">#REF!</definedName>
    <definedName name="生产列2" localSheetId="11">#REF!</definedName>
    <definedName name="生产列2">#REF!</definedName>
    <definedName name="生产列20" localSheetId="12">#REF!</definedName>
    <definedName name="生产列20" localSheetId="13">#REF!</definedName>
    <definedName name="生产列20" localSheetId="10">#REF!</definedName>
    <definedName name="生产列20" localSheetId="23">#REF!</definedName>
    <definedName name="生产列20" localSheetId="11">#REF!</definedName>
    <definedName name="生产列20">#REF!</definedName>
    <definedName name="生产列3" localSheetId="12">#REF!</definedName>
    <definedName name="生产列3" localSheetId="13">#REF!</definedName>
    <definedName name="生产列3" localSheetId="10">#REF!</definedName>
    <definedName name="生产列3" localSheetId="23">#REF!</definedName>
    <definedName name="生产列3" localSheetId="11">#REF!</definedName>
    <definedName name="生产列3">#REF!</definedName>
    <definedName name="生产列4" localSheetId="12">#REF!</definedName>
    <definedName name="生产列4" localSheetId="13">#REF!</definedName>
    <definedName name="生产列4" localSheetId="10">#REF!</definedName>
    <definedName name="生产列4" localSheetId="23">#REF!</definedName>
    <definedName name="生产列4" localSheetId="11">#REF!</definedName>
    <definedName name="生产列4">#REF!</definedName>
    <definedName name="生产列5" localSheetId="12">#REF!</definedName>
    <definedName name="生产列5" localSheetId="13">#REF!</definedName>
    <definedName name="生产列5" localSheetId="10">#REF!</definedName>
    <definedName name="生产列5" localSheetId="23">#REF!</definedName>
    <definedName name="生产列5" localSheetId="11">#REF!</definedName>
    <definedName name="生产列5">#REF!</definedName>
    <definedName name="生产列6" localSheetId="12">#REF!</definedName>
    <definedName name="生产列6" localSheetId="13">#REF!</definedName>
    <definedName name="生产列6" localSheetId="10">#REF!</definedName>
    <definedName name="生产列6" localSheetId="23">#REF!</definedName>
    <definedName name="生产列6" localSheetId="11">#REF!</definedName>
    <definedName name="生产列6">#REF!</definedName>
    <definedName name="生产列7" localSheetId="12">#REF!</definedName>
    <definedName name="生产列7" localSheetId="13">#REF!</definedName>
    <definedName name="生产列7" localSheetId="10">#REF!</definedName>
    <definedName name="生产列7" localSheetId="23">#REF!</definedName>
    <definedName name="生产列7" localSheetId="11">#REF!</definedName>
    <definedName name="生产列7">#REF!</definedName>
    <definedName name="生产列8" localSheetId="12">#REF!</definedName>
    <definedName name="生产列8" localSheetId="13">#REF!</definedName>
    <definedName name="生产列8" localSheetId="10">#REF!</definedName>
    <definedName name="生产列8" localSheetId="23">#REF!</definedName>
    <definedName name="生产列8" localSheetId="11">#REF!</definedName>
    <definedName name="生产列8">#REF!</definedName>
    <definedName name="生产列9" localSheetId="12">#REF!</definedName>
    <definedName name="生产列9" localSheetId="13">#REF!</definedName>
    <definedName name="生产列9" localSheetId="10">#REF!</definedName>
    <definedName name="生产列9" localSheetId="23">#REF!</definedName>
    <definedName name="生产列9" localSheetId="11">#REF!</definedName>
    <definedName name="生产列9">#REF!</definedName>
    <definedName name="生产期" localSheetId="12">#REF!</definedName>
    <definedName name="生产期" localSheetId="13">#REF!</definedName>
    <definedName name="生产期" localSheetId="10">#REF!</definedName>
    <definedName name="生产期" localSheetId="23">#REF!</definedName>
    <definedName name="生产期" localSheetId="11">#REF!</definedName>
    <definedName name="生产期">#REF!</definedName>
    <definedName name="生产期1" localSheetId="12">#REF!</definedName>
    <definedName name="生产期1" localSheetId="13">#REF!</definedName>
    <definedName name="生产期1" localSheetId="10">#REF!</definedName>
    <definedName name="生产期1" localSheetId="23">#REF!</definedName>
    <definedName name="生产期1" localSheetId="11">#REF!</definedName>
    <definedName name="生产期1">#REF!</definedName>
    <definedName name="生产期11" localSheetId="12">#REF!</definedName>
    <definedName name="生产期11" localSheetId="13">#REF!</definedName>
    <definedName name="生产期11" localSheetId="10">#REF!</definedName>
    <definedName name="生产期11" localSheetId="23">#REF!</definedName>
    <definedName name="生产期11" localSheetId="11">#REF!</definedName>
    <definedName name="生产期11">#REF!</definedName>
    <definedName name="生产期123" localSheetId="12">#REF!</definedName>
    <definedName name="生产期123" localSheetId="13">#REF!</definedName>
    <definedName name="生产期123" localSheetId="10">#REF!</definedName>
    <definedName name="生产期123" localSheetId="23">#REF!</definedName>
    <definedName name="生产期123" localSheetId="11">#REF!</definedName>
    <definedName name="生产期123">#REF!</definedName>
    <definedName name="生产期15" localSheetId="12">#REF!</definedName>
    <definedName name="生产期15" localSheetId="13">#REF!</definedName>
    <definedName name="生产期15" localSheetId="10">#REF!</definedName>
    <definedName name="生产期15" localSheetId="23">#REF!</definedName>
    <definedName name="生产期15" localSheetId="11">#REF!</definedName>
    <definedName name="生产期15">#REF!</definedName>
    <definedName name="生产期16" localSheetId="12">#REF!</definedName>
    <definedName name="生产期16" localSheetId="13">#REF!</definedName>
    <definedName name="生产期16" localSheetId="10">#REF!</definedName>
    <definedName name="生产期16" localSheetId="23">#REF!</definedName>
    <definedName name="生产期16" localSheetId="11">#REF!</definedName>
    <definedName name="生产期16">#REF!</definedName>
    <definedName name="生产期17" localSheetId="12">#REF!</definedName>
    <definedName name="生产期17" localSheetId="13">#REF!</definedName>
    <definedName name="生产期17" localSheetId="10">#REF!</definedName>
    <definedName name="生产期17" localSheetId="23">#REF!</definedName>
    <definedName name="生产期17" localSheetId="11">#REF!</definedName>
    <definedName name="生产期17">#REF!</definedName>
    <definedName name="生产期19" localSheetId="12">#REF!</definedName>
    <definedName name="生产期19" localSheetId="13">#REF!</definedName>
    <definedName name="生产期19" localSheetId="10">#REF!</definedName>
    <definedName name="生产期19" localSheetId="23">#REF!</definedName>
    <definedName name="生产期19" localSheetId="11">#REF!</definedName>
    <definedName name="生产期19">#REF!</definedName>
    <definedName name="生产期2" localSheetId="12">#REF!</definedName>
    <definedName name="生产期2" localSheetId="13">#REF!</definedName>
    <definedName name="生产期2" localSheetId="10">#REF!</definedName>
    <definedName name="生产期2" localSheetId="23">#REF!</definedName>
    <definedName name="生产期2" localSheetId="11">#REF!</definedName>
    <definedName name="生产期2">#REF!</definedName>
    <definedName name="生产期20" localSheetId="12">#REF!</definedName>
    <definedName name="生产期20" localSheetId="13">#REF!</definedName>
    <definedName name="生产期20" localSheetId="10">#REF!</definedName>
    <definedName name="生产期20" localSheetId="23">#REF!</definedName>
    <definedName name="生产期20" localSheetId="11">#REF!</definedName>
    <definedName name="生产期20">#REF!</definedName>
    <definedName name="生产期3" localSheetId="12">#REF!</definedName>
    <definedName name="生产期3" localSheetId="13">#REF!</definedName>
    <definedName name="生产期3" localSheetId="10">#REF!</definedName>
    <definedName name="生产期3" localSheetId="23">#REF!</definedName>
    <definedName name="生产期3" localSheetId="11">#REF!</definedName>
    <definedName name="生产期3">#REF!</definedName>
    <definedName name="生产期4" localSheetId="12">#REF!</definedName>
    <definedName name="生产期4" localSheetId="13">#REF!</definedName>
    <definedName name="生产期4" localSheetId="10">#REF!</definedName>
    <definedName name="生产期4" localSheetId="23">#REF!</definedName>
    <definedName name="生产期4" localSheetId="11">#REF!</definedName>
    <definedName name="生产期4">#REF!</definedName>
    <definedName name="生产期5" localSheetId="12">#REF!</definedName>
    <definedName name="生产期5" localSheetId="13">#REF!</definedName>
    <definedName name="生产期5" localSheetId="10">#REF!</definedName>
    <definedName name="生产期5" localSheetId="23">#REF!</definedName>
    <definedName name="生产期5" localSheetId="11">#REF!</definedName>
    <definedName name="生产期5">#REF!</definedName>
    <definedName name="生产期6" localSheetId="12">#REF!</definedName>
    <definedName name="生产期6" localSheetId="13">#REF!</definedName>
    <definedName name="生产期6" localSheetId="10">#REF!</definedName>
    <definedName name="生产期6" localSheetId="23">#REF!</definedName>
    <definedName name="生产期6" localSheetId="11">#REF!</definedName>
    <definedName name="生产期6">#REF!</definedName>
    <definedName name="生产期7" localSheetId="12">#REF!</definedName>
    <definedName name="生产期7" localSheetId="13">#REF!</definedName>
    <definedName name="生产期7" localSheetId="10">#REF!</definedName>
    <definedName name="生产期7" localSheetId="23">#REF!</definedName>
    <definedName name="生产期7" localSheetId="11">#REF!</definedName>
    <definedName name="生产期7">#REF!</definedName>
    <definedName name="生产期8" localSheetId="12">#REF!</definedName>
    <definedName name="生产期8" localSheetId="13">#REF!</definedName>
    <definedName name="生产期8" localSheetId="10">#REF!</definedName>
    <definedName name="生产期8" localSheetId="23">#REF!</definedName>
    <definedName name="生产期8" localSheetId="11">#REF!</definedName>
    <definedName name="生产期8">#REF!</definedName>
    <definedName name="生产期9" localSheetId="12">#REF!</definedName>
    <definedName name="生产期9" localSheetId="13">#REF!</definedName>
    <definedName name="生产期9" localSheetId="10">#REF!</definedName>
    <definedName name="生产期9" localSheetId="23">#REF!</definedName>
    <definedName name="生产期9" localSheetId="11">#REF!</definedName>
    <definedName name="生产期9">#REF!</definedName>
    <definedName name="四季度" localSheetId="12">'[25]C01-1'!#REF!</definedName>
    <definedName name="四季度" localSheetId="10">'[25]C01-1'!#REF!</definedName>
    <definedName name="四季度" localSheetId="11">'[25]C01-1'!#REF!</definedName>
    <definedName name="四季度">'[25]C01-1'!#REF!</definedName>
    <definedName name="位次d" localSheetId="12">[26]四月份月报!#REF!</definedName>
    <definedName name="位次d" localSheetId="10">[26]四月份月报!#REF!</definedName>
    <definedName name="位次d" localSheetId="11">[26]四月份月报!#REF!</definedName>
    <definedName name="位次d">[27]四月份月报!#REF!</definedName>
    <definedName name="性别" localSheetId="12">[28]基础编码!$H$2:$H$3</definedName>
    <definedName name="性别" localSheetId="10">[28]基础编码!$H$2:$H$3</definedName>
    <definedName name="性别" localSheetId="11">[28]基础编码!$H$2:$H$3</definedName>
    <definedName name="性别">[28]基础编码!$H$2:$H$3</definedName>
    <definedName name="性别2" localSheetId="12">[29]基础编码!$H$2:$H$3</definedName>
    <definedName name="性别2" localSheetId="10">[29]基础编码!$H$2:$H$3</definedName>
    <definedName name="性别2" localSheetId="11">[29]基础编码!$H$2:$H$3</definedName>
    <definedName name="性别2">[30]基础编码!$H$2:$H$3</definedName>
    <definedName name="学历" localSheetId="12">[28]基础编码!$S$2:$S$9</definedName>
    <definedName name="学历" localSheetId="10">[28]基础编码!$S$2:$S$9</definedName>
    <definedName name="学历" localSheetId="11">[28]基础编码!$S$2:$S$9</definedName>
    <definedName name="学历">[28]基础编码!$S$2:$S$9</definedName>
    <definedName name="支出">[31]P1012001!$A$6:$E$117</definedName>
  </definedNames>
  <calcPr calcId="145621"/>
</workbook>
</file>

<file path=xl/calcChain.xml><?xml version="1.0" encoding="utf-8"?>
<calcChain xmlns="http://schemas.openxmlformats.org/spreadsheetml/2006/main">
  <c r="H8" i="31" l="1"/>
  <c r="H109" i="31"/>
  <c r="H110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8" i="31"/>
  <c r="R1" i="50" l="1"/>
  <c r="Q1" i="50"/>
  <c r="P1" i="50"/>
  <c r="N1" i="50"/>
  <c r="M1" i="50"/>
  <c r="K1" i="50"/>
  <c r="E1" i="50"/>
  <c r="D1" i="50"/>
  <c r="C1" i="50"/>
  <c r="O1" i="50" l="1"/>
  <c r="J1" i="50"/>
  <c r="L38" i="52" l="1"/>
  <c r="S223" i="15"/>
  <c r="M223" i="15"/>
  <c r="F223" i="15"/>
  <c r="E223" i="15"/>
  <c r="S222" i="15"/>
  <c r="M222" i="15"/>
  <c r="F222" i="15"/>
  <c r="E222" i="15"/>
  <c r="S221" i="15"/>
  <c r="M221" i="15"/>
  <c r="F221" i="15"/>
  <c r="E221" i="15"/>
  <c r="S220" i="15"/>
  <c r="M220" i="15"/>
  <c r="F220" i="15"/>
  <c r="E220" i="15"/>
  <c r="S219" i="15"/>
  <c r="M219" i="15"/>
  <c r="F219" i="15"/>
  <c r="E219" i="15"/>
  <c r="S218" i="15"/>
  <c r="M218" i="15"/>
  <c r="F218" i="15"/>
  <c r="E218" i="15"/>
  <c r="S217" i="15"/>
  <c r="M217" i="15"/>
  <c r="F217" i="15"/>
  <c r="E217" i="15"/>
  <c r="S216" i="15"/>
  <c r="M216" i="15"/>
  <c r="F216" i="15"/>
  <c r="E216" i="15"/>
  <c r="S215" i="15"/>
  <c r="M215" i="15"/>
  <c r="F215" i="15"/>
  <c r="E215" i="15"/>
  <c r="H214" i="15"/>
  <c r="E214" i="15"/>
  <c r="H213" i="15"/>
  <c r="E213" i="15"/>
  <c r="X212" i="15"/>
  <c r="V212" i="15"/>
  <c r="U212" i="15"/>
  <c r="T212" i="15"/>
  <c r="S212" i="15"/>
  <c r="P212" i="15"/>
  <c r="N212" i="15"/>
  <c r="E212" i="15" s="1"/>
  <c r="M212" i="15"/>
  <c r="J212" i="15"/>
  <c r="I212" i="15"/>
  <c r="H212" i="15"/>
  <c r="F212" i="15"/>
  <c r="D212" i="15"/>
  <c r="X211" i="15"/>
  <c r="W211" i="15"/>
  <c r="V211" i="15"/>
  <c r="U211" i="15"/>
  <c r="T211" i="15"/>
  <c r="S211" i="15"/>
  <c r="Q211" i="15"/>
  <c r="P211" i="15"/>
  <c r="O211" i="15"/>
  <c r="N211" i="15"/>
  <c r="M211" i="15"/>
  <c r="J211" i="15"/>
  <c r="I211" i="15"/>
  <c r="H211" i="15"/>
  <c r="D211" i="15"/>
  <c r="S210" i="15"/>
  <c r="M210" i="15"/>
  <c r="F210" i="15"/>
  <c r="E210" i="15"/>
  <c r="S209" i="15"/>
  <c r="M209" i="15"/>
  <c r="F209" i="15"/>
  <c r="E209" i="15"/>
  <c r="S208" i="15"/>
  <c r="M208" i="15"/>
  <c r="F208" i="15"/>
  <c r="E208" i="15"/>
  <c r="S207" i="15"/>
  <c r="M207" i="15"/>
  <c r="F207" i="15"/>
  <c r="E207" i="15"/>
  <c r="S206" i="15"/>
  <c r="M206" i="15"/>
  <c r="F206" i="15"/>
  <c r="E206" i="15"/>
  <c r="S205" i="15"/>
  <c r="M205" i="15"/>
  <c r="F205" i="15"/>
  <c r="E205" i="15"/>
  <c r="S204" i="15"/>
  <c r="M204" i="15"/>
  <c r="F204" i="15"/>
  <c r="E204" i="15"/>
  <c r="S203" i="15"/>
  <c r="M203" i="15"/>
  <c r="F203" i="15"/>
  <c r="E203" i="15"/>
  <c r="S202" i="15"/>
  <c r="M202" i="15"/>
  <c r="F202" i="15"/>
  <c r="E202" i="15"/>
  <c r="S201" i="15"/>
  <c r="M201" i="15"/>
  <c r="F201" i="15"/>
  <c r="E201" i="15"/>
  <c r="S200" i="15"/>
  <c r="M200" i="15"/>
  <c r="F200" i="15"/>
  <c r="E200" i="15"/>
  <c r="S199" i="15"/>
  <c r="M199" i="15"/>
  <c r="F199" i="15"/>
  <c r="E199" i="15"/>
  <c r="S198" i="15"/>
  <c r="M198" i="15"/>
  <c r="F198" i="15"/>
  <c r="E198" i="15"/>
  <c r="S197" i="15"/>
  <c r="M197" i="15"/>
  <c r="F197" i="15"/>
  <c r="E197" i="15"/>
  <c r="H196" i="15"/>
  <c r="E196" i="15"/>
  <c r="H195" i="15"/>
  <c r="E195" i="15"/>
  <c r="X194" i="15"/>
  <c r="W194" i="15"/>
  <c r="V194" i="15"/>
  <c r="U194" i="15"/>
  <c r="T194" i="15"/>
  <c r="Q194" i="15"/>
  <c r="P194" i="15"/>
  <c r="O194" i="15"/>
  <c r="F194" i="15" s="1"/>
  <c r="N194" i="15"/>
  <c r="M194" i="15"/>
  <c r="J194" i="15"/>
  <c r="I194" i="15"/>
  <c r="E194" i="15" s="1"/>
  <c r="D194" i="15"/>
  <c r="X193" i="15"/>
  <c r="W193" i="15"/>
  <c r="V193" i="15"/>
  <c r="U193" i="15"/>
  <c r="F193" i="15" s="1"/>
  <c r="T193" i="15"/>
  <c r="Q193" i="15"/>
  <c r="P193" i="15"/>
  <c r="O193" i="15"/>
  <c r="N193" i="15"/>
  <c r="M193" i="15"/>
  <c r="J193" i="15"/>
  <c r="E193" i="15" s="1"/>
  <c r="I193" i="15"/>
  <c r="D193" i="15"/>
  <c r="S192" i="15"/>
  <c r="M192" i="15"/>
  <c r="F192" i="15"/>
  <c r="E192" i="15"/>
  <c r="S191" i="15"/>
  <c r="M191" i="15"/>
  <c r="F191" i="15"/>
  <c r="E191" i="15"/>
  <c r="S190" i="15"/>
  <c r="M190" i="15"/>
  <c r="F190" i="15"/>
  <c r="E190" i="15"/>
  <c r="S189" i="15"/>
  <c r="M189" i="15"/>
  <c r="F189" i="15"/>
  <c r="E189" i="15"/>
  <c r="S188" i="15"/>
  <c r="F188" i="15"/>
  <c r="E188" i="15"/>
  <c r="S187" i="15"/>
  <c r="F187" i="15"/>
  <c r="E187" i="15"/>
  <c r="S186" i="15"/>
  <c r="S183" i="15" s="1"/>
  <c r="M186" i="15"/>
  <c r="F186" i="15"/>
  <c r="E186" i="15"/>
  <c r="H185" i="15"/>
  <c r="H183" i="15" s="1"/>
  <c r="E185" i="15"/>
  <c r="H184" i="15"/>
  <c r="E184" i="15"/>
  <c r="X183" i="15"/>
  <c r="W183" i="15"/>
  <c r="V183" i="15"/>
  <c r="U183" i="15"/>
  <c r="T183" i="15"/>
  <c r="P183" i="15"/>
  <c r="N183" i="15"/>
  <c r="M183" i="15"/>
  <c r="J183" i="15"/>
  <c r="I183" i="15"/>
  <c r="F183" i="15"/>
  <c r="D183" i="15"/>
  <c r="X182" i="15"/>
  <c r="W182" i="15"/>
  <c r="F182" i="15" s="1"/>
  <c r="V182" i="15"/>
  <c r="U182" i="15"/>
  <c r="T182" i="15"/>
  <c r="S182" i="15"/>
  <c r="Q182" i="15"/>
  <c r="P182" i="15"/>
  <c r="O182" i="15"/>
  <c r="N182" i="15"/>
  <c r="E182" i="15" s="1"/>
  <c r="M182" i="15"/>
  <c r="J182" i="15"/>
  <c r="I182" i="15"/>
  <c r="H182" i="15"/>
  <c r="D182" i="15"/>
  <c r="S181" i="15"/>
  <c r="M181" i="15"/>
  <c r="F181" i="15"/>
  <c r="E181" i="15"/>
  <c r="S180" i="15"/>
  <c r="M180" i="15"/>
  <c r="F180" i="15"/>
  <c r="E180" i="15"/>
  <c r="S179" i="15"/>
  <c r="M179" i="15"/>
  <c r="F179" i="15"/>
  <c r="E179" i="15"/>
  <c r="S178" i="15"/>
  <c r="M178" i="15"/>
  <c r="F178" i="15"/>
  <c r="E178" i="15"/>
  <c r="S177" i="15"/>
  <c r="M177" i="15"/>
  <c r="F177" i="15"/>
  <c r="E177" i="15"/>
  <c r="S176" i="15"/>
  <c r="M176" i="15"/>
  <c r="F176" i="15"/>
  <c r="E176" i="15"/>
  <c r="S175" i="15"/>
  <c r="M175" i="15"/>
  <c r="F175" i="15"/>
  <c r="E175" i="15"/>
  <c r="S174" i="15"/>
  <c r="M174" i="15"/>
  <c r="F174" i="15"/>
  <c r="E174" i="15"/>
  <c r="S173" i="15"/>
  <c r="M173" i="15"/>
  <c r="F173" i="15"/>
  <c r="E173" i="15"/>
  <c r="S172" i="15"/>
  <c r="M172" i="15"/>
  <c r="F172" i="15"/>
  <c r="E172" i="15"/>
  <c r="S171" i="15"/>
  <c r="M171" i="15"/>
  <c r="F171" i="15"/>
  <c r="E171" i="15"/>
  <c r="S170" i="15"/>
  <c r="M170" i="15"/>
  <c r="F170" i="15"/>
  <c r="E170" i="15"/>
  <c r="H169" i="15"/>
  <c r="E169" i="15"/>
  <c r="H168" i="15"/>
  <c r="E168" i="15"/>
  <c r="X167" i="15"/>
  <c r="W167" i="15"/>
  <c r="V167" i="15"/>
  <c r="U167" i="15"/>
  <c r="T167" i="15"/>
  <c r="Q167" i="15"/>
  <c r="P167" i="15"/>
  <c r="O167" i="15"/>
  <c r="F167" i="15" s="1"/>
  <c r="N167" i="15"/>
  <c r="M167" i="15"/>
  <c r="J167" i="15"/>
  <c r="I167" i="15"/>
  <c r="E167" i="15" s="1"/>
  <c r="D167" i="15"/>
  <c r="X166" i="15"/>
  <c r="W166" i="15"/>
  <c r="V166" i="15"/>
  <c r="U166" i="15"/>
  <c r="F166" i="15" s="1"/>
  <c r="T166" i="15"/>
  <c r="Q166" i="15"/>
  <c r="P166" i="15"/>
  <c r="O166" i="15"/>
  <c r="N166" i="15"/>
  <c r="M166" i="15"/>
  <c r="J166" i="15"/>
  <c r="E166" i="15" s="1"/>
  <c r="I166" i="15"/>
  <c r="D166" i="15"/>
  <c r="S165" i="15"/>
  <c r="M165" i="15"/>
  <c r="F165" i="15"/>
  <c r="E165" i="15"/>
  <c r="S164" i="15"/>
  <c r="M164" i="15"/>
  <c r="F164" i="15"/>
  <c r="E164" i="15"/>
  <c r="S163" i="15"/>
  <c r="M163" i="15"/>
  <c r="F163" i="15"/>
  <c r="E163" i="15"/>
  <c r="S162" i="15"/>
  <c r="M162" i="15"/>
  <c r="F162" i="15"/>
  <c r="E162" i="15"/>
  <c r="S161" i="15"/>
  <c r="M161" i="15"/>
  <c r="F161" i="15"/>
  <c r="E161" i="15"/>
  <c r="S160" i="15"/>
  <c r="M160" i="15"/>
  <c r="F160" i="15"/>
  <c r="E160" i="15"/>
  <c r="S159" i="15"/>
  <c r="M159" i="15"/>
  <c r="F159" i="15"/>
  <c r="E159" i="15"/>
  <c r="S158" i="15"/>
  <c r="M158" i="15"/>
  <c r="F158" i="15"/>
  <c r="E158" i="15"/>
  <c r="S157" i="15"/>
  <c r="M157" i="15"/>
  <c r="F157" i="15"/>
  <c r="E157" i="15"/>
  <c r="S156" i="15"/>
  <c r="M156" i="15"/>
  <c r="F156" i="15"/>
  <c r="E156" i="15"/>
  <c r="S155" i="15"/>
  <c r="M155" i="15"/>
  <c r="F155" i="15"/>
  <c r="E155" i="15"/>
  <c r="S152" i="15"/>
  <c r="M152" i="15"/>
  <c r="F152" i="15"/>
  <c r="E152" i="15"/>
  <c r="H151" i="15"/>
  <c r="E151" i="15"/>
  <c r="H150" i="15"/>
  <c r="E150" i="15"/>
  <c r="H149" i="15"/>
  <c r="E149" i="15"/>
  <c r="X148" i="15"/>
  <c r="W148" i="15"/>
  <c r="V148" i="15"/>
  <c r="U148" i="15"/>
  <c r="T148" i="15"/>
  <c r="S148" i="15"/>
  <c r="Q148" i="15"/>
  <c r="P148" i="15"/>
  <c r="O148" i="15"/>
  <c r="F148" i="15" s="1"/>
  <c r="N148" i="15"/>
  <c r="M148" i="15"/>
  <c r="J148" i="15"/>
  <c r="I148" i="15"/>
  <c r="E148" i="15" s="1"/>
  <c r="D148" i="15"/>
  <c r="X147" i="15"/>
  <c r="W147" i="15"/>
  <c r="V147" i="15"/>
  <c r="U147" i="15"/>
  <c r="F147" i="15" s="1"/>
  <c r="T147" i="15"/>
  <c r="S147" i="15"/>
  <c r="Q147" i="15"/>
  <c r="P147" i="15"/>
  <c r="O147" i="15"/>
  <c r="N147" i="15"/>
  <c r="M147" i="15"/>
  <c r="J147" i="15"/>
  <c r="I147" i="15"/>
  <c r="E147" i="15"/>
  <c r="D147" i="15"/>
  <c r="S146" i="15"/>
  <c r="M146" i="15"/>
  <c r="F146" i="15"/>
  <c r="E146" i="15"/>
  <c r="S145" i="15"/>
  <c r="M145" i="15"/>
  <c r="F145" i="15"/>
  <c r="E145" i="15"/>
  <c r="S144" i="15"/>
  <c r="M144" i="15"/>
  <c r="F144" i="15"/>
  <c r="E144" i="15"/>
  <c r="S143" i="15"/>
  <c r="M143" i="15"/>
  <c r="F143" i="15"/>
  <c r="E143" i="15"/>
  <c r="S142" i="15"/>
  <c r="M142" i="15"/>
  <c r="F142" i="15"/>
  <c r="E142" i="15"/>
  <c r="S141" i="15"/>
  <c r="F141" i="15"/>
  <c r="E141" i="15"/>
  <c r="S140" i="15"/>
  <c r="M140" i="15"/>
  <c r="F140" i="15"/>
  <c r="E140" i="15"/>
  <c r="S139" i="15"/>
  <c r="M139" i="15"/>
  <c r="F139" i="15"/>
  <c r="E139" i="15"/>
  <c r="H138" i="15"/>
  <c r="E138" i="15"/>
  <c r="H137" i="15"/>
  <c r="E137" i="15"/>
  <c r="X136" i="15"/>
  <c r="W136" i="15"/>
  <c r="V136" i="15"/>
  <c r="U136" i="15"/>
  <c r="F136" i="15" s="1"/>
  <c r="T136" i="15"/>
  <c r="S136" i="15"/>
  <c r="Q136" i="15"/>
  <c r="P136" i="15"/>
  <c r="O136" i="15"/>
  <c r="N136" i="15"/>
  <c r="M136" i="15"/>
  <c r="J136" i="15"/>
  <c r="I136" i="15"/>
  <c r="H136" i="15"/>
  <c r="E136" i="15"/>
  <c r="D136" i="15"/>
  <c r="X135" i="15"/>
  <c r="W135" i="15"/>
  <c r="V135" i="15"/>
  <c r="U135" i="15"/>
  <c r="T135" i="15"/>
  <c r="S135" i="15"/>
  <c r="Q135" i="15"/>
  <c r="P135" i="15"/>
  <c r="O135" i="15"/>
  <c r="N135" i="15"/>
  <c r="M135" i="15"/>
  <c r="J135" i="15"/>
  <c r="I135" i="15"/>
  <c r="H135" i="15"/>
  <c r="F135" i="15"/>
  <c r="D135" i="15"/>
  <c r="S134" i="15"/>
  <c r="M134" i="15"/>
  <c r="F134" i="15"/>
  <c r="E134" i="15"/>
  <c r="S133" i="15"/>
  <c r="M133" i="15"/>
  <c r="F133" i="15"/>
  <c r="E133" i="15"/>
  <c r="S132" i="15"/>
  <c r="M132" i="15"/>
  <c r="F132" i="15"/>
  <c r="E132" i="15"/>
  <c r="S131" i="15"/>
  <c r="M131" i="15"/>
  <c r="F131" i="15"/>
  <c r="E131" i="15"/>
  <c r="S130" i="15"/>
  <c r="M130" i="15"/>
  <c r="F130" i="15"/>
  <c r="E130" i="15"/>
  <c r="X129" i="15"/>
  <c r="W129" i="15"/>
  <c r="F129" i="15" s="1"/>
  <c r="V129" i="15"/>
  <c r="U129" i="15"/>
  <c r="T129" i="15"/>
  <c r="S129" i="15"/>
  <c r="Q129" i="15"/>
  <c r="P129" i="15"/>
  <c r="O129" i="15"/>
  <c r="N129" i="15"/>
  <c r="E129" i="15" s="1"/>
  <c r="D129" i="15"/>
  <c r="X128" i="15"/>
  <c r="W128" i="15"/>
  <c r="V128" i="15"/>
  <c r="U128" i="15"/>
  <c r="F128" i="15" s="1"/>
  <c r="T128" i="15"/>
  <c r="S128" i="15"/>
  <c r="Q128" i="15"/>
  <c r="P128" i="15"/>
  <c r="E128" i="15" s="1"/>
  <c r="O128" i="15"/>
  <c r="N128" i="15"/>
  <c r="D128" i="15"/>
  <c r="S127" i="15"/>
  <c r="M127" i="15"/>
  <c r="F127" i="15"/>
  <c r="E127" i="15"/>
  <c r="S126" i="15"/>
  <c r="M126" i="15"/>
  <c r="F126" i="15"/>
  <c r="E126" i="15"/>
  <c r="S125" i="15"/>
  <c r="M125" i="15"/>
  <c r="F125" i="15"/>
  <c r="E125" i="15"/>
  <c r="S124" i="15"/>
  <c r="M124" i="15"/>
  <c r="F124" i="15"/>
  <c r="E124" i="15"/>
  <c r="S123" i="15"/>
  <c r="M123" i="15"/>
  <c r="F123" i="15"/>
  <c r="E123" i="15"/>
  <c r="S122" i="15"/>
  <c r="M122" i="15"/>
  <c r="F122" i="15"/>
  <c r="E122" i="15"/>
  <c r="S121" i="15"/>
  <c r="M121" i="15"/>
  <c r="F121" i="15"/>
  <c r="E121" i="15"/>
  <c r="S120" i="15"/>
  <c r="F120" i="15"/>
  <c r="E120" i="15"/>
  <c r="S118" i="15"/>
  <c r="F118" i="15"/>
  <c r="E118" i="15"/>
  <c r="S117" i="15"/>
  <c r="F117" i="15"/>
  <c r="E117" i="15"/>
  <c r="S116" i="15"/>
  <c r="S109" i="15" s="1"/>
  <c r="F116" i="15"/>
  <c r="E116" i="15"/>
  <c r="S115" i="15"/>
  <c r="M115" i="15"/>
  <c r="M110" i="15" s="1"/>
  <c r="F115" i="15"/>
  <c r="E115" i="15"/>
  <c r="H114" i="15"/>
  <c r="E114" i="15"/>
  <c r="H113" i="15"/>
  <c r="E113" i="15"/>
  <c r="H112" i="15"/>
  <c r="E112" i="15"/>
  <c r="H111" i="15"/>
  <c r="E111" i="15"/>
  <c r="X110" i="15"/>
  <c r="W110" i="15"/>
  <c r="V110" i="15"/>
  <c r="U110" i="15"/>
  <c r="F110" i="15" s="1"/>
  <c r="T110" i="15"/>
  <c r="S110" i="15"/>
  <c r="P110" i="15"/>
  <c r="N110" i="15"/>
  <c r="J110" i="15"/>
  <c r="I110" i="15"/>
  <c r="H110" i="15"/>
  <c r="E110" i="15"/>
  <c r="D110" i="15"/>
  <c r="X109" i="15"/>
  <c r="W109" i="15"/>
  <c r="V109" i="15"/>
  <c r="U109" i="15"/>
  <c r="T109" i="15"/>
  <c r="Q109" i="15"/>
  <c r="P109" i="15"/>
  <c r="O109" i="15"/>
  <c r="N109" i="15"/>
  <c r="J109" i="15"/>
  <c r="I109" i="15"/>
  <c r="H109" i="15"/>
  <c r="F109" i="15"/>
  <c r="D109" i="15"/>
  <c r="S108" i="15"/>
  <c r="M108" i="15"/>
  <c r="F108" i="15"/>
  <c r="E108" i="15"/>
  <c r="S107" i="15"/>
  <c r="M107" i="15"/>
  <c r="F107" i="15"/>
  <c r="E107" i="15"/>
  <c r="S106" i="15"/>
  <c r="M106" i="15"/>
  <c r="F106" i="15"/>
  <c r="E106" i="15"/>
  <c r="S105" i="15"/>
  <c r="M105" i="15"/>
  <c r="F105" i="15"/>
  <c r="E105" i="15"/>
  <c r="S104" i="15"/>
  <c r="M104" i="15"/>
  <c r="F104" i="15"/>
  <c r="E104" i="15"/>
  <c r="S103" i="15"/>
  <c r="M103" i="15"/>
  <c r="M94" i="15" s="1"/>
  <c r="F103" i="15"/>
  <c r="E103" i="15"/>
  <c r="S101" i="15"/>
  <c r="F101" i="15"/>
  <c r="E101" i="15"/>
  <c r="S100" i="15"/>
  <c r="M100" i="15"/>
  <c r="F100" i="15"/>
  <c r="E100" i="15"/>
  <c r="S99" i="15"/>
  <c r="M99" i="15"/>
  <c r="F99" i="15"/>
  <c r="E99" i="15"/>
  <c r="S98" i="15"/>
  <c r="M98" i="15"/>
  <c r="F98" i="15"/>
  <c r="E98" i="15"/>
  <c r="H97" i="15"/>
  <c r="E97" i="15"/>
  <c r="H96" i="15"/>
  <c r="H95" i="15" s="1"/>
  <c r="E96" i="15"/>
  <c r="X95" i="15"/>
  <c r="W95" i="15"/>
  <c r="V95" i="15"/>
  <c r="E95" i="15" s="1"/>
  <c r="U95" i="15"/>
  <c r="T95" i="15"/>
  <c r="S95" i="15"/>
  <c r="Q95" i="15"/>
  <c r="F95" i="15" s="1"/>
  <c r="P95" i="15"/>
  <c r="O95" i="15"/>
  <c r="N95" i="15"/>
  <c r="M95" i="15"/>
  <c r="J95" i="15"/>
  <c r="I95" i="15"/>
  <c r="D95" i="15"/>
  <c r="X94" i="15"/>
  <c r="W94" i="15"/>
  <c r="F94" i="15" s="1"/>
  <c r="V94" i="15"/>
  <c r="U94" i="15"/>
  <c r="T94" i="15"/>
  <c r="S94" i="15"/>
  <c r="Q94" i="15"/>
  <c r="P94" i="15"/>
  <c r="O94" i="15"/>
  <c r="N94" i="15"/>
  <c r="E94" i="15" s="1"/>
  <c r="J94" i="15"/>
  <c r="I94" i="15"/>
  <c r="D94" i="15"/>
  <c r="S93" i="15"/>
  <c r="M93" i="15"/>
  <c r="F93" i="15"/>
  <c r="E93" i="15"/>
  <c r="S92" i="15"/>
  <c r="M92" i="15"/>
  <c r="F92" i="15"/>
  <c r="E92" i="15"/>
  <c r="S91" i="15"/>
  <c r="M91" i="15"/>
  <c r="F91" i="15"/>
  <c r="E91" i="15"/>
  <c r="S90" i="15"/>
  <c r="M90" i="15"/>
  <c r="F90" i="15"/>
  <c r="E90" i="15"/>
  <c r="S89" i="15"/>
  <c r="M89" i="15"/>
  <c r="F89" i="15"/>
  <c r="E89" i="15"/>
  <c r="S88" i="15"/>
  <c r="M88" i="15"/>
  <c r="F88" i="15"/>
  <c r="E88" i="15"/>
  <c r="S87" i="15"/>
  <c r="M87" i="15"/>
  <c r="F87" i="15"/>
  <c r="E87" i="15"/>
  <c r="S86" i="15"/>
  <c r="M86" i="15"/>
  <c r="F86" i="15"/>
  <c r="E86" i="15"/>
  <c r="S85" i="15"/>
  <c r="M85" i="15"/>
  <c r="F85" i="15"/>
  <c r="E85" i="15"/>
  <c r="S82" i="15"/>
  <c r="S77" i="15" s="1"/>
  <c r="F82" i="15"/>
  <c r="E82" i="15"/>
  <c r="S81" i="15"/>
  <c r="M81" i="15"/>
  <c r="M78" i="15" s="1"/>
  <c r="F81" i="15"/>
  <c r="E81" i="15"/>
  <c r="H80" i="15"/>
  <c r="E80" i="15"/>
  <c r="H79" i="15"/>
  <c r="E79" i="15"/>
  <c r="X78" i="15"/>
  <c r="W78" i="15"/>
  <c r="F78" i="15" s="1"/>
  <c r="V78" i="15"/>
  <c r="U78" i="15"/>
  <c r="T78" i="15"/>
  <c r="S78" i="15"/>
  <c r="P78" i="15"/>
  <c r="N78" i="15"/>
  <c r="J78" i="15"/>
  <c r="E78" i="15" s="1"/>
  <c r="I78" i="15"/>
  <c r="H78" i="15"/>
  <c r="D78" i="15"/>
  <c r="X77" i="15"/>
  <c r="W77" i="15"/>
  <c r="V77" i="15"/>
  <c r="U77" i="15"/>
  <c r="T77" i="15"/>
  <c r="Q77" i="15"/>
  <c r="P77" i="15"/>
  <c r="O77" i="15"/>
  <c r="N77" i="15"/>
  <c r="M77" i="15"/>
  <c r="J77" i="15"/>
  <c r="I77" i="15"/>
  <c r="E77" i="15" s="1"/>
  <c r="H77" i="15"/>
  <c r="F77" i="15"/>
  <c r="D77" i="15"/>
  <c r="S76" i="15"/>
  <c r="M76" i="15"/>
  <c r="F76" i="15"/>
  <c r="E76" i="15"/>
  <c r="S75" i="15"/>
  <c r="M75" i="15"/>
  <c r="F75" i="15"/>
  <c r="E75" i="15"/>
  <c r="S74" i="15"/>
  <c r="M74" i="15"/>
  <c r="F74" i="15"/>
  <c r="E74" i="15"/>
  <c r="S73" i="15"/>
  <c r="M73" i="15"/>
  <c r="F73" i="15"/>
  <c r="E73" i="15"/>
  <c r="S72" i="15"/>
  <c r="M72" i="15"/>
  <c r="F72" i="15"/>
  <c r="E72" i="15"/>
  <c r="S71" i="15"/>
  <c r="M71" i="15"/>
  <c r="F71" i="15"/>
  <c r="E71" i="15"/>
  <c r="S70" i="15"/>
  <c r="M70" i="15"/>
  <c r="F70" i="15"/>
  <c r="E70" i="15"/>
  <c r="M69" i="15"/>
  <c r="F69" i="15"/>
  <c r="E69" i="15"/>
  <c r="M68" i="15"/>
  <c r="F68" i="15"/>
  <c r="E68" i="15"/>
  <c r="M67" i="15"/>
  <c r="F67" i="15"/>
  <c r="E67" i="15"/>
  <c r="M66" i="15"/>
  <c r="F66" i="15"/>
  <c r="E66" i="15"/>
  <c r="S65" i="15"/>
  <c r="M65" i="15"/>
  <c r="F65" i="15"/>
  <c r="E65" i="15"/>
  <c r="S64" i="15"/>
  <c r="M64" i="15"/>
  <c r="M58" i="15" s="1"/>
  <c r="F64" i="15"/>
  <c r="E64" i="15"/>
  <c r="H63" i="15"/>
  <c r="E63" i="15"/>
  <c r="H62" i="15"/>
  <c r="E62" i="15"/>
  <c r="H61" i="15"/>
  <c r="E61" i="15"/>
  <c r="H60" i="15"/>
  <c r="E60" i="15"/>
  <c r="H59" i="15"/>
  <c r="E59" i="15"/>
  <c r="X58" i="15"/>
  <c r="W58" i="15"/>
  <c r="V58" i="15"/>
  <c r="U58" i="15"/>
  <c r="F58" i="15" s="1"/>
  <c r="T58" i="15"/>
  <c r="S58" i="15"/>
  <c r="Q58" i="15"/>
  <c r="P58" i="15"/>
  <c r="O58" i="15"/>
  <c r="N58" i="15"/>
  <c r="J58" i="15"/>
  <c r="E58" i="15" s="1"/>
  <c r="I58" i="15"/>
  <c r="H58" i="15"/>
  <c r="D58" i="15"/>
  <c r="X57" i="15"/>
  <c r="W57" i="15"/>
  <c r="V57" i="15"/>
  <c r="U57" i="15"/>
  <c r="T57" i="15"/>
  <c r="S57" i="15"/>
  <c r="Q57" i="15"/>
  <c r="P57" i="15"/>
  <c r="O57" i="15"/>
  <c r="N57" i="15"/>
  <c r="J57" i="15"/>
  <c r="I57" i="15"/>
  <c r="E57" i="15" s="1"/>
  <c r="H57" i="15"/>
  <c r="F57" i="15"/>
  <c r="D57" i="15"/>
  <c r="S56" i="15"/>
  <c r="M56" i="15"/>
  <c r="F56" i="15"/>
  <c r="E56" i="15"/>
  <c r="S55" i="15"/>
  <c r="M55" i="15"/>
  <c r="F55" i="15"/>
  <c r="E55" i="15"/>
  <c r="S54" i="15"/>
  <c r="M54" i="15"/>
  <c r="M46" i="15" s="1"/>
  <c r="F54" i="15"/>
  <c r="E54" i="15"/>
  <c r="M53" i="15"/>
  <c r="F53" i="15"/>
  <c r="E53" i="15"/>
  <c r="M52" i="15"/>
  <c r="F52" i="15"/>
  <c r="E52" i="15"/>
  <c r="S51" i="15"/>
  <c r="M51" i="15"/>
  <c r="F51" i="15"/>
  <c r="E51" i="15"/>
  <c r="H50" i="15"/>
  <c r="E50" i="15"/>
  <c r="H49" i="15"/>
  <c r="E49" i="15"/>
  <c r="H48" i="15"/>
  <c r="E48" i="15"/>
  <c r="X47" i="15"/>
  <c r="V47" i="15"/>
  <c r="U47" i="15"/>
  <c r="T47" i="15"/>
  <c r="S47" i="15"/>
  <c r="Q47" i="15"/>
  <c r="P47" i="15"/>
  <c r="O47" i="15"/>
  <c r="N47" i="15"/>
  <c r="M47" i="15"/>
  <c r="J47" i="15"/>
  <c r="I47" i="15"/>
  <c r="E47" i="15" s="1"/>
  <c r="H47" i="15"/>
  <c r="F47" i="15"/>
  <c r="D47" i="15"/>
  <c r="X46" i="15"/>
  <c r="W46" i="15"/>
  <c r="V46" i="15"/>
  <c r="U46" i="15"/>
  <c r="T46" i="15"/>
  <c r="S46" i="15"/>
  <c r="Q46" i="15"/>
  <c r="P46" i="15"/>
  <c r="O46" i="15"/>
  <c r="N46" i="15"/>
  <c r="E46" i="15" s="1"/>
  <c r="J46" i="15"/>
  <c r="I46" i="15"/>
  <c r="H46" i="15"/>
  <c r="D46" i="15"/>
  <c r="S45" i="15"/>
  <c r="M45" i="15"/>
  <c r="F45" i="15"/>
  <c r="E45" i="15"/>
  <c r="S44" i="15"/>
  <c r="M44" i="15"/>
  <c r="F44" i="15"/>
  <c r="E44" i="15"/>
  <c r="S43" i="15"/>
  <c r="M43" i="15"/>
  <c r="F43" i="15"/>
  <c r="E43" i="15"/>
  <c r="S42" i="15"/>
  <c r="M42" i="15"/>
  <c r="F42" i="15"/>
  <c r="E42" i="15"/>
  <c r="S41" i="15"/>
  <c r="M41" i="15"/>
  <c r="F41" i="15"/>
  <c r="E41" i="15"/>
  <c r="S36" i="15"/>
  <c r="M36" i="15"/>
  <c r="F36" i="15"/>
  <c r="E36" i="15"/>
  <c r="H35" i="15"/>
  <c r="E35" i="15"/>
  <c r="H34" i="15"/>
  <c r="E34" i="15"/>
  <c r="H33" i="15"/>
  <c r="H31" i="15" s="1"/>
  <c r="E33" i="15"/>
  <c r="X32" i="15"/>
  <c r="V32" i="15"/>
  <c r="U32" i="15"/>
  <c r="F32" i="15" s="1"/>
  <c r="T32" i="15"/>
  <c r="P32" i="15"/>
  <c r="N32" i="15"/>
  <c r="E32" i="15" s="1"/>
  <c r="M32" i="15"/>
  <c r="J32" i="15"/>
  <c r="I32" i="15"/>
  <c r="D32" i="15"/>
  <c r="X31" i="15"/>
  <c r="W31" i="15"/>
  <c r="V31" i="15"/>
  <c r="U31" i="15"/>
  <c r="T31" i="15"/>
  <c r="Q31" i="15"/>
  <c r="P31" i="15"/>
  <c r="O31" i="15"/>
  <c r="F31" i="15" s="1"/>
  <c r="N31" i="15"/>
  <c r="M31" i="15"/>
  <c r="J31" i="15"/>
  <c r="I31" i="15"/>
  <c r="E31" i="15" s="1"/>
  <c r="D31" i="15"/>
  <c r="S30" i="15"/>
  <c r="M30" i="15"/>
  <c r="F30" i="15"/>
  <c r="E30" i="15"/>
  <c r="S29" i="15"/>
  <c r="M29" i="15"/>
  <c r="F29" i="15"/>
  <c r="E29" i="15"/>
  <c r="S28" i="15"/>
  <c r="M28" i="15"/>
  <c r="F28" i="15"/>
  <c r="E28" i="15"/>
  <c r="S27" i="15"/>
  <c r="F27" i="15"/>
  <c r="E27" i="15"/>
  <c r="S26" i="15"/>
  <c r="S8" i="15" s="1"/>
  <c r="F26" i="15"/>
  <c r="E26" i="15"/>
  <c r="S25" i="15"/>
  <c r="F25" i="15"/>
  <c r="E25" i="15"/>
  <c r="S24" i="15"/>
  <c r="F24" i="15"/>
  <c r="E24" i="15"/>
  <c r="S23" i="15"/>
  <c r="M23" i="15"/>
  <c r="F23" i="15"/>
  <c r="E23" i="15"/>
  <c r="S22" i="15"/>
  <c r="M22" i="15"/>
  <c r="F22" i="15"/>
  <c r="E22" i="15"/>
  <c r="S21" i="15"/>
  <c r="M21" i="15"/>
  <c r="F21" i="15"/>
  <c r="E21" i="15"/>
  <c r="H20" i="15"/>
  <c r="E20" i="15"/>
  <c r="H19" i="15"/>
  <c r="E19" i="15"/>
  <c r="H18" i="15"/>
  <c r="E18" i="15"/>
  <c r="H17" i="15"/>
  <c r="E17" i="15"/>
  <c r="H16" i="15"/>
  <c r="E16" i="15"/>
  <c r="H15" i="15"/>
  <c r="E15" i="15"/>
  <c r="H14" i="15"/>
  <c r="E14" i="15"/>
  <c r="H13" i="15"/>
  <c r="E13" i="15"/>
  <c r="H12" i="15"/>
  <c r="E12" i="15"/>
  <c r="H11" i="15"/>
  <c r="E11" i="15"/>
  <c r="H10" i="15"/>
  <c r="E10" i="15"/>
  <c r="X9" i="15"/>
  <c r="W9" i="15"/>
  <c r="F9" i="15" s="1"/>
  <c r="V9" i="15"/>
  <c r="U9" i="15"/>
  <c r="T9" i="15"/>
  <c r="S9" i="15"/>
  <c r="Q9" i="15"/>
  <c r="P9" i="15"/>
  <c r="O9" i="15"/>
  <c r="N9" i="15"/>
  <c r="E9" i="15" s="1"/>
  <c r="M9" i="15"/>
  <c r="J9" i="15"/>
  <c r="I9" i="15"/>
  <c r="H9" i="15"/>
  <c r="D9" i="15"/>
  <c r="X8" i="15"/>
  <c r="W8" i="15"/>
  <c r="V8" i="15"/>
  <c r="U8" i="15"/>
  <c r="T8" i="15"/>
  <c r="Q8" i="15"/>
  <c r="P8" i="15"/>
  <c r="O8" i="15"/>
  <c r="F8" i="15" s="1"/>
  <c r="N8" i="15"/>
  <c r="M8" i="15"/>
  <c r="J8" i="15"/>
  <c r="I8" i="15"/>
  <c r="E8" i="15" s="1"/>
  <c r="H8" i="15"/>
  <c r="D8" i="15"/>
  <c r="E127" i="39"/>
  <c r="E126" i="39"/>
  <c r="E125" i="39"/>
  <c r="E124" i="39"/>
  <c r="E123" i="39"/>
  <c r="E122" i="39"/>
  <c r="E121" i="39"/>
  <c r="E120" i="39"/>
  <c r="E119" i="39"/>
  <c r="E118" i="39"/>
  <c r="E117" i="39"/>
  <c r="E116" i="39"/>
  <c r="E115" i="39"/>
  <c r="E114" i="39"/>
  <c r="E113" i="39"/>
  <c r="E112" i="39"/>
  <c r="E111" i="39"/>
  <c r="E110" i="39"/>
  <c r="E109" i="39"/>
  <c r="E108" i="39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50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E5" i="39"/>
  <c r="E4" i="39"/>
  <c r="N132" i="43"/>
  <c r="L132" i="43"/>
  <c r="K132" i="43"/>
  <c r="O130" i="43"/>
  <c r="M130" i="43"/>
  <c r="L130" i="43"/>
  <c r="J130" i="43"/>
  <c r="F130" i="43"/>
  <c r="G130" i="43" s="1"/>
  <c r="E130" i="43"/>
  <c r="C130" i="43"/>
  <c r="O129" i="43"/>
  <c r="M129" i="43"/>
  <c r="L129" i="43"/>
  <c r="J129" i="43"/>
  <c r="F129" i="43"/>
  <c r="G129" i="43" s="1"/>
  <c r="E129" i="43"/>
  <c r="C129" i="43"/>
  <c r="O128" i="43"/>
  <c r="M128" i="43"/>
  <c r="L128" i="43"/>
  <c r="J128" i="43"/>
  <c r="F128" i="43"/>
  <c r="G128" i="43" s="1"/>
  <c r="E128" i="43"/>
  <c r="C128" i="43"/>
  <c r="O127" i="43"/>
  <c r="M127" i="43"/>
  <c r="L127" i="43"/>
  <c r="J127" i="43"/>
  <c r="F127" i="43"/>
  <c r="G127" i="43" s="1"/>
  <c r="E127" i="43"/>
  <c r="C127" i="43"/>
  <c r="O126" i="43"/>
  <c r="M126" i="43"/>
  <c r="L126" i="43"/>
  <c r="J126" i="43"/>
  <c r="F126" i="43"/>
  <c r="G126" i="43" s="1"/>
  <c r="E126" i="43"/>
  <c r="C126" i="43"/>
  <c r="O125" i="43"/>
  <c r="M125" i="43"/>
  <c r="L125" i="43"/>
  <c r="J125" i="43"/>
  <c r="F125" i="43"/>
  <c r="G125" i="43" s="1"/>
  <c r="E125" i="43"/>
  <c r="C125" i="43"/>
  <c r="O124" i="43"/>
  <c r="M124" i="43"/>
  <c r="L124" i="43"/>
  <c r="J124" i="43"/>
  <c r="F124" i="43"/>
  <c r="G124" i="43" s="1"/>
  <c r="E124" i="43"/>
  <c r="C124" i="43"/>
  <c r="O123" i="43"/>
  <c r="M123" i="43"/>
  <c r="L123" i="43"/>
  <c r="J123" i="43"/>
  <c r="F123" i="43"/>
  <c r="G123" i="43" s="1"/>
  <c r="E123" i="43"/>
  <c r="C123" i="43"/>
  <c r="P122" i="43"/>
  <c r="O121" i="43"/>
  <c r="M121" i="43"/>
  <c r="L121" i="43"/>
  <c r="J121" i="43"/>
  <c r="F121" i="43"/>
  <c r="G121" i="43" s="1"/>
  <c r="E121" i="43"/>
  <c r="C121" i="43"/>
  <c r="O120" i="43"/>
  <c r="M120" i="43"/>
  <c r="L120" i="43"/>
  <c r="J120" i="43"/>
  <c r="F120" i="43"/>
  <c r="G120" i="43" s="1"/>
  <c r="E120" i="43"/>
  <c r="H120" i="43" s="1"/>
  <c r="C120" i="43"/>
  <c r="O119" i="43"/>
  <c r="M119" i="43"/>
  <c r="L119" i="43"/>
  <c r="J119" i="43"/>
  <c r="F119" i="43"/>
  <c r="G119" i="43" s="1"/>
  <c r="E119" i="43"/>
  <c r="C119" i="43"/>
  <c r="O118" i="43"/>
  <c r="M118" i="43"/>
  <c r="L118" i="43"/>
  <c r="J118" i="43"/>
  <c r="F118" i="43"/>
  <c r="G118" i="43" s="1"/>
  <c r="E118" i="43"/>
  <c r="C118" i="43"/>
  <c r="O117" i="43"/>
  <c r="M117" i="43"/>
  <c r="L117" i="43"/>
  <c r="J117" i="43"/>
  <c r="F117" i="43"/>
  <c r="G117" i="43" s="1"/>
  <c r="E117" i="43"/>
  <c r="C117" i="43"/>
  <c r="O116" i="43"/>
  <c r="M116" i="43"/>
  <c r="L116" i="43"/>
  <c r="J116" i="43"/>
  <c r="F116" i="43"/>
  <c r="G116" i="43" s="1"/>
  <c r="E116" i="43"/>
  <c r="C116" i="43"/>
  <c r="O115" i="43"/>
  <c r="M115" i="43"/>
  <c r="L115" i="43"/>
  <c r="J115" i="43"/>
  <c r="F115" i="43"/>
  <c r="G115" i="43" s="1"/>
  <c r="H115" i="43" s="1"/>
  <c r="E115" i="43"/>
  <c r="C115" i="43"/>
  <c r="O114" i="43"/>
  <c r="M114" i="43"/>
  <c r="L114" i="43"/>
  <c r="J114" i="43"/>
  <c r="F114" i="43"/>
  <c r="G114" i="43" s="1"/>
  <c r="E114" i="43"/>
  <c r="C114" i="43"/>
  <c r="O113" i="43"/>
  <c r="M113" i="43"/>
  <c r="L113" i="43"/>
  <c r="J113" i="43"/>
  <c r="F113" i="43"/>
  <c r="G113" i="43" s="1"/>
  <c r="E113" i="43"/>
  <c r="C113" i="43"/>
  <c r="O112" i="43"/>
  <c r="M112" i="43"/>
  <c r="L112" i="43"/>
  <c r="J112" i="43"/>
  <c r="F112" i="43"/>
  <c r="G112" i="43" s="1"/>
  <c r="E112" i="43"/>
  <c r="C112" i="43"/>
  <c r="O111" i="43"/>
  <c r="M111" i="43"/>
  <c r="L111" i="43"/>
  <c r="J111" i="43"/>
  <c r="F111" i="43"/>
  <c r="G111" i="43" s="1"/>
  <c r="E111" i="43"/>
  <c r="C111" i="43"/>
  <c r="O110" i="43"/>
  <c r="M110" i="43"/>
  <c r="L110" i="43"/>
  <c r="J110" i="43"/>
  <c r="F110" i="43"/>
  <c r="G110" i="43" s="1"/>
  <c r="E110" i="43"/>
  <c r="C110" i="43"/>
  <c r="O109" i="43"/>
  <c r="M109" i="43"/>
  <c r="L109" i="43"/>
  <c r="J109" i="43"/>
  <c r="F109" i="43"/>
  <c r="G109" i="43" s="1"/>
  <c r="E109" i="43"/>
  <c r="H109" i="43" s="1"/>
  <c r="C109" i="43"/>
  <c r="O108" i="43"/>
  <c r="M108" i="43"/>
  <c r="L108" i="43"/>
  <c r="J108" i="43"/>
  <c r="F108" i="43"/>
  <c r="G108" i="43" s="1"/>
  <c r="E108" i="43"/>
  <c r="C108" i="43"/>
  <c r="O107" i="43"/>
  <c r="M107" i="43"/>
  <c r="L107" i="43"/>
  <c r="J107" i="43"/>
  <c r="H107" i="43"/>
  <c r="F107" i="43"/>
  <c r="G107" i="43" s="1"/>
  <c r="E107" i="43"/>
  <c r="C107" i="43"/>
  <c r="O106" i="43"/>
  <c r="M106" i="43"/>
  <c r="L106" i="43"/>
  <c r="J106" i="43"/>
  <c r="F106" i="43"/>
  <c r="G106" i="43" s="1"/>
  <c r="H106" i="43" s="1"/>
  <c r="E106" i="43"/>
  <c r="C106" i="43"/>
  <c r="O105" i="43"/>
  <c r="M105" i="43"/>
  <c r="L105" i="43"/>
  <c r="J105" i="43"/>
  <c r="F105" i="43"/>
  <c r="G105" i="43" s="1"/>
  <c r="E105" i="43"/>
  <c r="C105" i="43"/>
  <c r="O104" i="43"/>
  <c r="M104" i="43"/>
  <c r="L104" i="43"/>
  <c r="J104" i="43"/>
  <c r="F104" i="43"/>
  <c r="G104" i="43" s="1"/>
  <c r="E104" i="43"/>
  <c r="C104" i="43"/>
  <c r="O103" i="43"/>
  <c r="M103" i="43"/>
  <c r="L103" i="43"/>
  <c r="J103" i="43"/>
  <c r="F103" i="43"/>
  <c r="G103" i="43" s="1"/>
  <c r="E103" i="43"/>
  <c r="C103" i="43"/>
  <c r="O102" i="43"/>
  <c r="M102" i="43"/>
  <c r="L102" i="43"/>
  <c r="J102" i="43"/>
  <c r="F102" i="43"/>
  <c r="G102" i="43" s="1"/>
  <c r="E102" i="43"/>
  <c r="C102" i="43"/>
  <c r="O101" i="43"/>
  <c r="M101" i="43"/>
  <c r="L101" i="43"/>
  <c r="J101" i="43"/>
  <c r="F101" i="43"/>
  <c r="G101" i="43" s="1"/>
  <c r="E101" i="43"/>
  <c r="H101" i="43" s="1"/>
  <c r="C101" i="43"/>
  <c r="O100" i="43"/>
  <c r="M100" i="43"/>
  <c r="L100" i="43"/>
  <c r="J100" i="43"/>
  <c r="F100" i="43"/>
  <c r="G100" i="43" s="1"/>
  <c r="E100" i="43"/>
  <c r="C100" i="43"/>
  <c r="O99" i="43"/>
  <c r="M99" i="43"/>
  <c r="L99" i="43"/>
  <c r="J99" i="43"/>
  <c r="F99" i="43"/>
  <c r="G99" i="43" s="1"/>
  <c r="E99" i="43"/>
  <c r="H99" i="43" s="1"/>
  <c r="C99" i="43"/>
  <c r="O98" i="43"/>
  <c r="M98" i="43"/>
  <c r="L98" i="43"/>
  <c r="J98" i="43"/>
  <c r="F98" i="43"/>
  <c r="G98" i="43" s="1"/>
  <c r="E98" i="43"/>
  <c r="C98" i="43"/>
  <c r="O97" i="43"/>
  <c r="M97" i="43"/>
  <c r="L97" i="43"/>
  <c r="J97" i="43"/>
  <c r="F97" i="43"/>
  <c r="G97" i="43" s="1"/>
  <c r="E97" i="43"/>
  <c r="C97" i="43"/>
  <c r="O96" i="43"/>
  <c r="M96" i="43"/>
  <c r="L96" i="43"/>
  <c r="J96" i="43"/>
  <c r="F96" i="43"/>
  <c r="G96" i="43" s="1"/>
  <c r="E96" i="43"/>
  <c r="C96" i="43"/>
  <c r="O95" i="43"/>
  <c r="M95" i="43"/>
  <c r="L95" i="43"/>
  <c r="J95" i="43"/>
  <c r="F95" i="43"/>
  <c r="G95" i="43" s="1"/>
  <c r="E95" i="43"/>
  <c r="H95" i="43" s="1"/>
  <c r="C95" i="43"/>
  <c r="O94" i="43"/>
  <c r="M94" i="43"/>
  <c r="L94" i="43"/>
  <c r="J94" i="43"/>
  <c r="F94" i="43"/>
  <c r="G94" i="43" s="1"/>
  <c r="E94" i="43"/>
  <c r="C94" i="43"/>
  <c r="O93" i="43"/>
  <c r="M93" i="43"/>
  <c r="L93" i="43"/>
  <c r="J93" i="43"/>
  <c r="F93" i="43"/>
  <c r="G93" i="43" s="1"/>
  <c r="E93" i="43"/>
  <c r="C93" i="43"/>
  <c r="O92" i="43"/>
  <c r="M92" i="43"/>
  <c r="L92" i="43"/>
  <c r="J92" i="43"/>
  <c r="F92" i="43"/>
  <c r="G92" i="43" s="1"/>
  <c r="E92" i="43"/>
  <c r="C92" i="43"/>
  <c r="O91" i="43"/>
  <c r="M91" i="43"/>
  <c r="L91" i="43"/>
  <c r="J91" i="43"/>
  <c r="F91" i="43"/>
  <c r="G91" i="43" s="1"/>
  <c r="E91" i="43"/>
  <c r="H91" i="43" s="1"/>
  <c r="C91" i="43"/>
  <c r="O90" i="43"/>
  <c r="M90" i="43"/>
  <c r="L90" i="43"/>
  <c r="J90" i="43"/>
  <c r="F90" i="43"/>
  <c r="G90" i="43" s="1"/>
  <c r="E90" i="43"/>
  <c r="C90" i="43"/>
  <c r="O89" i="43"/>
  <c r="M89" i="43"/>
  <c r="L89" i="43"/>
  <c r="J89" i="43"/>
  <c r="F89" i="43"/>
  <c r="G89" i="43" s="1"/>
  <c r="E89" i="43"/>
  <c r="C89" i="43"/>
  <c r="O88" i="43"/>
  <c r="M88" i="43"/>
  <c r="L88" i="43"/>
  <c r="J88" i="43"/>
  <c r="F88" i="43"/>
  <c r="G88" i="43" s="1"/>
  <c r="E88" i="43"/>
  <c r="C88" i="43"/>
  <c r="O87" i="43"/>
  <c r="M87" i="43"/>
  <c r="L87" i="43"/>
  <c r="J87" i="43"/>
  <c r="F87" i="43"/>
  <c r="G87" i="43" s="1"/>
  <c r="E87" i="43"/>
  <c r="C87" i="43"/>
  <c r="O86" i="43"/>
  <c r="M86" i="43"/>
  <c r="L86" i="43"/>
  <c r="J86" i="43"/>
  <c r="F86" i="43"/>
  <c r="G86" i="43" s="1"/>
  <c r="E86" i="43"/>
  <c r="C86" i="43"/>
  <c r="O85" i="43"/>
  <c r="M85" i="43"/>
  <c r="L85" i="43"/>
  <c r="J85" i="43"/>
  <c r="F85" i="43"/>
  <c r="G85" i="43" s="1"/>
  <c r="E85" i="43"/>
  <c r="C85" i="43"/>
  <c r="O84" i="43"/>
  <c r="M84" i="43"/>
  <c r="L84" i="43"/>
  <c r="J84" i="43"/>
  <c r="F84" i="43"/>
  <c r="G84" i="43" s="1"/>
  <c r="E84" i="43"/>
  <c r="C84" i="43"/>
  <c r="O83" i="43"/>
  <c r="M83" i="43"/>
  <c r="L83" i="43"/>
  <c r="J83" i="43"/>
  <c r="F83" i="43"/>
  <c r="G83" i="43" s="1"/>
  <c r="E83" i="43"/>
  <c r="H83" i="43" s="1"/>
  <c r="C83" i="43"/>
  <c r="O82" i="43"/>
  <c r="M82" i="43"/>
  <c r="L82" i="43"/>
  <c r="J82" i="43"/>
  <c r="F82" i="43"/>
  <c r="G82" i="43" s="1"/>
  <c r="E82" i="43"/>
  <c r="C82" i="43"/>
  <c r="O81" i="43"/>
  <c r="M81" i="43"/>
  <c r="L81" i="43"/>
  <c r="J81" i="43"/>
  <c r="F81" i="43"/>
  <c r="G81" i="43" s="1"/>
  <c r="E81" i="43"/>
  <c r="C81" i="43"/>
  <c r="O80" i="43"/>
  <c r="M80" i="43"/>
  <c r="L80" i="43"/>
  <c r="J80" i="43"/>
  <c r="F80" i="43"/>
  <c r="G80" i="43" s="1"/>
  <c r="E80" i="43"/>
  <c r="C80" i="43"/>
  <c r="O79" i="43"/>
  <c r="M79" i="43"/>
  <c r="L79" i="43"/>
  <c r="J79" i="43"/>
  <c r="F79" i="43"/>
  <c r="G79" i="43" s="1"/>
  <c r="E79" i="43"/>
  <c r="C79" i="43"/>
  <c r="O78" i="43"/>
  <c r="M78" i="43"/>
  <c r="L78" i="43"/>
  <c r="J78" i="43"/>
  <c r="F78" i="43"/>
  <c r="G78" i="43" s="1"/>
  <c r="E78" i="43"/>
  <c r="C78" i="43"/>
  <c r="O77" i="43"/>
  <c r="M77" i="43"/>
  <c r="L77" i="43"/>
  <c r="J77" i="43"/>
  <c r="F77" i="43"/>
  <c r="G77" i="43" s="1"/>
  <c r="E77" i="43"/>
  <c r="C77" i="43"/>
  <c r="O76" i="43"/>
  <c r="M76" i="43"/>
  <c r="L76" i="43"/>
  <c r="J76" i="43"/>
  <c r="F76" i="43"/>
  <c r="G76" i="43" s="1"/>
  <c r="E76" i="43"/>
  <c r="C76" i="43"/>
  <c r="O75" i="43"/>
  <c r="M75" i="43"/>
  <c r="L75" i="43"/>
  <c r="J75" i="43"/>
  <c r="F75" i="43"/>
  <c r="G75" i="43" s="1"/>
  <c r="E75" i="43"/>
  <c r="H75" i="43" s="1"/>
  <c r="C75" i="43"/>
  <c r="O74" i="43"/>
  <c r="M74" i="43"/>
  <c r="L74" i="43"/>
  <c r="J74" i="43"/>
  <c r="F74" i="43"/>
  <c r="G74" i="43" s="1"/>
  <c r="E74" i="43"/>
  <c r="C74" i="43"/>
  <c r="O73" i="43"/>
  <c r="M73" i="43"/>
  <c r="L73" i="43"/>
  <c r="J73" i="43"/>
  <c r="F73" i="43"/>
  <c r="G73" i="43" s="1"/>
  <c r="E73" i="43"/>
  <c r="C73" i="43"/>
  <c r="O72" i="43"/>
  <c r="M72" i="43"/>
  <c r="L72" i="43"/>
  <c r="J72" i="43"/>
  <c r="F72" i="43"/>
  <c r="G72" i="43" s="1"/>
  <c r="E72" i="43"/>
  <c r="C72" i="43"/>
  <c r="O71" i="43"/>
  <c r="M71" i="43"/>
  <c r="L71" i="43"/>
  <c r="J71" i="43"/>
  <c r="F71" i="43"/>
  <c r="G71" i="43" s="1"/>
  <c r="E71" i="43"/>
  <c r="C71" i="43"/>
  <c r="O70" i="43"/>
  <c r="M70" i="43"/>
  <c r="L70" i="43"/>
  <c r="J70" i="43"/>
  <c r="F70" i="43"/>
  <c r="G70" i="43" s="1"/>
  <c r="E70" i="43"/>
  <c r="C70" i="43"/>
  <c r="O69" i="43"/>
  <c r="M69" i="43"/>
  <c r="L69" i="43"/>
  <c r="J69" i="43"/>
  <c r="F69" i="43"/>
  <c r="G69" i="43" s="1"/>
  <c r="E69" i="43"/>
  <c r="C69" i="43"/>
  <c r="O68" i="43"/>
  <c r="M68" i="43"/>
  <c r="L68" i="43"/>
  <c r="J68" i="43"/>
  <c r="F68" i="43"/>
  <c r="G68" i="43" s="1"/>
  <c r="E68" i="43"/>
  <c r="C68" i="43"/>
  <c r="O67" i="43"/>
  <c r="M67" i="43"/>
  <c r="L67" i="43"/>
  <c r="J67" i="43"/>
  <c r="F67" i="43"/>
  <c r="G67" i="43" s="1"/>
  <c r="E67" i="43"/>
  <c r="H67" i="43" s="1"/>
  <c r="C67" i="43"/>
  <c r="O66" i="43"/>
  <c r="M66" i="43"/>
  <c r="L66" i="43"/>
  <c r="J66" i="43"/>
  <c r="F66" i="43"/>
  <c r="G66" i="43" s="1"/>
  <c r="E66" i="43"/>
  <c r="C66" i="43"/>
  <c r="O65" i="43"/>
  <c r="M65" i="43"/>
  <c r="L65" i="43"/>
  <c r="J65" i="43"/>
  <c r="F65" i="43"/>
  <c r="G65" i="43" s="1"/>
  <c r="E65" i="43"/>
  <c r="C65" i="43"/>
  <c r="O64" i="43"/>
  <c r="M64" i="43"/>
  <c r="L64" i="43"/>
  <c r="J64" i="43"/>
  <c r="F64" i="43"/>
  <c r="G64" i="43" s="1"/>
  <c r="E64" i="43"/>
  <c r="C64" i="43"/>
  <c r="O63" i="43"/>
  <c r="M63" i="43"/>
  <c r="L63" i="43"/>
  <c r="J63" i="43"/>
  <c r="F63" i="43"/>
  <c r="G63" i="43" s="1"/>
  <c r="E63" i="43"/>
  <c r="C63" i="43"/>
  <c r="O62" i="43"/>
  <c r="M62" i="43"/>
  <c r="L62" i="43"/>
  <c r="J62" i="43"/>
  <c r="F62" i="43"/>
  <c r="G62" i="43" s="1"/>
  <c r="E62" i="43"/>
  <c r="C62" i="43"/>
  <c r="O61" i="43"/>
  <c r="M61" i="43"/>
  <c r="L61" i="43"/>
  <c r="J61" i="43"/>
  <c r="F61" i="43"/>
  <c r="G61" i="43" s="1"/>
  <c r="E61" i="43"/>
  <c r="C61" i="43"/>
  <c r="O60" i="43"/>
  <c r="M60" i="43"/>
  <c r="L60" i="43"/>
  <c r="J60" i="43"/>
  <c r="F60" i="43"/>
  <c r="G60" i="43" s="1"/>
  <c r="E60" i="43"/>
  <c r="C60" i="43"/>
  <c r="O59" i="43"/>
  <c r="M59" i="43"/>
  <c r="L59" i="43"/>
  <c r="J59" i="43"/>
  <c r="F59" i="43"/>
  <c r="G59" i="43" s="1"/>
  <c r="E59" i="43"/>
  <c r="H59" i="43" s="1"/>
  <c r="C59" i="43"/>
  <c r="O58" i="43"/>
  <c r="M58" i="43"/>
  <c r="L58" i="43"/>
  <c r="J58" i="43"/>
  <c r="F58" i="43"/>
  <c r="G58" i="43" s="1"/>
  <c r="E58" i="43"/>
  <c r="C58" i="43"/>
  <c r="O57" i="43"/>
  <c r="M57" i="43"/>
  <c r="L57" i="43"/>
  <c r="J57" i="43"/>
  <c r="F57" i="43"/>
  <c r="G57" i="43" s="1"/>
  <c r="E57" i="43"/>
  <c r="C57" i="43"/>
  <c r="O56" i="43"/>
  <c r="M56" i="43"/>
  <c r="L56" i="43"/>
  <c r="J56" i="43"/>
  <c r="F56" i="43"/>
  <c r="G56" i="43" s="1"/>
  <c r="E56" i="43"/>
  <c r="C56" i="43"/>
  <c r="O55" i="43"/>
  <c r="M55" i="43"/>
  <c r="L55" i="43"/>
  <c r="J55" i="43"/>
  <c r="F55" i="43"/>
  <c r="G55" i="43" s="1"/>
  <c r="E55" i="43"/>
  <c r="C55" i="43"/>
  <c r="O54" i="43"/>
  <c r="M54" i="43"/>
  <c r="L54" i="43"/>
  <c r="J54" i="43"/>
  <c r="F54" i="43"/>
  <c r="G54" i="43" s="1"/>
  <c r="E54" i="43"/>
  <c r="C54" i="43"/>
  <c r="O53" i="43"/>
  <c r="M53" i="43"/>
  <c r="L53" i="43"/>
  <c r="J53" i="43"/>
  <c r="F53" i="43"/>
  <c r="G53" i="43" s="1"/>
  <c r="E53" i="43"/>
  <c r="C53" i="43"/>
  <c r="O52" i="43"/>
  <c r="M52" i="43"/>
  <c r="L52" i="43"/>
  <c r="J52" i="43"/>
  <c r="F52" i="43"/>
  <c r="G52" i="43" s="1"/>
  <c r="E52" i="43"/>
  <c r="C52" i="43"/>
  <c r="O51" i="43"/>
  <c r="M51" i="43"/>
  <c r="L51" i="43"/>
  <c r="J51" i="43"/>
  <c r="F51" i="43"/>
  <c r="G51" i="43" s="1"/>
  <c r="E51" i="43"/>
  <c r="H51" i="43" s="1"/>
  <c r="C51" i="43"/>
  <c r="O50" i="43"/>
  <c r="M50" i="43"/>
  <c r="L50" i="43"/>
  <c r="J50" i="43"/>
  <c r="F50" i="43"/>
  <c r="G50" i="43" s="1"/>
  <c r="E50" i="43"/>
  <c r="C50" i="43"/>
  <c r="O49" i="43"/>
  <c r="M49" i="43"/>
  <c r="L49" i="43"/>
  <c r="J49" i="43"/>
  <c r="F49" i="43"/>
  <c r="G49" i="43" s="1"/>
  <c r="E49" i="43"/>
  <c r="C49" i="43"/>
  <c r="O48" i="43"/>
  <c r="M48" i="43"/>
  <c r="L48" i="43"/>
  <c r="J48" i="43"/>
  <c r="F48" i="43"/>
  <c r="G48" i="43" s="1"/>
  <c r="E48" i="43"/>
  <c r="C48" i="43"/>
  <c r="O47" i="43"/>
  <c r="M47" i="43"/>
  <c r="L47" i="43"/>
  <c r="J47" i="43"/>
  <c r="F47" i="43"/>
  <c r="G47" i="43" s="1"/>
  <c r="E47" i="43"/>
  <c r="C47" i="43"/>
  <c r="O46" i="43"/>
  <c r="M46" i="43"/>
  <c r="L46" i="43"/>
  <c r="J46" i="43"/>
  <c r="F46" i="43"/>
  <c r="G46" i="43" s="1"/>
  <c r="E46" i="43"/>
  <c r="C46" i="43"/>
  <c r="O45" i="43"/>
  <c r="M45" i="43"/>
  <c r="L45" i="43"/>
  <c r="J45" i="43"/>
  <c r="F45" i="43"/>
  <c r="G45" i="43" s="1"/>
  <c r="E45" i="43"/>
  <c r="C45" i="43"/>
  <c r="O44" i="43"/>
  <c r="M44" i="43"/>
  <c r="L44" i="43"/>
  <c r="J44" i="43"/>
  <c r="F44" i="43"/>
  <c r="G44" i="43" s="1"/>
  <c r="E44" i="43"/>
  <c r="C44" i="43"/>
  <c r="O43" i="43"/>
  <c r="M43" i="43"/>
  <c r="L43" i="43"/>
  <c r="J43" i="43"/>
  <c r="F43" i="43"/>
  <c r="G43" i="43" s="1"/>
  <c r="H43" i="43" s="1"/>
  <c r="E43" i="43"/>
  <c r="C43" i="43"/>
  <c r="O42" i="43"/>
  <c r="M42" i="43"/>
  <c r="L42" i="43"/>
  <c r="J42" i="43"/>
  <c r="F42" i="43"/>
  <c r="G42" i="43" s="1"/>
  <c r="E42" i="43"/>
  <c r="C42" i="43"/>
  <c r="O41" i="43"/>
  <c r="M41" i="43"/>
  <c r="L41" i="43"/>
  <c r="J41" i="43"/>
  <c r="F41" i="43"/>
  <c r="G41" i="43" s="1"/>
  <c r="E41" i="43"/>
  <c r="H41" i="43" s="1"/>
  <c r="C41" i="43"/>
  <c r="O40" i="43"/>
  <c r="M40" i="43"/>
  <c r="L40" i="43"/>
  <c r="J40" i="43"/>
  <c r="F40" i="43"/>
  <c r="G40" i="43" s="1"/>
  <c r="E40" i="43"/>
  <c r="C40" i="43"/>
  <c r="O39" i="43"/>
  <c r="M39" i="43"/>
  <c r="L39" i="43"/>
  <c r="J39" i="43"/>
  <c r="F39" i="43"/>
  <c r="G39" i="43" s="1"/>
  <c r="E39" i="43"/>
  <c r="C39" i="43"/>
  <c r="O38" i="43"/>
  <c r="M38" i="43"/>
  <c r="L38" i="43"/>
  <c r="J38" i="43"/>
  <c r="F38" i="43"/>
  <c r="G38" i="43" s="1"/>
  <c r="E38" i="43"/>
  <c r="C38" i="43"/>
  <c r="O37" i="43"/>
  <c r="M37" i="43"/>
  <c r="L37" i="43"/>
  <c r="J37" i="43"/>
  <c r="F37" i="43"/>
  <c r="G37" i="43" s="1"/>
  <c r="E37" i="43"/>
  <c r="C37" i="43"/>
  <c r="O36" i="43"/>
  <c r="M36" i="43"/>
  <c r="L36" i="43"/>
  <c r="J36" i="43"/>
  <c r="F36" i="43"/>
  <c r="G36" i="43" s="1"/>
  <c r="E36" i="43"/>
  <c r="C36" i="43"/>
  <c r="O35" i="43"/>
  <c r="M35" i="43"/>
  <c r="L35" i="43"/>
  <c r="J35" i="43"/>
  <c r="F35" i="43"/>
  <c r="G35" i="43" s="1"/>
  <c r="E35" i="43"/>
  <c r="C35" i="43"/>
  <c r="O34" i="43"/>
  <c r="M34" i="43"/>
  <c r="L34" i="43"/>
  <c r="J34" i="43"/>
  <c r="F34" i="43"/>
  <c r="G34" i="43" s="1"/>
  <c r="E34" i="43"/>
  <c r="C34" i="43"/>
  <c r="O33" i="43"/>
  <c r="M33" i="43"/>
  <c r="L33" i="43"/>
  <c r="J33" i="43"/>
  <c r="F33" i="43"/>
  <c r="G33" i="43" s="1"/>
  <c r="E33" i="43"/>
  <c r="C33" i="43"/>
  <c r="P32" i="43"/>
  <c r="O31" i="43"/>
  <c r="M31" i="43"/>
  <c r="L31" i="43"/>
  <c r="J31" i="43"/>
  <c r="F31" i="43"/>
  <c r="G31" i="43" s="1"/>
  <c r="E31" i="43"/>
  <c r="C31" i="43"/>
  <c r="O30" i="43"/>
  <c r="M30" i="43"/>
  <c r="L30" i="43"/>
  <c r="J30" i="43"/>
  <c r="F30" i="43"/>
  <c r="G30" i="43" s="1"/>
  <c r="E30" i="43"/>
  <c r="C30" i="43"/>
  <c r="O29" i="43"/>
  <c r="M29" i="43"/>
  <c r="L29" i="43"/>
  <c r="J29" i="43"/>
  <c r="F29" i="43"/>
  <c r="G29" i="43" s="1"/>
  <c r="E29" i="43"/>
  <c r="C29" i="43"/>
  <c r="O28" i="43"/>
  <c r="M28" i="43"/>
  <c r="L28" i="43"/>
  <c r="J28" i="43"/>
  <c r="F28" i="43"/>
  <c r="G28" i="43" s="1"/>
  <c r="E28" i="43"/>
  <c r="C28" i="43"/>
  <c r="O27" i="43"/>
  <c r="M27" i="43"/>
  <c r="L27" i="43"/>
  <c r="J27" i="43"/>
  <c r="F27" i="43"/>
  <c r="G27" i="43" s="1"/>
  <c r="E27" i="43"/>
  <c r="C27" i="43"/>
  <c r="O26" i="43"/>
  <c r="M26" i="43"/>
  <c r="L26" i="43"/>
  <c r="J26" i="43"/>
  <c r="F26" i="43"/>
  <c r="G26" i="43" s="1"/>
  <c r="E26" i="43"/>
  <c r="C26" i="43"/>
  <c r="O25" i="43"/>
  <c r="M25" i="43"/>
  <c r="L25" i="43"/>
  <c r="J25" i="43"/>
  <c r="F25" i="43"/>
  <c r="G25" i="43" s="1"/>
  <c r="E25" i="43"/>
  <c r="C25" i="43"/>
  <c r="O24" i="43"/>
  <c r="M24" i="43"/>
  <c r="L24" i="43"/>
  <c r="J24" i="43"/>
  <c r="F24" i="43"/>
  <c r="G24" i="43" s="1"/>
  <c r="E24" i="43"/>
  <c r="C24" i="43"/>
  <c r="O23" i="43"/>
  <c r="M23" i="43"/>
  <c r="L23" i="43"/>
  <c r="J23" i="43"/>
  <c r="F23" i="43"/>
  <c r="G23" i="43" s="1"/>
  <c r="E23" i="43"/>
  <c r="C23" i="43"/>
  <c r="O22" i="43"/>
  <c r="M22" i="43"/>
  <c r="L22" i="43"/>
  <c r="J22" i="43"/>
  <c r="F22" i="43"/>
  <c r="G22" i="43" s="1"/>
  <c r="E22" i="43"/>
  <c r="C22" i="43"/>
  <c r="O21" i="43"/>
  <c r="M21" i="43"/>
  <c r="L21" i="43"/>
  <c r="J21" i="43"/>
  <c r="F21" i="43"/>
  <c r="G21" i="43" s="1"/>
  <c r="E21" i="43"/>
  <c r="C21" i="43"/>
  <c r="O20" i="43"/>
  <c r="M20" i="43"/>
  <c r="L20" i="43"/>
  <c r="J20" i="43"/>
  <c r="F20" i="43"/>
  <c r="G20" i="43" s="1"/>
  <c r="E20" i="43"/>
  <c r="C20" i="43"/>
  <c r="O19" i="43"/>
  <c r="M19" i="43"/>
  <c r="L19" i="43"/>
  <c r="J19" i="43"/>
  <c r="F19" i="43"/>
  <c r="G19" i="43" s="1"/>
  <c r="E19" i="43"/>
  <c r="C19" i="43"/>
  <c r="O18" i="43"/>
  <c r="M18" i="43"/>
  <c r="L18" i="43"/>
  <c r="J18" i="43"/>
  <c r="F18" i="43"/>
  <c r="G18" i="43" s="1"/>
  <c r="E18" i="43"/>
  <c r="C18" i="43"/>
  <c r="O17" i="43"/>
  <c r="M17" i="43"/>
  <c r="L17" i="43"/>
  <c r="J17" i="43"/>
  <c r="F17" i="43"/>
  <c r="G17" i="43" s="1"/>
  <c r="E17" i="43"/>
  <c r="C17" i="43"/>
  <c r="O16" i="43"/>
  <c r="M16" i="43"/>
  <c r="L16" i="43"/>
  <c r="J16" i="43"/>
  <c r="F16" i="43"/>
  <c r="G16" i="43" s="1"/>
  <c r="E16" i="43"/>
  <c r="C16" i="43"/>
  <c r="O15" i="43"/>
  <c r="M15" i="43"/>
  <c r="L15" i="43"/>
  <c r="J15" i="43"/>
  <c r="F15" i="43"/>
  <c r="G15" i="43" s="1"/>
  <c r="E15" i="43"/>
  <c r="C15" i="43"/>
  <c r="O14" i="43"/>
  <c r="M14" i="43"/>
  <c r="L14" i="43"/>
  <c r="J14" i="43"/>
  <c r="F14" i="43"/>
  <c r="G14" i="43" s="1"/>
  <c r="E14" i="43"/>
  <c r="C14" i="43"/>
  <c r="O13" i="43"/>
  <c r="M13" i="43"/>
  <c r="L13" i="43"/>
  <c r="J13" i="43"/>
  <c r="F13" i="43"/>
  <c r="G13" i="43" s="1"/>
  <c r="E13" i="43"/>
  <c r="C13" i="43"/>
  <c r="O12" i="43"/>
  <c r="M12" i="43"/>
  <c r="L12" i="43"/>
  <c r="J12" i="43"/>
  <c r="F12" i="43"/>
  <c r="G12" i="43" s="1"/>
  <c r="E12" i="43"/>
  <c r="C12" i="43"/>
  <c r="O11" i="43"/>
  <c r="M11" i="43"/>
  <c r="L11" i="43"/>
  <c r="J11" i="43"/>
  <c r="F11" i="43"/>
  <c r="G11" i="43" s="1"/>
  <c r="E11" i="43"/>
  <c r="C11" i="43"/>
  <c r="O10" i="43"/>
  <c r="M10" i="43"/>
  <c r="L10" i="43"/>
  <c r="J10" i="43"/>
  <c r="F10" i="43"/>
  <c r="G10" i="43" s="1"/>
  <c r="E10" i="43"/>
  <c r="C10" i="43"/>
  <c r="O9" i="43"/>
  <c r="M9" i="43"/>
  <c r="L9" i="43"/>
  <c r="J9" i="43"/>
  <c r="F9" i="43"/>
  <c r="G9" i="43" s="1"/>
  <c r="E9" i="43"/>
  <c r="C9" i="43"/>
  <c r="O8" i="43"/>
  <c r="M8" i="43"/>
  <c r="L8" i="43"/>
  <c r="J8" i="43"/>
  <c r="F8" i="43"/>
  <c r="G8" i="43" s="1"/>
  <c r="E8" i="43"/>
  <c r="C8" i="43"/>
  <c r="O7" i="43"/>
  <c r="M7" i="43"/>
  <c r="L7" i="43"/>
  <c r="J7" i="43"/>
  <c r="F7" i="43"/>
  <c r="G7" i="43" s="1"/>
  <c r="E7" i="43"/>
  <c r="C7" i="43"/>
  <c r="O6" i="43"/>
  <c r="M6" i="43"/>
  <c r="L6" i="43"/>
  <c r="J6" i="43"/>
  <c r="F6" i="43"/>
  <c r="G6" i="43" s="1"/>
  <c r="E6" i="43"/>
  <c r="C6" i="43"/>
  <c r="O5" i="43"/>
  <c r="O132" i="43" s="1"/>
  <c r="M5" i="43"/>
  <c r="L5" i="43"/>
  <c r="J5" i="43"/>
  <c r="F5" i="43"/>
  <c r="G5" i="43" s="1"/>
  <c r="E5" i="43"/>
  <c r="C5" i="43"/>
  <c r="O4" i="43"/>
  <c r="L4" i="43"/>
  <c r="I4" i="43"/>
  <c r="D4" i="43"/>
  <c r="P4" i="43" s="1"/>
  <c r="I130" i="40"/>
  <c r="F130" i="40"/>
  <c r="I129" i="40"/>
  <c r="F129" i="40"/>
  <c r="I128" i="40"/>
  <c r="F128" i="40"/>
  <c r="I127" i="40"/>
  <c r="F127" i="40"/>
  <c r="I126" i="40"/>
  <c r="F126" i="40"/>
  <c r="I125" i="40"/>
  <c r="F125" i="40"/>
  <c r="I124" i="40"/>
  <c r="F124" i="40"/>
  <c r="I123" i="40"/>
  <c r="F123" i="40"/>
  <c r="I122" i="40"/>
  <c r="F122" i="40"/>
  <c r="I121" i="40"/>
  <c r="F121" i="40"/>
  <c r="I120" i="40"/>
  <c r="F120" i="40"/>
  <c r="I119" i="40"/>
  <c r="F119" i="40"/>
  <c r="I118" i="40"/>
  <c r="F118" i="40"/>
  <c r="I117" i="40"/>
  <c r="F117" i="40"/>
  <c r="I116" i="40"/>
  <c r="F116" i="40"/>
  <c r="I115" i="40"/>
  <c r="F115" i="40"/>
  <c r="I114" i="40"/>
  <c r="F114" i="40"/>
  <c r="I113" i="40"/>
  <c r="F113" i="40"/>
  <c r="I112" i="40"/>
  <c r="F112" i="40"/>
  <c r="I111" i="40"/>
  <c r="F111" i="40"/>
  <c r="I110" i="40"/>
  <c r="F110" i="40"/>
  <c r="I109" i="40"/>
  <c r="F109" i="40"/>
  <c r="I108" i="40"/>
  <c r="F108" i="40"/>
  <c r="I107" i="40"/>
  <c r="F107" i="40"/>
  <c r="I106" i="40"/>
  <c r="F106" i="40"/>
  <c r="I105" i="40"/>
  <c r="F105" i="40"/>
  <c r="I104" i="40"/>
  <c r="F104" i="40"/>
  <c r="I103" i="40"/>
  <c r="F103" i="40"/>
  <c r="I102" i="40"/>
  <c r="F102" i="40"/>
  <c r="I101" i="40"/>
  <c r="F101" i="40"/>
  <c r="I100" i="40"/>
  <c r="F100" i="40"/>
  <c r="I99" i="40"/>
  <c r="F99" i="40"/>
  <c r="I98" i="40"/>
  <c r="F98" i="40"/>
  <c r="I97" i="40"/>
  <c r="F97" i="40"/>
  <c r="I96" i="40"/>
  <c r="F96" i="40"/>
  <c r="I95" i="40"/>
  <c r="F95" i="40"/>
  <c r="I94" i="40"/>
  <c r="F94" i="40"/>
  <c r="I93" i="40"/>
  <c r="F93" i="40"/>
  <c r="I92" i="40"/>
  <c r="F92" i="40"/>
  <c r="I91" i="40"/>
  <c r="F91" i="40"/>
  <c r="I90" i="40"/>
  <c r="F90" i="40"/>
  <c r="I89" i="40"/>
  <c r="F89" i="40"/>
  <c r="I88" i="40"/>
  <c r="F88" i="40"/>
  <c r="I87" i="40"/>
  <c r="F87" i="40"/>
  <c r="I86" i="40"/>
  <c r="F86" i="40"/>
  <c r="I85" i="40"/>
  <c r="F85" i="40"/>
  <c r="I84" i="40"/>
  <c r="F84" i="40"/>
  <c r="I83" i="40"/>
  <c r="F83" i="40"/>
  <c r="I82" i="40"/>
  <c r="F82" i="40"/>
  <c r="I81" i="40"/>
  <c r="F81" i="40"/>
  <c r="I80" i="40"/>
  <c r="F80" i="40"/>
  <c r="I79" i="40"/>
  <c r="F79" i="40"/>
  <c r="I78" i="40"/>
  <c r="F78" i="40"/>
  <c r="I77" i="40"/>
  <c r="F77" i="40"/>
  <c r="I76" i="40"/>
  <c r="F76" i="40"/>
  <c r="I75" i="40"/>
  <c r="F75" i="40"/>
  <c r="I74" i="40"/>
  <c r="F74" i="40"/>
  <c r="I73" i="40"/>
  <c r="F73" i="40"/>
  <c r="I72" i="40"/>
  <c r="F72" i="40"/>
  <c r="I71" i="40"/>
  <c r="F71" i="40"/>
  <c r="I70" i="40"/>
  <c r="F70" i="40"/>
  <c r="I69" i="40"/>
  <c r="F69" i="40"/>
  <c r="I68" i="40"/>
  <c r="F68" i="40"/>
  <c r="I67" i="40"/>
  <c r="F67" i="40"/>
  <c r="I66" i="40"/>
  <c r="F66" i="40"/>
  <c r="I65" i="40"/>
  <c r="F65" i="40"/>
  <c r="I64" i="40"/>
  <c r="F64" i="40"/>
  <c r="I63" i="40"/>
  <c r="F63" i="40"/>
  <c r="I62" i="40"/>
  <c r="F62" i="40"/>
  <c r="I61" i="40"/>
  <c r="F61" i="40"/>
  <c r="I60" i="40"/>
  <c r="F60" i="40"/>
  <c r="I59" i="40"/>
  <c r="F59" i="40"/>
  <c r="I58" i="40"/>
  <c r="F58" i="40"/>
  <c r="I57" i="40"/>
  <c r="F57" i="40"/>
  <c r="I56" i="40"/>
  <c r="F56" i="40"/>
  <c r="I55" i="40"/>
  <c r="F55" i="40"/>
  <c r="I54" i="40"/>
  <c r="F54" i="40"/>
  <c r="I53" i="40"/>
  <c r="F53" i="40"/>
  <c r="I52" i="40"/>
  <c r="F52" i="40"/>
  <c r="I51" i="40"/>
  <c r="F51" i="40"/>
  <c r="I50" i="40"/>
  <c r="F50" i="40"/>
  <c r="I49" i="40"/>
  <c r="F49" i="40"/>
  <c r="I48" i="40"/>
  <c r="F48" i="40"/>
  <c r="I47" i="40"/>
  <c r="F47" i="40"/>
  <c r="I46" i="40"/>
  <c r="F46" i="40"/>
  <c r="I45" i="40"/>
  <c r="F45" i="40"/>
  <c r="I44" i="40"/>
  <c r="F44" i="40"/>
  <c r="I43" i="40"/>
  <c r="F43" i="40"/>
  <c r="I42" i="40"/>
  <c r="F42" i="40"/>
  <c r="I41" i="40"/>
  <c r="F41" i="40"/>
  <c r="I40" i="40"/>
  <c r="F40" i="40"/>
  <c r="I39" i="40"/>
  <c r="F39" i="40"/>
  <c r="I38" i="40"/>
  <c r="F38" i="40"/>
  <c r="I37" i="40"/>
  <c r="F37" i="40"/>
  <c r="I36" i="40"/>
  <c r="F36" i="40"/>
  <c r="I35" i="40"/>
  <c r="F35" i="40"/>
  <c r="I34" i="40"/>
  <c r="F34" i="40"/>
  <c r="I33" i="40"/>
  <c r="F33" i="40"/>
  <c r="I32" i="40"/>
  <c r="F32" i="40"/>
  <c r="I31" i="40"/>
  <c r="F31" i="40"/>
  <c r="I30" i="40"/>
  <c r="F30" i="40"/>
  <c r="I29" i="40"/>
  <c r="F29" i="40"/>
  <c r="I28" i="40"/>
  <c r="F28" i="40"/>
  <c r="I27" i="40"/>
  <c r="F27" i="40"/>
  <c r="I26" i="40"/>
  <c r="F26" i="40"/>
  <c r="I25" i="40"/>
  <c r="F25" i="40"/>
  <c r="I24" i="40"/>
  <c r="F24" i="40"/>
  <c r="I23" i="40"/>
  <c r="F23" i="40"/>
  <c r="I22" i="40"/>
  <c r="F22" i="40"/>
  <c r="I21" i="40"/>
  <c r="F21" i="40"/>
  <c r="I20" i="40"/>
  <c r="F20" i="40"/>
  <c r="I19" i="40"/>
  <c r="F19" i="40"/>
  <c r="I18" i="40"/>
  <c r="F18" i="40"/>
  <c r="I17" i="40"/>
  <c r="F17" i="40"/>
  <c r="I16" i="40"/>
  <c r="F16" i="40"/>
  <c r="I15" i="40"/>
  <c r="F15" i="40"/>
  <c r="I14" i="40"/>
  <c r="F14" i="40"/>
  <c r="I13" i="40"/>
  <c r="F13" i="40"/>
  <c r="I12" i="40"/>
  <c r="F12" i="40"/>
  <c r="I11" i="40"/>
  <c r="F11" i="40"/>
  <c r="I10" i="40"/>
  <c r="F10" i="40"/>
  <c r="I9" i="40"/>
  <c r="F9" i="40"/>
  <c r="I8" i="40"/>
  <c r="F8" i="40"/>
  <c r="F6" i="40" s="1"/>
  <c r="I7" i="40"/>
  <c r="I6" i="40" s="1"/>
  <c r="F7" i="40"/>
  <c r="H6" i="40"/>
  <c r="G6" i="40"/>
  <c r="E6" i="40"/>
  <c r="D6" i="40"/>
  <c r="I169" i="30"/>
  <c r="H169" i="30" s="1"/>
  <c r="E169" i="30"/>
  <c r="D169" i="30" s="1"/>
  <c r="I168" i="30"/>
  <c r="H168" i="30" s="1"/>
  <c r="E168" i="30"/>
  <c r="D168" i="30" s="1"/>
  <c r="I166" i="30"/>
  <c r="H166" i="30" s="1"/>
  <c r="E166" i="30"/>
  <c r="D166" i="30" s="1"/>
  <c r="I165" i="30"/>
  <c r="H165" i="30" s="1"/>
  <c r="E165" i="30"/>
  <c r="D165" i="30" s="1"/>
  <c r="I163" i="30"/>
  <c r="H163" i="30" s="1"/>
  <c r="E163" i="30"/>
  <c r="D163" i="30" s="1"/>
  <c r="I162" i="30"/>
  <c r="H162" i="30" s="1"/>
  <c r="E162" i="30"/>
  <c r="I160" i="30"/>
  <c r="H160" i="30" s="1"/>
  <c r="E160" i="30"/>
  <c r="D160" i="30" s="1"/>
  <c r="I159" i="30"/>
  <c r="H159" i="30" s="1"/>
  <c r="E159" i="30"/>
  <c r="I157" i="30"/>
  <c r="H157" i="30" s="1"/>
  <c r="E157" i="30"/>
  <c r="D157" i="30" s="1"/>
  <c r="I156" i="30"/>
  <c r="H156" i="30" s="1"/>
  <c r="E156" i="30"/>
  <c r="D156" i="30"/>
  <c r="I155" i="30"/>
  <c r="H155" i="30" s="1"/>
  <c r="E155" i="30"/>
  <c r="I153" i="30"/>
  <c r="H153" i="30" s="1"/>
  <c r="E153" i="30"/>
  <c r="D153" i="30" s="1"/>
  <c r="I152" i="30"/>
  <c r="H152" i="30" s="1"/>
  <c r="E152" i="30"/>
  <c r="D152" i="30" s="1"/>
  <c r="I150" i="30"/>
  <c r="H150" i="30" s="1"/>
  <c r="E150" i="30"/>
  <c r="D150" i="30" s="1"/>
  <c r="I149" i="30"/>
  <c r="H149" i="30" s="1"/>
  <c r="E149" i="30"/>
  <c r="D149" i="30" s="1"/>
  <c r="I148" i="30"/>
  <c r="H148" i="30" s="1"/>
  <c r="E148" i="30"/>
  <c r="D148" i="30" s="1"/>
  <c r="I147" i="30"/>
  <c r="H147" i="30" s="1"/>
  <c r="E147" i="30"/>
  <c r="I145" i="30"/>
  <c r="H145" i="30" s="1"/>
  <c r="E145" i="30"/>
  <c r="D145" i="30" s="1"/>
  <c r="I144" i="30"/>
  <c r="H144" i="30" s="1"/>
  <c r="E144" i="30"/>
  <c r="D144" i="30" s="1"/>
  <c r="I142" i="30"/>
  <c r="H142" i="30" s="1"/>
  <c r="E142" i="30"/>
  <c r="D142" i="30" s="1"/>
  <c r="I141" i="30"/>
  <c r="H141" i="30" s="1"/>
  <c r="E141" i="30"/>
  <c r="I139" i="30"/>
  <c r="H139" i="30" s="1"/>
  <c r="E139" i="30"/>
  <c r="D139" i="30" s="1"/>
  <c r="I138" i="30"/>
  <c r="H138" i="30" s="1"/>
  <c r="E138" i="30"/>
  <c r="D138" i="30" s="1"/>
  <c r="I137" i="30"/>
  <c r="H137" i="30" s="1"/>
  <c r="E137" i="30"/>
  <c r="D137" i="30" s="1"/>
  <c r="I136" i="30"/>
  <c r="H136" i="30" s="1"/>
  <c r="E136" i="30"/>
  <c r="D136" i="30" s="1"/>
  <c r="I135" i="30"/>
  <c r="H135" i="30" s="1"/>
  <c r="E135" i="30"/>
  <c r="I133" i="30"/>
  <c r="H133" i="30" s="1"/>
  <c r="E133" i="30"/>
  <c r="D133" i="30" s="1"/>
  <c r="I132" i="30"/>
  <c r="H132" i="30" s="1"/>
  <c r="E132" i="30"/>
  <c r="D132" i="30" s="1"/>
  <c r="I131" i="30"/>
  <c r="H131" i="30" s="1"/>
  <c r="E131" i="30"/>
  <c r="I129" i="30"/>
  <c r="H129" i="30" s="1"/>
  <c r="E129" i="30"/>
  <c r="D129" i="30" s="1"/>
  <c r="I128" i="30"/>
  <c r="H128" i="30" s="1"/>
  <c r="E128" i="30"/>
  <c r="D128" i="30" s="1"/>
  <c r="I127" i="30"/>
  <c r="H127" i="30" s="1"/>
  <c r="E127" i="30"/>
  <c r="D127" i="30" s="1"/>
  <c r="I125" i="30"/>
  <c r="H125" i="30" s="1"/>
  <c r="E125" i="30"/>
  <c r="D125" i="30" s="1"/>
  <c r="I124" i="30"/>
  <c r="H124" i="30" s="1"/>
  <c r="E124" i="30"/>
  <c r="D124" i="30" s="1"/>
  <c r="I123" i="30"/>
  <c r="H123" i="30" s="1"/>
  <c r="E123" i="30"/>
  <c r="D123" i="30" s="1"/>
  <c r="I122" i="30"/>
  <c r="H122" i="30" s="1"/>
  <c r="E122" i="30"/>
  <c r="D122" i="30" s="1"/>
  <c r="I121" i="30"/>
  <c r="H121" i="30" s="1"/>
  <c r="E121" i="30"/>
  <c r="D121" i="30" s="1"/>
  <c r="I120" i="30"/>
  <c r="H120" i="30" s="1"/>
  <c r="E120" i="30"/>
  <c r="D120" i="30" s="1"/>
  <c r="I119" i="30"/>
  <c r="H119" i="30" s="1"/>
  <c r="E119" i="30"/>
  <c r="D119" i="30" s="1"/>
  <c r="I118" i="30"/>
  <c r="H118" i="30" s="1"/>
  <c r="E118" i="30"/>
  <c r="D118" i="30" s="1"/>
  <c r="I117" i="30"/>
  <c r="H117" i="30" s="1"/>
  <c r="E117" i="30"/>
  <c r="D117" i="30" s="1"/>
  <c r="I116" i="30"/>
  <c r="H116" i="30" s="1"/>
  <c r="E116" i="30"/>
  <c r="D116" i="30" s="1"/>
  <c r="I115" i="30"/>
  <c r="H115" i="30" s="1"/>
  <c r="E115" i="30"/>
  <c r="E114" i="30" s="1"/>
  <c r="D114" i="30" s="1"/>
  <c r="I112" i="30"/>
  <c r="H112" i="30" s="1"/>
  <c r="E112" i="30"/>
  <c r="D112" i="30" s="1"/>
  <c r="I111" i="30"/>
  <c r="H111" i="30" s="1"/>
  <c r="E111" i="30"/>
  <c r="D111" i="30" s="1"/>
  <c r="I110" i="30"/>
  <c r="H110" i="30" s="1"/>
  <c r="E110" i="30"/>
  <c r="D110" i="30" s="1"/>
  <c r="I109" i="30"/>
  <c r="H109" i="30" s="1"/>
  <c r="E109" i="30"/>
  <c r="D109" i="30" s="1"/>
  <c r="I107" i="30"/>
  <c r="H107" i="30" s="1"/>
  <c r="E107" i="30"/>
  <c r="D107" i="30" s="1"/>
  <c r="I106" i="30"/>
  <c r="H106" i="30" s="1"/>
  <c r="E106" i="30"/>
  <c r="D106" i="30" s="1"/>
  <c r="I105" i="30"/>
  <c r="H105" i="30" s="1"/>
  <c r="E105" i="30"/>
  <c r="D105" i="30" s="1"/>
  <c r="I104" i="30"/>
  <c r="H104" i="30" s="1"/>
  <c r="E104" i="30"/>
  <c r="D104" i="30" s="1"/>
  <c r="I103" i="30"/>
  <c r="H103" i="30" s="1"/>
  <c r="E103" i="30"/>
  <c r="D103" i="30"/>
  <c r="I102" i="30"/>
  <c r="H102" i="30" s="1"/>
  <c r="E102" i="30"/>
  <c r="D102" i="30" s="1"/>
  <c r="I101" i="30"/>
  <c r="H101" i="30" s="1"/>
  <c r="E101" i="30"/>
  <c r="D101" i="30" s="1"/>
  <c r="I100" i="30"/>
  <c r="H100" i="30" s="1"/>
  <c r="E100" i="30"/>
  <c r="D100" i="30" s="1"/>
  <c r="I99" i="30"/>
  <c r="H99" i="30" s="1"/>
  <c r="E99" i="30"/>
  <c r="D99" i="30" s="1"/>
  <c r="I98" i="30"/>
  <c r="H98" i="30" s="1"/>
  <c r="E98" i="30"/>
  <c r="D98" i="30" s="1"/>
  <c r="I97" i="30"/>
  <c r="H97" i="30" s="1"/>
  <c r="E97" i="30"/>
  <c r="D97" i="30" s="1"/>
  <c r="I96" i="30"/>
  <c r="H96" i="30" s="1"/>
  <c r="E96" i="30"/>
  <c r="D96" i="30" s="1"/>
  <c r="I95" i="30"/>
  <c r="H95" i="30" s="1"/>
  <c r="E95" i="30"/>
  <c r="I93" i="30"/>
  <c r="H93" i="30" s="1"/>
  <c r="E93" i="30"/>
  <c r="D93" i="30" s="1"/>
  <c r="I92" i="30"/>
  <c r="H92" i="30" s="1"/>
  <c r="E92" i="30"/>
  <c r="D92" i="30" s="1"/>
  <c r="I91" i="30"/>
  <c r="H91" i="30" s="1"/>
  <c r="E91" i="30"/>
  <c r="D91" i="30" s="1"/>
  <c r="I90" i="30"/>
  <c r="H90" i="30" s="1"/>
  <c r="E90" i="30"/>
  <c r="D90" i="30" s="1"/>
  <c r="I89" i="30"/>
  <c r="H89" i="30" s="1"/>
  <c r="E89" i="30"/>
  <c r="D89" i="30"/>
  <c r="I88" i="30"/>
  <c r="H88" i="30" s="1"/>
  <c r="E88" i="30"/>
  <c r="D88" i="30" s="1"/>
  <c r="I87" i="30"/>
  <c r="H87" i="30" s="1"/>
  <c r="E87" i="30"/>
  <c r="D87" i="30" s="1"/>
  <c r="I85" i="30"/>
  <c r="H85" i="30" s="1"/>
  <c r="E85" i="30"/>
  <c r="D85" i="30" s="1"/>
  <c r="I84" i="30"/>
  <c r="H84" i="30" s="1"/>
  <c r="E84" i="30"/>
  <c r="D84" i="30" s="1"/>
  <c r="I83" i="30"/>
  <c r="H83" i="30" s="1"/>
  <c r="E83" i="30"/>
  <c r="D83" i="30" s="1"/>
  <c r="I82" i="30"/>
  <c r="H82" i="30" s="1"/>
  <c r="E82" i="30"/>
  <c r="D82" i="30"/>
  <c r="I80" i="30"/>
  <c r="H80" i="30" s="1"/>
  <c r="E80" i="30"/>
  <c r="D80" i="30" s="1"/>
  <c r="I79" i="30"/>
  <c r="H79" i="30" s="1"/>
  <c r="E79" i="30"/>
  <c r="D79" i="30" s="1"/>
  <c r="I78" i="30"/>
  <c r="H78" i="30" s="1"/>
  <c r="E78" i="30"/>
  <c r="D78" i="30"/>
  <c r="I77" i="30"/>
  <c r="H77" i="30" s="1"/>
  <c r="E77" i="30"/>
  <c r="D77" i="30" s="1"/>
  <c r="I76" i="30"/>
  <c r="H76" i="30" s="1"/>
  <c r="E76" i="30"/>
  <c r="D76" i="30" s="1"/>
  <c r="I75" i="30"/>
  <c r="H75" i="30" s="1"/>
  <c r="E75" i="30"/>
  <c r="D75" i="30" s="1"/>
  <c r="I74" i="30"/>
  <c r="H74" i="30" s="1"/>
  <c r="E74" i="30"/>
  <c r="D74" i="30" s="1"/>
  <c r="H73" i="30"/>
  <c r="D73" i="30"/>
  <c r="I72" i="30"/>
  <c r="H72" i="30" s="1"/>
  <c r="E72" i="30"/>
  <c r="D72" i="30" s="1"/>
  <c r="I71" i="30"/>
  <c r="H71" i="30" s="1"/>
  <c r="E71" i="30"/>
  <c r="D71" i="30" s="1"/>
  <c r="I70" i="30"/>
  <c r="H70" i="30" s="1"/>
  <c r="E70" i="30"/>
  <c r="D70" i="30" s="1"/>
  <c r="I69" i="30"/>
  <c r="H69" i="30" s="1"/>
  <c r="E69" i="30"/>
  <c r="D69" i="30" s="1"/>
  <c r="I68" i="30"/>
  <c r="H68" i="30" s="1"/>
  <c r="E68" i="30"/>
  <c r="D68" i="30" s="1"/>
  <c r="I67" i="30"/>
  <c r="H67" i="30" s="1"/>
  <c r="E67" i="30"/>
  <c r="D67" i="30" s="1"/>
  <c r="I66" i="30"/>
  <c r="H66" i="30" s="1"/>
  <c r="E66" i="30"/>
  <c r="D66" i="30" s="1"/>
  <c r="I65" i="30"/>
  <c r="H65" i="30" s="1"/>
  <c r="E65" i="30"/>
  <c r="D65" i="30" s="1"/>
  <c r="I64" i="30"/>
  <c r="H64" i="30" s="1"/>
  <c r="E64" i="30"/>
  <c r="D64" i="30" s="1"/>
  <c r="I63" i="30"/>
  <c r="H63" i="30" s="1"/>
  <c r="E63" i="30"/>
  <c r="D63" i="30" s="1"/>
  <c r="I62" i="30"/>
  <c r="H62" i="30" s="1"/>
  <c r="E62" i="30"/>
  <c r="D62" i="30" s="1"/>
  <c r="I61" i="30"/>
  <c r="H61" i="30" s="1"/>
  <c r="E61" i="30"/>
  <c r="D61" i="30" s="1"/>
  <c r="I60" i="30"/>
  <c r="H60" i="30" s="1"/>
  <c r="E60" i="30"/>
  <c r="D60" i="30" s="1"/>
  <c r="I59" i="30"/>
  <c r="H59" i="30" s="1"/>
  <c r="E59" i="30"/>
  <c r="D59" i="30" s="1"/>
  <c r="I58" i="30"/>
  <c r="E58" i="30"/>
  <c r="D58" i="30" s="1"/>
  <c r="I56" i="30"/>
  <c r="H56" i="30" s="1"/>
  <c r="E56" i="30"/>
  <c r="D56" i="30" s="1"/>
  <c r="I55" i="30"/>
  <c r="H55" i="30" s="1"/>
  <c r="E55" i="30"/>
  <c r="D55" i="30" s="1"/>
  <c r="I54" i="30"/>
  <c r="H54" i="30" s="1"/>
  <c r="E54" i="30"/>
  <c r="D54" i="30" s="1"/>
  <c r="I53" i="30"/>
  <c r="H53" i="30"/>
  <c r="E53" i="30"/>
  <c r="D53" i="30" s="1"/>
  <c r="I51" i="30"/>
  <c r="H51" i="30" s="1"/>
  <c r="E51" i="30"/>
  <c r="D51" i="30" s="1"/>
  <c r="I50" i="30"/>
  <c r="H50" i="30" s="1"/>
  <c r="E50" i="30"/>
  <c r="D50" i="30" s="1"/>
  <c r="I49" i="30"/>
  <c r="H49" i="30" s="1"/>
  <c r="E49" i="30"/>
  <c r="D49" i="30" s="1"/>
  <c r="I47" i="30"/>
  <c r="H47" i="30" s="1"/>
  <c r="E47" i="30"/>
  <c r="D47" i="30" s="1"/>
  <c r="I46" i="30"/>
  <c r="E46" i="30"/>
  <c r="D46" i="30" s="1"/>
  <c r="I44" i="30"/>
  <c r="E44" i="30"/>
  <c r="D44" i="30" s="1"/>
  <c r="I43" i="30"/>
  <c r="H43" i="30"/>
  <c r="E43" i="30"/>
  <c r="D43" i="30" s="1"/>
  <c r="I41" i="30"/>
  <c r="H41" i="30" s="1"/>
  <c r="E41" i="30"/>
  <c r="D41" i="30" s="1"/>
  <c r="I40" i="30"/>
  <c r="E40" i="30"/>
  <c r="D40" i="30" s="1"/>
  <c r="I38" i="30"/>
  <c r="H38" i="30" s="1"/>
  <c r="E38" i="30"/>
  <c r="D38" i="30" s="1"/>
  <c r="I37" i="30"/>
  <c r="H37" i="30" s="1"/>
  <c r="E37" i="30"/>
  <c r="D37" i="30" s="1"/>
  <c r="I35" i="30"/>
  <c r="H35" i="30" s="1"/>
  <c r="E35" i="30"/>
  <c r="D35" i="30" s="1"/>
  <c r="I34" i="30"/>
  <c r="E34" i="30"/>
  <c r="D34" i="30" s="1"/>
  <c r="I32" i="30"/>
  <c r="H32" i="30" s="1"/>
  <c r="E32" i="30"/>
  <c r="D32" i="30" s="1"/>
  <c r="I31" i="30"/>
  <c r="H31" i="30" s="1"/>
  <c r="E31" i="30"/>
  <c r="D31" i="30" s="1"/>
  <c r="I29" i="30"/>
  <c r="H29" i="30" s="1"/>
  <c r="E29" i="30"/>
  <c r="D29" i="30" s="1"/>
  <c r="I28" i="30"/>
  <c r="I27" i="30" s="1"/>
  <c r="H27" i="30" s="1"/>
  <c r="E28" i="30"/>
  <c r="D28" i="30" s="1"/>
  <c r="I26" i="30"/>
  <c r="H26" i="30" s="1"/>
  <c r="E26" i="30"/>
  <c r="D26" i="30" s="1"/>
  <c r="I25" i="30"/>
  <c r="H25" i="30" s="1"/>
  <c r="E25" i="30"/>
  <c r="D25" i="30" s="1"/>
  <c r="I23" i="30"/>
  <c r="H23" i="30" s="1"/>
  <c r="E23" i="30"/>
  <c r="D23" i="30" s="1"/>
  <c r="I22" i="30"/>
  <c r="E22" i="30"/>
  <c r="D22" i="30" s="1"/>
  <c r="I20" i="30"/>
  <c r="H20" i="30" s="1"/>
  <c r="E20" i="30"/>
  <c r="D20" i="30" s="1"/>
  <c r="I19" i="30"/>
  <c r="H19" i="30" s="1"/>
  <c r="E19" i="30"/>
  <c r="D19" i="30" s="1"/>
  <c r="I17" i="30"/>
  <c r="H17" i="30" s="1"/>
  <c r="E17" i="30"/>
  <c r="D17" i="30" s="1"/>
  <c r="I16" i="30"/>
  <c r="H16" i="30" s="1"/>
  <c r="E16" i="30"/>
  <c r="I14" i="30"/>
  <c r="H14" i="30" s="1"/>
  <c r="E14" i="30"/>
  <c r="D14" i="30" s="1"/>
  <c r="I13" i="30"/>
  <c r="H13" i="30" s="1"/>
  <c r="E13" i="30"/>
  <c r="D13" i="30" s="1"/>
  <c r="I11" i="30"/>
  <c r="H11" i="30" s="1"/>
  <c r="E11" i="30"/>
  <c r="D11" i="30" s="1"/>
  <c r="I10" i="30"/>
  <c r="H10" i="30" s="1"/>
  <c r="E10" i="30"/>
  <c r="D10" i="30" s="1"/>
  <c r="J9" i="30"/>
  <c r="J8" i="30" s="1"/>
  <c r="G9" i="30"/>
  <c r="F9" i="30"/>
  <c r="F8" i="30" s="1"/>
  <c r="F7" i="30" s="1"/>
  <c r="F6" i="30" s="1"/>
  <c r="G8" i="30"/>
  <c r="G7" i="30" s="1"/>
  <c r="G6" i="30" s="1"/>
  <c r="J7" i="30"/>
  <c r="J6" i="30" s="1"/>
  <c r="G9" i="32"/>
  <c r="AA8" i="32"/>
  <c r="E167" i="38"/>
  <c r="E166" i="38"/>
  <c r="E165" i="38"/>
  <c r="E164" i="38"/>
  <c r="E163" i="38"/>
  <c r="E162" i="38"/>
  <c r="E161" i="38"/>
  <c r="E160" i="38"/>
  <c r="E159" i="38"/>
  <c r="E158" i="38" s="1"/>
  <c r="E156" i="38"/>
  <c r="E155" i="38"/>
  <c r="E154" i="38"/>
  <c r="E153" i="38"/>
  <c r="E150" i="38"/>
  <c r="E149" i="38"/>
  <c r="E148" i="38"/>
  <c r="E147" i="38"/>
  <c r="E146" i="38"/>
  <c r="E145" i="38"/>
  <c r="E144" i="38"/>
  <c r="E143" i="38"/>
  <c r="E142" i="38"/>
  <c r="E141" i="38"/>
  <c r="E140" i="38"/>
  <c r="E139" i="38"/>
  <c r="E138" i="38"/>
  <c r="E135" i="38"/>
  <c r="E134" i="38"/>
  <c r="E133" i="38"/>
  <c r="E132" i="38"/>
  <c r="E131" i="38"/>
  <c r="E128" i="38"/>
  <c r="E127" i="38"/>
  <c r="E126" i="38"/>
  <c r="E125" i="38"/>
  <c r="E124" i="38"/>
  <c r="E123" i="38"/>
  <c r="E122" i="38"/>
  <c r="E121" i="38"/>
  <c r="E120" i="38"/>
  <c r="E119" i="38"/>
  <c r="E118" i="38"/>
  <c r="E115" i="38"/>
  <c r="E114" i="38"/>
  <c r="E113" i="38"/>
  <c r="E112" i="38"/>
  <c r="E111" i="38"/>
  <c r="E110" i="38"/>
  <c r="E109" i="38"/>
  <c r="E108" i="38"/>
  <c r="E107" i="38"/>
  <c r="E106" i="38"/>
  <c r="E105" i="38"/>
  <c r="E102" i="38"/>
  <c r="E101" i="38"/>
  <c r="E100" i="38"/>
  <c r="E99" i="38"/>
  <c r="E98" i="38"/>
  <c r="E97" i="38"/>
  <c r="E96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50" i="38" s="1"/>
  <c r="E48" i="38"/>
  <c r="E47" i="38"/>
  <c r="E46" i="38"/>
  <c r="E45" i="38"/>
  <c r="E44" i="38"/>
  <c r="E43" i="38"/>
  <c r="E42" i="38"/>
  <c r="E41" i="38"/>
  <c r="E40" i="38"/>
  <c r="E39" i="38"/>
  <c r="E38" i="38"/>
  <c r="E37" i="38"/>
  <c r="E34" i="38"/>
  <c r="E33" i="38"/>
  <c r="E32" i="38"/>
  <c r="E31" i="38"/>
  <c r="E30" i="38" s="1"/>
  <c r="E29" i="38"/>
  <c r="E28" i="38"/>
  <c r="E27" i="38"/>
  <c r="E26" i="38"/>
  <c r="E25" i="38"/>
  <c r="E24" i="38"/>
  <c r="E23" i="38" s="1"/>
  <c r="E21" i="38"/>
  <c r="E20" i="38"/>
  <c r="E19" i="38"/>
  <c r="E18" i="38"/>
  <c r="E17" i="38"/>
  <c r="E16" i="38" s="1"/>
  <c r="H34" i="43" l="1"/>
  <c r="H81" i="43"/>
  <c r="H33" i="43"/>
  <c r="H58" i="43"/>
  <c r="H66" i="43"/>
  <c r="H117" i="43"/>
  <c r="H42" i="43"/>
  <c r="H97" i="43"/>
  <c r="E22" i="38"/>
  <c r="I18" i="30"/>
  <c r="H18" i="30" s="1"/>
  <c r="H35" i="43"/>
  <c r="H49" i="43"/>
  <c r="H57" i="43"/>
  <c r="H65" i="43"/>
  <c r="H69" i="43"/>
  <c r="H74" i="43"/>
  <c r="H116" i="43"/>
  <c r="E79" i="38"/>
  <c r="E78" i="38" s="1"/>
  <c r="E95" i="38"/>
  <c r="E94" i="38" s="1"/>
  <c r="E117" i="38"/>
  <c r="E116" i="38" s="1"/>
  <c r="E137" i="38"/>
  <c r="E136" i="38" s="1"/>
  <c r="E130" i="30"/>
  <c r="D130" i="30" s="1"/>
  <c r="E167" i="30"/>
  <c r="D167" i="30" s="1"/>
  <c r="H40" i="43"/>
  <c r="H45" i="43"/>
  <c r="H50" i="43"/>
  <c r="H63" i="43"/>
  <c r="H73" i="43"/>
  <c r="H77" i="43"/>
  <c r="H82" i="43"/>
  <c r="H105" i="43"/>
  <c r="H114" i="43"/>
  <c r="H121" i="43"/>
  <c r="E104" i="38"/>
  <c r="E152" i="38"/>
  <c r="E151" i="38" s="1"/>
  <c r="D9" i="30"/>
  <c r="I9" i="30"/>
  <c r="H28" i="30"/>
  <c r="E36" i="30"/>
  <c r="D36" i="30" s="1"/>
  <c r="E164" i="30"/>
  <c r="D164" i="30" s="1"/>
  <c r="I167" i="30"/>
  <c r="H167" i="30" s="1"/>
  <c r="E4" i="43"/>
  <c r="H53" i="43"/>
  <c r="H85" i="43"/>
  <c r="H90" i="43"/>
  <c r="H113" i="43"/>
  <c r="H130" i="43"/>
  <c r="I164" i="30"/>
  <c r="H164" i="30" s="1"/>
  <c r="H37" i="43"/>
  <c r="H47" i="43"/>
  <c r="H61" i="43"/>
  <c r="H79" i="43"/>
  <c r="H89" i="43"/>
  <c r="H93" i="43"/>
  <c r="H98" i="43"/>
  <c r="H111" i="43"/>
  <c r="E49" i="38"/>
  <c r="G132" i="43"/>
  <c r="D95" i="30"/>
  <c r="E94" i="30"/>
  <c r="D94" i="30" s="1"/>
  <c r="I108" i="30"/>
  <c r="H108" i="30" s="1"/>
  <c r="D141" i="30"/>
  <c r="E140" i="30"/>
  <c r="D140" i="30" s="1"/>
  <c r="E143" i="30"/>
  <c r="D143" i="30" s="1"/>
  <c r="C132" i="43"/>
  <c r="H48" i="43"/>
  <c r="H64" i="43"/>
  <c r="H80" i="43"/>
  <c r="H96" i="43"/>
  <c r="H112" i="43"/>
  <c r="E24" i="30"/>
  <c r="D24" i="30" s="1"/>
  <c r="H34" i="30"/>
  <c r="I33" i="30"/>
  <c r="H33" i="30" s="1"/>
  <c r="E39" i="30"/>
  <c r="D39" i="30" s="1"/>
  <c r="D16" i="30"/>
  <c r="E15" i="30"/>
  <c r="D15" i="30" s="1"/>
  <c r="I30" i="30"/>
  <c r="H30" i="30" s="1"/>
  <c r="I39" i="30"/>
  <c r="H39" i="30" s="1"/>
  <c r="H40" i="30"/>
  <c r="E15" i="38"/>
  <c r="E14" i="38" s="1"/>
  <c r="E103" i="38"/>
  <c r="E157" i="38"/>
  <c r="H22" i="30"/>
  <c r="I21" i="30"/>
  <c r="H21" i="30" s="1"/>
  <c r="H44" i="30"/>
  <c r="I42" i="30"/>
  <c r="H42" i="30" s="1"/>
  <c r="E134" i="30"/>
  <c r="D134" i="30" s="1"/>
  <c r="D135" i="30"/>
  <c r="E151" i="30"/>
  <c r="D151" i="30" s="1"/>
  <c r="H39" i="43"/>
  <c r="H55" i="43"/>
  <c r="H56" i="43"/>
  <c r="H71" i="43"/>
  <c r="H72" i="43"/>
  <c r="H87" i="43"/>
  <c r="H88" i="43"/>
  <c r="H103" i="43"/>
  <c r="H104" i="43"/>
  <c r="H9" i="30"/>
  <c r="E12" i="30"/>
  <c r="D12" i="30" s="1"/>
  <c r="I15" i="30"/>
  <c r="H15" i="30" s="1"/>
  <c r="E27" i="30"/>
  <c r="D27" i="30" s="1"/>
  <c r="I45" i="30"/>
  <c r="H45" i="30" s="1"/>
  <c r="E48" i="30"/>
  <c r="D48" i="30" s="1"/>
  <c r="E52" i="30"/>
  <c r="D52" i="30" s="1"/>
  <c r="I57" i="30"/>
  <c r="H57" i="30" s="1"/>
  <c r="E146" i="30"/>
  <c r="D146" i="30" s="1"/>
  <c r="E154" i="30"/>
  <c r="D154" i="30" s="1"/>
  <c r="E158" i="30"/>
  <c r="D158" i="30" s="1"/>
  <c r="H6" i="43"/>
  <c r="H7" i="43"/>
  <c r="H8" i="43"/>
  <c r="H9" i="43"/>
  <c r="H10" i="43"/>
  <c r="H11" i="43"/>
  <c r="H12" i="43"/>
  <c r="H13" i="43"/>
  <c r="H14" i="43"/>
  <c r="H15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8" i="43"/>
  <c r="H46" i="43"/>
  <c r="H54" i="43"/>
  <c r="H62" i="43"/>
  <c r="H70" i="43"/>
  <c r="H78" i="43"/>
  <c r="H86" i="43"/>
  <c r="H94" i="43"/>
  <c r="H102" i="43"/>
  <c r="H110" i="43"/>
  <c r="H119" i="43"/>
  <c r="E130" i="38"/>
  <c r="E129" i="38" s="1"/>
  <c r="E126" i="30"/>
  <c r="D126" i="30" s="1"/>
  <c r="E161" i="30"/>
  <c r="D161" i="30" s="1"/>
  <c r="H36" i="43"/>
  <c r="H44" i="43"/>
  <c r="H52" i="43"/>
  <c r="H60" i="43"/>
  <c r="H68" i="43"/>
  <c r="H76" i="43"/>
  <c r="H84" i="43"/>
  <c r="H92" i="43"/>
  <c r="H100" i="43"/>
  <c r="H108" i="43"/>
  <c r="H118" i="43"/>
  <c r="I36" i="54"/>
  <c r="K38" i="52"/>
  <c r="E36" i="38"/>
  <c r="E35" i="38" s="1"/>
  <c r="E65" i="38"/>
  <c r="E64" i="38" s="1"/>
  <c r="I12" i="30"/>
  <c r="H12" i="30" s="1"/>
  <c r="E18" i="30"/>
  <c r="D18" i="30" s="1"/>
  <c r="I24" i="30"/>
  <c r="H24" i="30" s="1"/>
  <c r="E30" i="30"/>
  <c r="D30" i="30" s="1"/>
  <c r="I36" i="30"/>
  <c r="H36" i="30" s="1"/>
  <c r="E42" i="30"/>
  <c r="D42" i="30" s="1"/>
  <c r="I48" i="30"/>
  <c r="H48" i="30" s="1"/>
  <c r="I52" i="30"/>
  <c r="H52" i="30" s="1"/>
  <c r="E86" i="30"/>
  <c r="D86" i="30" s="1"/>
  <c r="E21" i="30"/>
  <c r="D21" i="30" s="1"/>
  <c r="E33" i="30"/>
  <c r="D33" i="30" s="1"/>
  <c r="E45" i="30"/>
  <c r="D45" i="30" s="1"/>
  <c r="H46" i="30"/>
  <c r="E57" i="30"/>
  <c r="D57" i="30" s="1"/>
  <c r="H58" i="30"/>
  <c r="I86" i="30"/>
  <c r="I94" i="30"/>
  <c r="H94" i="30" s="1"/>
  <c r="E108" i="30"/>
  <c r="D108" i="30" s="1"/>
  <c r="E9" i="30"/>
  <c r="D115" i="30"/>
  <c r="D131" i="30"/>
  <c r="D147" i="30"/>
  <c r="D155" i="30"/>
  <c r="D159" i="30"/>
  <c r="I161" i="30"/>
  <c r="H161" i="30" s="1"/>
  <c r="I140" i="30"/>
  <c r="H140" i="30" s="1"/>
  <c r="D162" i="30"/>
  <c r="C4" i="43"/>
  <c r="D20" i="43" s="1"/>
  <c r="I143" i="30"/>
  <c r="H143" i="30" s="1"/>
  <c r="I151" i="30"/>
  <c r="H151" i="30" s="1"/>
  <c r="E132" i="43"/>
  <c r="H5" i="43"/>
  <c r="H123" i="43"/>
  <c r="H124" i="43"/>
  <c r="H125" i="43"/>
  <c r="H126" i="43"/>
  <c r="H127" i="43"/>
  <c r="H128" i="43"/>
  <c r="H129" i="43"/>
  <c r="I114" i="30"/>
  <c r="I126" i="30"/>
  <c r="H126" i="30" s="1"/>
  <c r="I130" i="30"/>
  <c r="H130" i="30" s="1"/>
  <c r="I134" i="30"/>
  <c r="H134" i="30" s="1"/>
  <c r="I146" i="30"/>
  <c r="H146" i="30" s="1"/>
  <c r="I154" i="30"/>
  <c r="H154" i="30" s="1"/>
  <c r="I158" i="30"/>
  <c r="H158" i="30" s="1"/>
  <c r="D15" i="43"/>
  <c r="F132" i="43"/>
  <c r="J132" i="43"/>
  <c r="M132" i="43"/>
  <c r="F46" i="15"/>
  <c r="M57" i="15"/>
  <c r="H94" i="15"/>
  <c r="M109" i="15"/>
  <c r="M129" i="15"/>
  <c r="M128" i="15"/>
  <c r="E183" i="15"/>
  <c r="S31" i="15"/>
  <c r="S32" i="15"/>
  <c r="E135" i="15"/>
  <c r="H148" i="15"/>
  <c r="H147" i="15"/>
  <c r="E211" i="15"/>
  <c r="F211" i="15"/>
  <c r="H32" i="15"/>
  <c r="E109" i="15"/>
  <c r="H167" i="15"/>
  <c r="H166" i="15"/>
  <c r="S167" i="15"/>
  <c r="S166" i="15"/>
  <c r="H194" i="15"/>
  <c r="H193" i="15"/>
  <c r="S194" i="15"/>
  <c r="S193" i="15"/>
  <c r="D31" i="43" l="1"/>
  <c r="D18" i="43"/>
  <c r="E113" i="30"/>
  <c r="D113" i="30" s="1"/>
  <c r="D126" i="43"/>
  <c r="D8" i="30"/>
  <c r="E13" i="38"/>
  <c r="E8" i="30"/>
  <c r="H8" i="30"/>
  <c r="D19" i="43"/>
  <c r="D22" i="43"/>
  <c r="D6" i="43"/>
  <c r="D127" i="43"/>
  <c r="D123" i="43"/>
  <c r="D17" i="43"/>
  <c r="H132" i="43"/>
  <c r="H4" i="43"/>
  <c r="I123" i="43" s="1"/>
  <c r="D131" i="43"/>
  <c r="D130" i="43"/>
  <c r="D121" i="43"/>
  <c r="D118" i="43"/>
  <c r="D114" i="43"/>
  <c r="D110" i="43"/>
  <c r="D106" i="43"/>
  <c r="D102" i="43"/>
  <c r="D98" i="43"/>
  <c r="D94" i="43"/>
  <c r="D90" i="43"/>
  <c r="D86" i="43"/>
  <c r="D82" i="43"/>
  <c r="D78" i="43"/>
  <c r="D74" i="43"/>
  <c r="D70" i="43"/>
  <c r="D66" i="43"/>
  <c r="D62" i="43"/>
  <c r="D58" i="43"/>
  <c r="D54" i="43"/>
  <c r="D50" i="43"/>
  <c r="D46" i="43"/>
  <c r="D42" i="43"/>
  <c r="D38" i="43"/>
  <c r="D34" i="43"/>
  <c r="D117" i="43"/>
  <c r="D113" i="43"/>
  <c r="D109" i="43"/>
  <c r="D105" i="43"/>
  <c r="D101" i="43"/>
  <c r="D97" i="43"/>
  <c r="D93" i="43"/>
  <c r="D89" i="43"/>
  <c r="D85" i="43"/>
  <c r="D81" i="43"/>
  <c r="D77" i="43"/>
  <c r="D73" i="43"/>
  <c r="D69" i="43"/>
  <c r="D65" i="43"/>
  <c r="D61" i="43"/>
  <c r="D57" i="43"/>
  <c r="D53" i="43"/>
  <c r="D49" i="43"/>
  <c r="D45" i="43"/>
  <c r="D41" i="43"/>
  <c r="D37" i="43"/>
  <c r="D33" i="43"/>
  <c r="D120" i="43"/>
  <c r="D116" i="43"/>
  <c r="D112" i="43"/>
  <c r="D108" i="43"/>
  <c r="D104" i="43"/>
  <c r="D100" i="43"/>
  <c r="D96" i="43"/>
  <c r="D92" i="43"/>
  <c r="D88" i="43"/>
  <c r="D84" i="43"/>
  <c r="D80" i="43"/>
  <c r="D76" i="43"/>
  <c r="D72" i="43"/>
  <c r="D68" i="43"/>
  <c r="D64" i="43"/>
  <c r="D60" i="43"/>
  <c r="D56" i="43"/>
  <c r="D52" i="43"/>
  <c r="D48" i="43"/>
  <c r="D44" i="43"/>
  <c r="D40" i="43"/>
  <c r="D36" i="43"/>
  <c r="D119" i="43"/>
  <c r="D115" i="43"/>
  <c r="D111" i="43"/>
  <c r="D107" i="43"/>
  <c r="D103" i="43"/>
  <c r="D99" i="43"/>
  <c r="D95" i="43"/>
  <c r="D91" i="43"/>
  <c r="D87" i="43"/>
  <c r="D83" i="43"/>
  <c r="D79" i="43"/>
  <c r="D75" i="43"/>
  <c r="D71" i="43"/>
  <c r="D67" i="43"/>
  <c r="D63" i="43"/>
  <c r="D59" i="43"/>
  <c r="D55" i="43"/>
  <c r="D51" i="43"/>
  <c r="D47" i="43"/>
  <c r="D43" i="43"/>
  <c r="D39" i="43"/>
  <c r="D35" i="43"/>
  <c r="D29" i="43"/>
  <c r="D13" i="43"/>
  <c r="D16" i="43"/>
  <c r="E81" i="30"/>
  <c r="D81" i="30" s="1"/>
  <c r="D27" i="43"/>
  <c r="D11" i="43"/>
  <c r="H114" i="30"/>
  <c r="I113" i="30"/>
  <c r="H113" i="30" s="1"/>
  <c r="I126" i="43"/>
  <c r="D30" i="43"/>
  <c r="D14" i="43"/>
  <c r="D129" i="43"/>
  <c r="D125" i="43"/>
  <c r="D25" i="43"/>
  <c r="D9" i="43"/>
  <c r="D28" i="43"/>
  <c r="D12" i="43"/>
  <c r="D5" i="43"/>
  <c r="D23" i="43"/>
  <c r="D7" i="43"/>
  <c r="I129" i="43"/>
  <c r="I125" i="43"/>
  <c r="D26" i="43"/>
  <c r="D10" i="43"/>
  <c r="D128" i="43"/>
  <c r="D124" i="43"/>
  <c r="D21" i="43"/>
  <c r="D24" i="43"/>
  <c r="D8" i="43"/>
  <c r="H86" i="30"/>
  <c r="I81" i="30"/>
  <c r="H81" i="30" s="1"/>
  <c r="I8" i="30"/>
  <c r="I128" i="43" l="1"/>
  <c r="P128" i="43" s="1"/>
  <c r="P126" i="43"/>
  <c r="D7" i="30"/>
  <c r="D6" i="30" s="1"/>
  <c r="P125" i="43"/>
  <c r="H7" i="30"/>
  <c r="H6" i="30" s="1"/>
  <c r="I7" i="30"/>
  <c r="I6" i="30" s="1"/>
  <c r="P129" i="43"/>
  <c r="P9" i="43"/>
  <c r="E7" i="30"/>
  <c r="E6" i="30" s="1"/>
  <c r="P106" i="43"/>
  <c r="I5" i="43"/>
  <c r="P5" i="43" s="1"/>
  <c r="P123" i="43"/>
  <c r="D132" i="43"/>
  <c r="I131" i="43"/>
  <c r="I31" i="43"/>
  <c r="P31" i="43" s="1"/>
  <c r="I27" i="43"/>
  <c r="P27" i="43" s="1"/>
  <c r="I23" i="43"/>
  <c r="P23" i="43" s="1"/>
  <c r="I19" i="43"/>
  <c r="P19" i="43" s="1"/>
  <c r="I15" i="43"/>
  <c r="P15" i="43" s="1"/>
  <c r="I11" i="43"/>
  <c r="P11" i="43" s="1"/>
  <c r="I7" i="43"/>
  <c r="P7" i="43" s="1"/>
  <c r="I29" i="43"/>
  <c r="P29" i="43" s="1"/>
  <c r="I25" i="43"/>
  <c r="P25" i="43" s="1"/>
  <c r="I21" i="43"/>
  <c r="P21" i="43" s="1"/>
  <c r="I17" i="43"/>
  <c r="P17" i="43" s="1"/>
  <c r="I13" i="43"/>
  <c r="P13" i="43" s="1"/>
  <c r="I9" i="43"/>
  <c r="I12" i="43"/>
  <c r="P12" i="43" s="1"/>
  <c r="I20" i="43"/>
  <c r="P20" i="43" s="1"/>
  <c r="I28" i="43"/>
  <c r="P28" i="43" s="1"/>
  <c r="I54" i="43"/>
  <c r="P54" i="43" s="1"/>
  <c r="I86" i="43"/>
  <c r="P86" i="43" s="1"/>
  <c r="I119" i="43"/>
  <c r="P119" i="43" s="1"/>
  <c r="I44" i="43"/>
  <c r="P44" i="43" s="1"/>
  <c r="I76" i="43"/>
  <c r="P76" i="43" s="1"/>
  <c r="I108" i="43"/>
  <c r="P108" i="43" s="1"/>
  <c r="I42" i="43"/>
  <c r="P42" i="43" s="1"/>
  <c r="I74" i="43"/>
  <c r="P74" i="43" s="1"/>
  <c r="I106" i="43"/>
  <c r="I40" i="43"/>
  <c r="P40" i="43" s="1"/>
  <c r="I72" i="43"/>
  <c r="P72" i="43" s="1"/>
  <c r="I104" i="43"/>
  <c r="P104" i="43" s="1"/>
  <c r="I37" i="43"/>
  <c r="P37" i="43" s="1"/>
  <c r="I53" i="43"/>
  <c r="P53" i="43" s="1"/>
  <c r="I69" i="43"/>
  <c r="P69" i="43" s="1"/>
  <c r="I85" i="43"/>
  <c r="P85" i="43" s="1"/>
  <c r="I101" i="43"/>
  <c r="P101" i="43" s="1"/>
  <c r="I117" i="43"/>
  <c r="P117" i="43" s="1"/>
  <c r="I39" i="43"/>
  <c r="P39" i="43" s="1"/>
  <c r="I55" i="43"/>
  <c r="P55" i="43" s="1"/>
  <c r="I71" i="43"/>
  <c r="P71" i="43" s="1"/>
  <c r="I87" i="43"/>
  <c r="P87" i="43" s="1"/>
  <c r="I103" i="43"/>
  <c r="P103" i="43" s="1"/>
  <c r="I121" i="43"/>
  <c r="P121" i="43" s="1"/>
  <c r="I6" i="43"/>
  <c r="P6" i="43" s="1"/>
  <c r="I14" i="43"/>
  <c r="P14" i="43" s="1"/>
  <c r="I22" i="43"/>
  <c r="P22" i="43" s="1"/>
  <c r="I30" i="43"/>
  <c r="P30" i="43" s="1"/>
  <c r="I62" i="43"/>
  <c r="P62" i="43" s="1"/>
  <c r="I94" i="43"/>
  <c r="P94" i="43" s="1"/>
  <c r="I52" i="43"/>
  <c r="P52" i="43" s="1"/>
  <c r="I84" i="43"/>
  <c r="P84" i="43" s="1"/>
  <c r="I118" i="43"/>
  <c r="P118" i="43" s="1"/>
  <c r="I50" i="43"/>
  <c r="P50" i="43" s="1"/>
  <c r="I82" i="43"/>
  <c r="P82" i="43" s="1"/>
  <c r="I114" i="43"/>
  <c r="P114" i="43" s="1"/>
  <c r="I48" i="43"/>
  <c r="P48" i="43" s="1"/>
  <c r="I80" i="43"/>
  <c r="P80" i="43" s="1"/>
  <c r="I112" i="43"/>
  <c r="P112" i="43" s="1"/>
  <c r="I41" i="43"/>
  <c r="P41" i="43" s="1"/>
  <c r="I57" i="43"/>
  <c r="P57" i="43" s="1"/>
  <c r="I73" i="43"/>
  <c r="P73" i="43" s="1"/>
  <c r="I89" i="43"/>
  <c r="P89" i="43" s="1"/>
  <c r="I105" i="43"/>
  <c r="P105" i="43" s="1"/>
  <c r="I120" i="43"/>
  <c r="P120" i="43" s="1"/>
  <c r="I43" i="43"/>
  <c r="P43" i="43" s="1"/>
  <c r="I59" i="43"/>
  <c r="P59" i="43" s="1"/>
  <c r="I75" i="43"/>
  <c r="P75" i="43" s="1"/>
  <c r="I91" i="43"/>
  <c r="P91" i="43" s="1"/>
  <c r="I107" i="43"/>
  <c r="P107" i="43" s="1"/>
  <c r="I8" i="43"/>
  <c r="P8" i="43" s="1"/>
  <c r="I16" i="43"/>
  <c r="P16" i="43" s="1"/>
  <c r="I24" i="43"/>
  <c r="P24" i="43" s="1"/>
  <c r="I38" i="43"/>
  <c r="P38" i="43" s="1"/>
  <c r="I70" i="43"/>
  <c r="P70" i="43" s="1"/>
  <c r="I102" i="43"/>
  <c r="P102" i="43" s="1"/>
  <c r="I60" i="43"/>
  <c r="P60" i="43" s="1"/>
  <c r="I92" i="43"/>
  <c r="P92" i="43" s="1"/>
  <c r="I58" i="43"/>
  <c r="P58" i="43" s="1"/>
  <c r="I90" i="43"/>
  <c r="P90" i="43" s="1"/>
  <c r="I56" i="43"/>
  <c r="P56" i="43" s="1"/>
  <c r="I88" i="43"/>
  <c r="P88" i="43" s="1"/>
  <c r="I116" i="43"/>
  <c r="P116" i="43" s="1"/>
  <c r="I45" i="43"/>
  <c r="P45" i="43" s="1"/>
  <c r="I61" i="43"/>
  <c r="P61" i="43" s="1"/>
  <c r="I77" i="43"/>
  <c r="P77" i="43" s="1"/>
  <c r="I93" i="43"/>
  <c r="P93" i="43" s="1"/>
  <c r="I109" i="43"/>
  <c r="P109" i="43" s="1"/>
  <c r="I47" i="43"/>
  <c r="P47" i="43" s="1"/>
  <c r="I63" i="43"/>
  <c r="P63" i="43" s="1"/>
  <c r="I79" i="43"/>
  <c r="P79" i="43" s="1"/>
  <c r="I95" i="43"/>
  <c r="P95" i="43" s="1"/>
  <c r="I111" i="43"/>
  <c r="P111" i="43" s="1"/>
  <c r="I10" i="43"/>
  <c r="P10" i="43" s="1"/>
  <c r="I18" i="43"/>
  <c r="P18" i="43" s="1"/>
  <c r="I26" i="43"/>
  <c r="P26" i="43" s="1"/>
  <c r="I46" i="43"/>
  <c r="P46" i="43" s="1"/>
  <c r="I78" i="43"/>
  <c r="P78" i="43" s="1"/>
  <c r="I110" i="43"/>
  <c r="P110" i="43" s="1"/>
  <c r="I36" i="43"/>
  <c r="P36" i="43" s="1"/>
  <c r="I68" i="43"/>
  <c r="P68" i="43" s="1"/>
  <c r="I100" i="43"/>
  <c r="P100" i="43" s="1"/>
  <c r="I34" i="43"/>
  <c r="P34" i="43" s="1"/>
  <c r="I66" i="43"/>
  <c r="P66" i="43" s="1"/>
  <c r="I98" i="43"/>
  <c r="P98" i="43" s="1"/>
  <c r="I64" i="43"/>
  <c r="P64" i="43" s="1"/>
  <c r="I96" i="43"/>
  <c r="P96" i="43" s="1"/>
  <c r="I130" i="43"/>
  <c r="P130" i="43" s="1"/>
  <c r="I33" i="43"/>
  <c r="P33" i="43" s="1"/>
  <c r="I49" i="43"/>
  <c r="P49" i="43" s="1"/>
  <c r="I65" i="43"/>
  <c r="P65" i="43" s="1"/>
  <c r="I81" i="43"/>
  <c r="P81" i="43" s="1"/>
  <c r="I97" i="43"/>
  <c r="P97" i="43" s="1"/>
  <c r="I113" i="43"/>
  <c r="P113" i="43" s="1"/>
  <c r="I35" i="43"/>
  <c r="P35" i="43" s="1"/>
  <c r="I51" i="43"/>
  <c r="P51" i="43" s="1"/>
  <c r="I67" i="43"/>
  <c r="P67" i="43" s="1"/>
  <c r="I83" i="43"/>
  <c r="P83" i="43" s="1"/>
  <c r="I99" i="43"/>
  <c r="P99" i="43" s="1"/>
  <c r="I115" i="43"/>
  <c r="P115" i="43" s="1"/>
  <c r="I127" i="43"/>
  <c r="P127" i="43" s="1"/>
  <c r="I124" i="43"/>
  <c r="P124" i="43" s="1"/>
  <c r="I132" i="43" l="1"/>
  <c r="P132" i="43"/>
</calcChain>
</file>

<file path=xl/comments1.xml><?xml version="1.0" encoding="utf-8"?>
<comments xmlns="http://schemas.openxmlformats.org/spreadsheetml/2006/main">
  <authors>
    <author>尹剑锋 null</author>
  </authors>
  <commentList>
    <comment ref="L14" authorId="0">
      <text/>
    </comment>
  </commentList>
</comments>
</file>

<file path=xl/sharedStrings.xml><?xml version="1.0" encoding="utf-8"?>
<sst xmlns="http://schemas.openxmlformats.org/spreadsheetml/2006/main" count="5573" uniqueCount="1283">
  <si>
    <t>附件1</t>
  </si>
  <si>
    <t>预算代码</t>
  </si>
  <si>
    <t>单位</t>
  </si>
  <si>
    <t>科目</t>
  </si>
  <si>
    <t>已下达资金</t>
  </si>
  <si>
    <t>此次下达省级资金</t>
  </si>
  <si>
    <t>待下年抵扣</t>
  </si>
  <si>
    <t>备注</t>
  </si>
  <si>
    <t>奖助学金</t>
  </si>
  <si>
    <t>服兵役资金</t>
  </si>
  <si>
    <t>小计</t>
  </si>
  <si>
    <t>中央</t>
  </si>
  <si>
    <t>省级</t>
  </si>
  <si>
    <t>市州或高校</t>
  </si>
  <si>
    <t>市州</t>
  </si>
  <si>
    <t>全省总计</t>
  </si>
  <si>
    <t>省本级合计</t>
  </si>
  <si>
    <t>省教育厅合计</t>
  </si>
  <si>
    <t>系统财务小计</t>
  </si>
  <si>
    <t>长沙矿冶研究院有限责任公司</t>
  </si>
  <si>
    <t>高等教育</t>
  </si>
  <si>
    <t>长沙矿山研究院有限责任公司</t>
  </si>
  <si>
    <t>湘潭大学</t>
  </si>
  <si>
    <t>湘潭大学兴湘学院</t>
  </si>
  <si>
    <t>吉首大学</t>
  </si>
  <si>
    <t>吉首大学张家界学院</t>
  </si>
  <si>
    <t>湖南科技大学</t>
  </si>
  <si>
    <t>湖南科技大学潇湘学院</t>
  </si>
  <si>
    <t>长沙理工大学</t>
  </si>
  <si>
    <t>长沙理工大学城南学院</t>
  </si>
  <si>
    <t>湖南农业大学</t>
  </si>
  <si>
    <t>湖南农业大学东方科技学院</t>
  </si>
  <si>
    <t>中南林业科技大学</t>
  </si>
  <si>
    <t>中南林业科技大学涉外学院</t>
  </si>
  <si>
    <t>湖南中医药大学</t>
  </si>
  <si>
    <t>湖南中医药大学湘杏学院</t>
  </si>
  <si>
    <t>湖南师范大学</t>
  </si>
  <si>
    <t>湖南师范大学树达学院</t>
  </si>
  <si>
    <t>南华大学</t>
  </si>
  <si>
    <t>南华大学船山学院</t>
  </si>
  <si>
    <t>湖南工业大学</t>
  </si>
  <si>
    <t>湖南工业大学科技学院</t>
  </si>
  <si>
    <t>湖南工商大学</t>
  </si>
  <si>
    <t>湘潭理工学院（湖南工商大学北津学院）</t>
  </si>
  <si>
    <t>湖南工程学院</t>
  </si>
  <si>
    <t>湖南工程学院应用技术学院</t>
  </si>
  <si>
    <t>湖南理工学院</t>
  </si>
  <si>
    <t>湖南理工学院南湖学院</t>
  </si>
  <si>
    <t>湘南学院</t>
  </si>
  <si>
    <t>衡阳师范学院</t>
  </si>
  <si>
    <t>衡阳师范学院南岳学院</t>
  </si>
  <si>
    <t>邵阳学院</t>
  </si>
  <si>
    <t>怀化学院</t>
  </si>
  <si>
    <t>湖南文理学院</t>
  </si>
  <si>
    <t>湖南文理学院芙蓉学院</t>
  </si>
  <si>
    <t>湖南科技学院</t>
  </si>
  <si>
    <t>湖南人文科技学院</t>
  </si>
  <si>
    <t>湖南第一师范学院</t>
  </si>
  <si>
    <t>湖南城市学院</t>
  </si>
  <si>
    <t>长沙民政职业技术学院</t>
  </si>
  <si>
    <t>高等职业教育</t>
  </si>
  <si>
    <t>湖南工学院</t>
  </si>
  <si>
    <t>湖南财政经济学院</t>
  </si>
  <si>
    <t>湖南女子学院</t>
  </si>
  <si>
    <t>长沙师范学院</t>
  </si>
  <si>
    <t>湖南科技职业学院</t>
  </si>
  <si>
    <t>湖南铁道职业技术学院</t>
  </si>
  <si>
    <t>湖南环境生物职业技术学院</t>
  </si>
  <si>
    <t>湖南大众传媒职业技术学院</t>
  </si>
  <si>
    <t>湖南开放大学（湖南网络工程职业学院）</t>
  </si>
  <si>
    <t>湖南工业职业技术学院</t>
  </si>
  <si>
    <t>湖南医药学院</t>
  </si>
  <si>
    <t>湖南工艺美术职业学院</t>
  </si>
  <si>
    <t>湖南机电职业技术学院</t>
  </si>
  <si>
    <t>湖南化工职业技术学院</t>
  </si>
  <si>
    <t>湖南石油化工职业技术学院</t>
  </si>
  <si>
    <t>湖南国防工业职业技术学院</t>
  </si>
  <si>
    <t>其他部门行业小计</t>
  </si>
  <si>
    <t>省安监局</t>
  </si>
  <si>
    <t>湖南安全技术职业学院</t>
  </si>
  <si>
    <t>省地勘局</t>
  </si>
  <si>
    <t>湖南工程职业技术学院</t>
  </si>
  <si>
    <t>省公安厅</t>
  </si>
  <si>
    <t>湖南警察学院</t>
  </si>
  <si>
    <t>省供销合作社</t>
  </si>
  <si>
    <t>湖南商务职业技术学院</t>
  </si>
  <si>
    <t>省经信委</t>
  </si>
  <si>
    <t>张家界航空工业职业技术学院</t>
  </si>
  <si>
    <t>湖南电气职业技术学院</t>
  </si>
  <si>
    <t>省环保厅</t>
  </si>
  <si>
    <t>长沙环境保护职业技术学院</t>
  </si>
  <si>
    <t>省建工集团</t>
  </si>
  <si>
    <t>湖南城建职业技术学院</t>
  </si>
  <si>
    <t>省交通厅</t>
  </si>
  <si>
    <t>湖南交通职业技术学院</t>
  </si>
  <si>
    <t>省发改委</t>
  </si>
  <si>
    <t>湖南理工职业技术学院</t>
  </si>
  <si>
    <t>省农业厅</t>
  </si>
  <si>
    <t>湖南生物机电职业技术学院</t>
  </si>
  <si>
    <t>省商务厅</t>
  </si>
  <si>
    <t>湖南外贸职业学院</t>
  </si>
  <si>
    <t>湖南现代物流职业技术学院</t>
  </si>
  <si>
    <t>省水利厅</t>
  </si>
  <si>
    <t>湖南水利水电职业技术学院</t>
  </si>
  <si>
    <t>省司法厅</t>
  </si>
  <si>
    <t>湖南司法警官职业学院</t>
  </si>
  <si>
    <t>省体育局</t>
  </si>
  <si>
    <t>湖南体育职业学院</t>
  </si>
  <si>
    <t>省卫生厅</t>
  </si>
  <si>
    <t>湖南中医药高等专科学校</t>
  </si>
  <si>
    <t>省文化厅</t>
  </si>
  <si>
    <t>湖南艺术职业学院</t>
  </si>
  <si>
    <t>省人社厅</t>
  </si>
  <si>
    <t>湖南劳动人事职业学院</t>
  </si>
  <si>
    <t>省食品药品管理局</t>
  </si>
  <si>
    <t>湖南食品药品职业学院</t>
  </si>
  <si>
    <t>省有色金属管理局</t>
  </si>
  <si>
    <t>湖南有色金属职业技术学院</t>
  </si>
  <si>
    <t>省委党校</t>
  </si>
  <si>
    <t>中共湖南省委党校</t>
  </si>
  <si>
    <t>长沙电力职业技术学院</t>
  </si>
  <si>
    <t>湖南邮电职业技术学院</t>
  </si>
  <si>
    <t>实拨单位</t>
  </si>
  <si>
    <t>湖南涉外经济学院</t>
  </si>
  <si>
    <t>长沙医学院</t>
  </si>
  <si>
    <t>湖南信息学院</t>
  </si>
  <si>
    <t>保险职业学院</t>
  </si>
  <si>
    <t>市州合计</t>
  </si>
  <si>
    <t>长沙市</t>
  </si>
  <si>
    <t>长沙南方职业学院</t>
  </si>
  <si>
    <t>长沙商贸旅游职业技术学院</t>
  </si>
  <si>
    <t>湖南信息职业技术学院</t>
  </si>
  <si>
    <t>长沙学院</t>
  </si>
  <si>
    <t>长沙职业技术学院</t>
  </si>
  <si>
    <t>湖南电子科技职业学院</t>
  </si>
  <si>
    <t>湖南都市职业学院</t>
  </si>
  <si>
    <t>湖南外国语职业学院</t>
  </si>
  <si>
    <t>湖南三一工业职业技术学院</t>
  </si>
  <si>
    <t>长沙卫生职业学院</t>
  </si>
  <si>
    <t>长沙幼儿师范高等专科学校</t>
  </si>
  <si>
    <t>株洲市</t>
  </si>
  <si>
    <t>湖南汽车工程职业学院</t>
  </si>
  <si>
    <t>湖南铁路科技职业技术学院</t>
  </si>
  <si>
    <t>株洲师范高等专科学校</t>
  </si>
  <si>
    <t>湘潭市</t>
  </si>
  <si>
    <t>湘潭医卫职业技术学院</t>
  </si>
  <si>
    <t>湖南软件职业技术大学</t>
  </si>
  <si>
    <t>湖南吉利汽车职业技术学院</t>
  </si>
  <si>
    <t>衡阳市</t>
  </si>
  <si>
    <t>湖南财经工业职业技术学院</t>
  </si>
  <si>
    <t>湖南高速铁路职业技术学院</t>
  </si>
  <si>
    <t>湖南交通工程学院</t>
  </si>
  <si>
    <t>湖南工商职业学院</t>
  </si>
  <si>
    <t>衡阳幼儿师范高等专科学校</t>
  </si>
  <si>
    <t>邵阳市</t>
  </si>
  <si>
    <t>邵阳职业技术学院</t>
  </si>
  <si>
    <t>湘中幼儿师范高等专科学校</t>
  </si>
  <si>
    <t>岳阳市</t>
  </si>
  <si>
    <t>岳阳职业技术学院</t>
  </si>
  <si>
    <t>湖南民族职业学院</t>
  </si>
  <si>
    <t>常德市</t>
  </si>
  <si>
    <t>常德职业技术学院</t>
  </si>
  <si>
    <t>湖南应用技术学院</t>
  </si>
  <si>
    <t>湖南高尔夫旅游职业学院</t>
  </si>
  <si>
    <t>湖南幼儿师范高等专科学校</t>
  </si>
  <si>
    <t>益阳市</t>
  </si>
  <si>
    <t>益阳医学高等专科学校</t>
  </si>
  <si>
    <t>益阳职业技术学院</t>
  </si>
  <si>
    <t>永州市</t>
  </si>
  <si>
    <t>永州职业技术学院</t>
  </si>
  <si>
    <t>湖南九嶷职业技术学院</t>
  </si>
  <si>
    <t>永州师范高等专科学校</t>
  </si>
  <si>
    <t>郴州市</t>
  </si>
  <si>
    <t>郴州职业技术学院</t>
  </si>
  <si>
    <t>湘南幼儿师范高等专科学校</t>
  </si>
  <si>
    <t>娄底市</t>
  </si>
  <si>
    <t>娄底职业技术学院</t>
  </si>
  <si>
    <t>潇湘职业学院</t>
  </si>
  <si>
    <t>怀化市</t>
  </si>
  <si>
    <t>怀化职业技术学院</t>
  </si>
  <si>
    <t>怀化师范高等专科学校</t>
  </si>
  <si>
    <t>湘西土家族苗族自治州</t>
  </si>
  <si>
    <t>湘西民族职业技术学院</t>
  </si>
  <si>
    <t>吉首大学师范学院</t>
  </si>
  <si>
    <t>单位：万元</t>
  </si>
  <si>
    <t>全年应安排国家奖助学金</t>
  </si>
  <si>
    <t>抵扣上年结余(负数为追补缺口）</t>
  </si>
  <si>
    <t>高校或市州</t>
  </si>
  <si>
    <t>上年结余</t>
  </si>
  <si>
    <t>湘财教指[2021]8号待下年抵扣资金</t>
  </si>
  <si>
    <t>应下达省级资金</t>
  </si>
  <si>
    <t>中央资金</t>
  </si>
  <si>
    <t>省级资金</t>
  </si>
  <si>
    <t xml:space="preserve"> </t>
  </si>
  <si>
    <t>0</t>
  </si>
  <si>
    <t xml:space="preserve">      </t>
  </si>
  <si>
    <t>序号</t>
  </si>
  <si>
    <t>本专科生国家奖助学金合计（万元）</t>
  </si>
  <si>
    <t>秋季名额（人）</t>
  </si>
  <si>
    <t>其中</t>
  </si>
  <si>
    <t>全年金额（万元）</t>
  </si>
  <si>
    <t>一等</t>
  </si>
  <si>
    <t>二等</t>
  </si>
  <si>
    <t>三等</t>
  </si>
  <si>
    <t>应征入伍服兵役</t>
  </si>
  <si>
    <t>退役士兵学费资助</t>
  </si>
  <si>
    <t>直招士官</t>
  </si>
  <si>
    <t>本专科生国家助学金（退役士兵）</t>
  </si>
  <si>
    <t>湘财教指[2022]16号、湘财预[2022]66号已下达</t>
  </si>
  <si>
    <t>2019-2021年</t>
  </si>
  <si>
    <t>2019年-2021年秋</t>
  </si>
  <si>
    <t>2022年</t>
  </si>
  <si>
    <t>2021年核定人数</t>
  </si>
  <si>
    <t>2021年资金总需求</t>
  </si>
  <si>
    <t>已下达2021年资金</t>
  </si>
  <si>
    <t>已预拨2022年资金（湘财教指[2021]78号、湘财预[2021]309号）</t>
  </si>
  <si>
    <t>核定人次</t>
  </si>
  <si>
    <t>核定资助金额</t>
  </si>
  <si>
    <t>核定资助人次</t>
  </si>
  <si>
    <t>已下达资金（湘财教指[2021]68号、湘财预[2021]256号、湘财教指[2022]1号）</t>
  </si>
  <si>
    <t>清算资金</t>
  </si>
  <si>
    <t>总资金</t>
  </si>
  <si>
    <t>市州资金</t>
  </si>
  <si>
    <t>2020年资金总需求</t>
  </si>
  <si>
    <t>清算2021年金额</t>
  </si>
  <si>
    <t>2022年金额</t>
  </si>
  <si>
    <t>合计</t>
  </si>
  <si>
    <t>清算2019-2021年金额</t>
  </si>
  <si>
    <t>2020年核定人数</t>
  </si>
  <si>
    <t>附件：</t>
  </si>
  <si>
    <t>2021年国家助学贷款奖补中央资金分配表（市县及省属高校）</t>
  </si>
  <si>
    <t>高校</t>
  </si>
  <si>
    <t>单位（市县、高校）</t>
  </si>
  <si>
    <t>支出功能科目</t>
  </si>
  <si>
    <t>生源地贷款奖补资金</t>
  </si>
  <si>
    <t>高校助学贷款奖补资金</t>
  </si>
  <si>
    <t>全省合计</t>
  </si>
  <si>
    <t>省本级小计</t>
  </si>
  <si>
    <t>省教育厅小计</t>
  </si>
  <si>
    <t>市本级及所辖区小计</t>
  </si>
  <si>
    <t>长沙市本级小计</t>
  </si>
  <si>
    <t>长沙市本级</t>
  </si>
  <si>
    <t>2050299其他普通教育支出</t>
  </si>
  <si>
    <t>望城区</t>
  </si>
  <si>
    <t>长沙县</t>
  </si>
  <si>
    <t>浏阳市</t>
  </si>
  <si>
    <t>宁乡市</t>
  </si>
  <si>
    <t>株洲市本级</t>
  </si>
  <si>
    <t>渌口区</t>
  </si>
  <si>
    <t>茶陵县</t>
  </si>
  <si>
    <t>醴陵市</t>
  </si>
  <si>
    <t>炎陵县</t>
  </si>
  <si>
    <t>攸县</t>
  </si>
  <si>
    <t>湘潭市本级</t>
  </si>
  <si>
    <t>韶山市</t>
  </si>
  <si>
    <t>湘潭县</t>
  </si>
  <si>
    <t>湘乡市</t>
  </si>
  <si>
    <t>石鼓区</t>
  </si>
  <si>
    <t>雁峰区</t>
  </si>
  <si>
    <t>蒸湘区</t>
  </si>
  <si>
    <t>珠晖区</t>
  </si>
  <si>
    <t>南岳区</t>
  </si>
  <si>
    <t>常宁市</t>
  </si>
  <si>
    <t>衡东县</t>
  </si>
  <si>
    <t>衡南县</t>
  </si>
  <si>
    <t>衡山县</t>
  </si>
  <si>
    <t>衡阳县</t>
  </si>
  <si>
    <t>耒阳市</t>
  </si>
  <si>
    <t>祁东县</t>
  </si>
  <si>
    <t>邵阳市本级</t>
  </si>
  <si>
    <t>双清区</t>
  </si>
  <si>
    <t>北塔区</t>
  </si>
  <si>
    <t>大祥区</t>
  </si>
  <si>
    <t>城步县</t>
  </si>
  <si>
    <t>洞口县</t>
  </si>
  <si>
    <t>隆回县</t>
  </si>
  <si>
    <t>邵东市</t>
  </si>
  <si>
    <t>邵阳县</t>
  </si>
  <si>
    <t>绥宁县</t>
  </si>
  <si>
    <t>武冈市</t>
  </si>
  <si>
    <t>新宁县</t>
  </si>
  <si>
    <t>新邵县</t>
  </si>
  <si>
    <t>岳阳市本级及所辖区小计</t>
  </si>
  <si>
    <t>云溪区</t>
  </si>
  <si>
    <t>君山区</t>
  </si>
  <si>
    <t>岳阳楼区</t>
  </si>
  <si>
    <t>南湖新区</t>
  </si>
  <si>
    <t>岳阳市经济技术开发区</t>
  </si>
  <si>
    <t>屈原管理区</t>
  </si>
  <si>
    <t>华容县</t>
  </si>
  <si>
    <t>临湘市</t>
  </si>
  <si>
    <t>汨罗市</t>
  </si>
  <si>
    <t>平江县</t>
  </si>
  <si>
    <t>湘阴县</t>
  </si>
  <si>
    <t>岳阳县</t>
  </si>
  <si>
    <t>常德市本级及所辖区小计</t>
  </si>
  <si>
    <t>鼎城区</t>
  </si>
  <si>
    <t>常德市经济技术开发区</t>
  </si>
  <si>
    <t>武陵区</t>
  </si>
  <si>
    <t>桃花源旅游管理区</t>
  </si>
  <si>
    <t>柳叶湖旅游度假区</t>
  </si>
  <si>
    <t>西洞庭管理区</t>
  </si>
  <si>
    <t>西湖管理区</t>
  </si>
  <si>
    <t>安乡县</t>
  </si>
  <si>
    <t>汉寿县</t>
  </si>
  <si>
    <t>津市市</t>
  </si>
  <si>
    <t>澧县</t>
  </si>
  <si>
    <t>临澧县</t>
  </si>
  <si>
    <t>石门县</t>
  </si>
  <si>
    <t>桃源县</t>
  </si>
  <si>
    <t>益阳市本级及所辖区小计</t>
  </si>
  <si>
    <t>资阳区</t>
  </si>
  <si>
    <t>赫山区</t>
  </si>
  <si>
    <t>大通湖区</t>
  </si>
  <si>
    <t>安化县</t>
  </si>
  <si>
    <t>南县</t>
  </si>
  <si>
    <t>桃江县</t>
  </si>
  <si>
    <t>沅江市</t>
  </si>
  <si>
    <t>冷水滩区</t>
  </si>
  <si>
    <t>零陵区</t>
  </si>
  <si>
    <t>道县</t>
  </si>
  <si>
    <t>东安县</t>
  </si>
  <si>
    <t>江华县</t>
  </si>
  <si>
    <t>江永县</t>
  </si>
  <si>
    <t>蓝山县</t>
  </si>
  <si>
    <t>宁远县</t>
  </si>
  <si>
    <t>祁阳县</t>
  </si>
  <si>
    <t>双牌县</t>
  </si>
  <si>
    <t>新田县</t>
  </si>
  <si>
    <t>北湖区</t>
  </si>
  <si>
    <t>苏仙区</t>
  </si>
  <si>
    <t>安仁县</t>
  </si>
  <si>
    <t>桂东县</t>
  </si>
  <si>
    <t>桂阳县</t>
  </si>
  <si>
    <t>嘉禾县</t>
  </si>
  <si>
    <t>临武县</t>
  </si>
  <si>
    <t>汝城县</t>
  </si>
  <si>
    <t>宜章县</t>
  </si>
  <si>
    <t>永兴县</t>
  </si>
  <si>
    <t>资兴市</t>
  </si>
  <si>
    <t>娄星区</t>
  </si>
  <si>
    <t>冷水江市</t>
  </si>
  <si>
    <t>涟源市</t>
  </si>
  <si>
    <t>双峰县</t>
  </si>
  <si>
    <t>新化县</t>
  </si>
  <si>
    <t>鹤城区</t>
  </si>
  <si>
    <t>洪江区</t>
  </si>
  <si>
    <t>辰溪县</t>
  </si>
  <si>
    <t>洪江市</t>
  </si>
  <si>
    <t>会同县</t>
  </si>
  <si>
    <t>靖州县</t>
  </si>
  <si>
    <t>麻阳县</t>
  </si>
  <si>
    <t>通道县</t>
  </si>
  <si>
    <t>新晃县</t>
  </si>
  <si>
    <t>溆浦县</t>
  </si>
  <si>
    <t>沅陵县</t>
  </si>
  <si>
    <t>芷江县</t>
  </si>
  <si>
    <t>中方县</t>
  </si>
  <si>
    <t>张家界市</t>
  </si>
  <si>
    <t>武陵源区</t>
  </si>
  <si>
    <t>永定区</t>
  </si>
  <si>
    <t>慈利县</t>
  </si>
  <si>
    <t>桑植县</t>
  </si>
  <si>
    <t>湘西自治州</t>
  </si>
  <si>
    <t>湘西州本级</t>
  </si>
  <si>
    <t>吉首市</t>
  </si>
  <si>
    <t>保靖县</t>
  </si>
  <si>
    <t>凤凰县</t>
  </si>
  <si>
    <t>古丈县</t>
  </si>
  <si>
    <t>花垣县</t>
  </si>
  <si>
    <t>龙山县</t>
  </si>
  <si>
    <t>泸溪县</t>
  </si>
  <si>
    <t>永顺县</t>
  </si>
  <si>
    <t>本专科生国家奖学金</t>
  </si>
  <si>
    <t xml:space="preserve">  本专科生国家励志奖学金</t>
  </si>
  <si>
    <t>本专科国家助学金</t>
  </si>
  <si>
    <t>名额（人）</t>
  </si>
  <si>
    <t>金额
（万元）</t>
  </si>
  <si>
    <t>金额      （万元）</t>
  </si>
  <si>
    <t>春季名额（人）</t>
  </si>
  <si>
    <t>教育部指标</t>
  </si>
  <si>
    <t>验证</t>
  </si>
  <si>
    <t>助学金多下达的0.83万元在湘潭大学调整</t>
  </si>
  <si>
    <t>湖南广播电视大学（湖南网络工程职业学院）</t>
  </si>
  <si>
    <t>湖南航空工业职工工学院</t>
  </si>
  <si>
    <t>研究生国家奖学金</t>
  </si>
  <si>
    <t>研究生国家助学金</t>
  </si>
  <si>
    <t>研究生学业奖学金</t>
  </si>
  <si>
    <t>研究生国家奖助学金合计（万元）</t>
  </si>
  <si>
    <t xml:space="preserve">中央金额（万元）
</t>
  </si>
  <si>
    <t>博士</t>
  </si>
  <si>
    <t>硕士</t>
  </si>
  <si>
    <t>助学金中央资金缺口4.59万元，在湘潭大学调整</t>
  </si>
  <si>
    <t>单位名称</t>
  </si>
  <si>
    <t>助学金</t>
  </si>
  <si>
    <t>2022年高校学生资助资金分配表</t>
  </si>
  <si>
    <t xml:space="preserve"> 高校学生资助</t>
  </si>
  <si>
    <t>助学贷款奖补资金</t>
  </si>
  <si>
    <t>工作考核</t>
  </si>
  <si>
    <t>县资助中心名称</t>
  </si>
  <si>
    <t>综合考核等级</t>
  </si>
  <si>
    <t>综合得分</t>
  </si>
  <si>
    <t>长沙市学生资助管理中心</t>
  </si>
  <si>
    <t>合格</t>
  </si>
  <si>
    <t>长沙县学生资助中心</t>
  </si>
  <si>
    <t>优秀</t>
  </si>
  <si>
    <t>长沙市望城区学生资助管理中心</t>
  </si>
  <si>
    <t>宁乡县学生资助管理中心</t>
  </si>
  <si>
    <t>浏阳市学生资助管理中心</t>
  </si>
  <si>
    <t>株洲市学生资助管理中心</t>
  </si>
  <si>
    <t>株洲县学生资助管理中心</t>
  </si>
  <si>
    <t>攸县学生资助管理中心</t>
  </si>
  <si>
    <t>茶陵县学生资助管理中心</t>
  </si>
  <si>
    <t>炎陵县学生资助管理中心</t>
  </si>
  <si>
    <t>醴陵市学生资助管理中心</t>
  </si>
  <si>
    <t>湘潭市学生资助管理中心</t>
  </si>
  <si>
    <t>湘潭县学生资助管理中心</t>
  </si>
  <si>
    <t>湘乡市学生资助管理中心</t>
  </si>
  <si>
    <t>韶山市学生资助管理中心</t>
  </si>
  <si>
    <t>衡阳市珠晖区学生资助事务中心</t>
  </si>
  <si>
    <t>衡阳市雁峰区学生资助服务站</t>
  </si>
  <si>
    <t>石鼓区学生资助管理中心</t>
  </si>
  <si>
    <t>蒸湘区学生资助管理中心</t>
  </si>
  <si>
    <t>衡阳市南岳区学生资助管理中心</t>
  </si>
  <si>
    <t>衡阳县学生资助管理中心</t>
  </si>
  <si>
    <t>衡南县学生资助管理中心</t>
  </si>
  <si>
    <t>衡山县学生资助管理中心</t>
  </si>
  <si>
    <t>良好</t>
  </si>
  <si>
    <t>衡东县学生资助管理中心</t>
  </si>
  <si>
    <t>祁东县学生资助管理中心</t>
  </si>
  <si>
    <t>耒阳市学生资助管理中心</t>
  </si>
  <si>
    <t>常宁市学生资助管理中心</t>
  </si>
  <si>
    <t>邵阳市双清区学生资助管理中心</t>
  </si>
  <si>
    <t>邵阳市大祥区学生资助管理中心</t>
  </si>
  <si>
    <t>邵阳市北塔区学生资助管理中心</t>
  </si>
  <si>
    <t>邵东市学生资助管理中心</t>
  </si>
  <si>
    <t>新邵县学生资助管理中心</t>
  </si>
  <si>
    <t>邵阳县学生资助管理中心</t>
  </si>
  <si>
    <t>隆回县学生资助服务中心</t>
  </si>
  <si>
    <t>洞口县学生资助管理中心</t>
  </si>
  <si>
    <t>绥宁县学生资助管理中心</t>
  </si>
  <si>
    <t>新宁县学生资助管理中心</t>
  </si>
  <si>
    <t>城步苗族自治县学生资助管理中心</t>
  </si>
  <si>
    <t>武冈市学生资助管理中心</t>
  </si>
  <si>
    <t>岳阳市南湖新区学生资助管理中心</t>
  </si>
  <si>
    <t>岳阳市经济技术开发区学生资助管理中心</t>
  </si>
  <si>
    <t>岳阳市岳阳楼区教育资助服务中心</t>
  </si>
  <si>
    <t>岳阳市屈原管理区学生资助管理中心</t>
  </si>
  <si>
    <t>岳阳市云溪区学生资助管理中心</t>
  </si>
  <si>
    <t>岳阳市君山区学生资助管理中心</t>
  </si>
  <si>
    <t>岳阳县学生资助服务中心</t>
  </si>
  <si>
    <t>华容县学生资助管理中心</t>
  </si>
  <si>
    <t>湘阴县学生资助管理中心</t>
  </si>
  <si>
    <t>平江县学生资助管理中心</t>
  </si>
  <si>
    <t>汨罗市学生资助管理中心</t>
  </si>
  <si>
    <t>临湘市学生资助管理中心</t>
  </si>
  <si>
    <t>常德市经济技术开发区学生资助管理中心</t>
  </si>
  <si>
    <t>常德市西洞庭管理区学生资助管理中心</t>
  </si>
  <si>
    <t>常德市柳叶湖旅游度假区学生资助管理中心</t>
  </si>
  <si>
    <t>常德市武陵区学生资助管理中心</t>
  </si>
  <si>
    <t>常德市鼎城区学生资助管理中心</t>
  </si>
  <si>
    <t>安乡县学生资助管理中心</t>
  </si>
  <si>
    <t>汉寿县学生资助管理中心</t>
  </si>
  <si>
    <t>常德市西湖管理区学生资助管理中心</t>
  </si>
  <si>
    <t>澧县学生资助管理中心</t>
  </si>
  <si>
    <t>临澧县学生资助管理中心</t>
  </si>
  <si>
    <t>桃源县学生资助管理中心</t>
  </si>
  <si>
    <t>常德市桃花源旅游管理区学生资助管理中心</t>
  </si>
  <si>
    <t>石门县学生资助管理中心</t>
  </si>
  <si>
    <t>津市市学生资助管理中心</t>
  </si>
  <si>
    <t>张家界市永定区学生资助管理中心</t>
  </si>
  <si>
    <t>张家界市武陵源区学生资助管理中心</t>
  </si>
  <si>
    <t>慈利县学生资助管理中心</t>
  </si>
  <si>
    <t>桑植县学生资助管理中心</t>
  </si>
  <si>
    <t>益阳市大通湖区学生资助管理中心</t>
  </si>
  <si>
    <t>益阳市资阳区学生资助管理中心</t>
  </si>
  <si>
    <t>益阳市赫山区学生资助管理中心</t>
  </si>
  <si>
    <t>南县学生资助管理中心</t>
  </si>
  <si>
    <t>桃江县学生资助管理中心</t>
  </si>
  <si>
    <t>安化县学生资助管理中心</t>
  </si>
  <si>
    <t>沅江市学生资助管理中心</t>
  </si>
  <si>
    <t>郴州市北湖区学生资助管理中心</t>
  </si>
  <si>
    <t>郴州市苏仙区学生资助管理中心</t>
  </si>
  <si>
    <t>桂阳县教育局学生资助服务中心</t>
  </si>
  <si>
    <t>宜章县学生资助管理中心</t>
  </si>
  <si>
    <t>永兴县教育事务中心</t>
  </si>
  <si>
    <t>嘉禾县学生资助管理中心</t>
  </si>
  <si>
    <t>临武县学生资助管理中心</t>
  </si>
  <si>
    <t>汝城县学生资助管理中心</t>
  </si>
  <si>
    <t>桂东县教育局学生资助股</t>
  </si>
  <si>
    <t>安仁县学生资助管理中心</t>
  </si>
  <si>
    <t>资兴市学生资助管理中心</t>
  </si>
  <si>
    <t>永州市零陵区学生资助管理中心</t>
  </si>
  <si>
    <t>永州市冷水滩区学生资助管理中心</t>
  </si>
  <si>
    <t>祁阳县学生资助管理中心</t>
  </si>
  <si>
    <t>东安县学生资助管理中心</t>
  </si>
  <si>
    <t>双牌县学生资助管理中心</t>
  </si>
  <si>
    <t>道县学生资助管理中心</t>
  </si>
  <si>
    <t>江永县学生资助管理中心</t>
  </si>
  <si>
    <t>宁远县学生资助管理中心</t>
  </si>
  <si>
    <t>蓝山县学生资助管理中心</t>
  </si>
  <si>
    <t>新田县学生资助管理中心</t>
  </si>
  <si>
    <t>江华瑶族自治县学生资助管理中心</t>
  </si>
  <si>
    <t>怀化市洪江区学生资助管理中心</t>
  </si>
  <si>
    <t>怀化市鹤城区学生资助管理中心</t>
  </si>
  <si>
    <t>中方县学生资助管理中心</t>
  </si>
  <si>
    <t>沅陵县学生资助管理中心</t>
  </si>
  <si>
    <t>辰溪县学生资助管理中心</t>
  </si>
  <si>
    <t>溆浦县学生资助管理中心</t>
  </si>
  <si>
    <t>会同县学生资助管理中心</t>
  </si>
  <si>
    <t>麻阳苗族自治县学生资助管理中心</t>
  </si>
  <si>
    <t>新晃侗族自治县学生资助管理中心</t>
  </si>
  <si>
    <t>芷江侗族自治县学生资助管理中心</t>
  </si>
  <si>
    <t>靖州苗族侗族自治县学生资助管理中心</t>
  </si>
  <si>
    <t>通道县学生资助管理中心</t>
  </si>
  <si>
    <t>洪江市学生资助管理中心</t>
  </si>
  <si>
    <t>娄底市娄星区学生资助管理中心</t>
  </si>
  <si>
    <t>双峰县学生资助管理中心</t>
  </si>
  <si>
    <t>新化县学生资助管理中心</t>
  </si>
  <si>
    <t>冷水江市学生资助管理中心</t>
  </si>
  <si>
    <t>涟源市学生资助管理中心</t>
  </si>
  <si>
    <t>吉首市学生资助管理中心</t>
  </si>
  <si>
    <t>泸溪县学生资助管理中心</t>
  </si>
  <si>
    <t>凤凰县学生资助管理中心</t>
  </si>
  <si>
    <t>花垣县学生资助管理中心</t>
  </si>
  <si>
    <t>保靖县学生资助管理中心</t>
  </si>
  <si>
    <t>古丈县学生资助管理中心</t>
  </si>
  <si>
    <t>永顺县学生资助管理中心</t>
  </si>
  <si>
    <t>龙山县学生资助管理中心</t>
  </si>
  <si>
    <t>附件2</t>
  </si>
  <si>
    <t>2021年度生源地信用助学贷款本息回收情况表（县市区）</t>
  </si>
  <si>
    <t>制表日期：2022-02-25    单位：元</t>
  </si>
  <si>
    <t>年份</t>
  </si>
  <si>
    <t>县资助中心</t>
  </si>
  <si>
    <t>2021年应收本息</t>
  </si>
  <si>
    <t>2021年实收本息</t>
  </si>
  <si>
    <t>2021年自付本息回收率(不含提前还款）%</t>
  </si>
  <si>
    <t>应收本金</t>
  </si>
  <si>
    <t>应收利息</t>
  </si>
  <si>
    <t>应收本息
（不含提前还款）</t>
  </si>
  <si>
    <t>实收本金</t>
  </si>
  <si>
    <t>实收利息</t>
  </si>
  <si>
    <t>实收本息
（不含提前还款）</t>
  </si>
  <si>
    <t>1</t>
  </si>
  <si>
    <t>2021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</si>
  <si>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</si>
  <si>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</si>
  <si>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</si>
  <si>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</si>
  <si>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</si>
  <si>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</si>
  <si>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</si>
  <si>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</si>
  <si>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</si>
  <si>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</si>
  <si>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</si>
  <si>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</si>
  <si>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</si>
  <si>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</si>
  <si>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</si>
  <si>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</si>
  <si>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</si>
  <si>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</si>
  <si>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</si>
  <si>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</si>
  <si>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</si>
  <si>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</si>
  <si>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</si>
  <si>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</si>
  <si>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</si>
  <si>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</si>
  <si>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</si>
  <si>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</si>
  <si>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</si>
  <si>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</si>
  <si>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</si>
  <si>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</si>
  <si>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</si>
  <si>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</si>
  <si>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</si>
  <si>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</si>
  <si>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</si>
  <si>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</si>
  <si>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</si>
  <si>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</si>
  <si>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</si>
  <si>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</si>
  <si>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</si>
  <si>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</si>
  <si>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</si>
  <si>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</si>
  <si>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</si>
  <si>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</si>
  <si>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</si>
  <si>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</si>
  <si>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</si>
  <si>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</si>
  <si>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</si>
  <si>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</si>
  <si>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</si>
  <si>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</si>
  <si>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</si>
  <si>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</si>
  <si>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</si>
  <si>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</si>
  <si>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</si>
  <si>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</si>
  <si>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</si>
  <si>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</si>
  <si>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</si>
  <si>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</si>
  <si>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</si>
  <si>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</si>
  <si>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</si>
  <si>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</si>
  <si>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</si>
  <si>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</si>
  <si>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</si>
  <si>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</si>
  <si>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</si>
  <si>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</si>
  <si>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</si>
  <si>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</si>
  <si>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</si>
  <si>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</si>
  <si>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</si>
  <si>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</si>
  <si>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</si>
  <si>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</si>
  <si>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</si>
  <si>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</si>
  <si>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</si>
  <si>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</si>
  <si>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</si>
  <si>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</si>
  <si>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</si>
  <si>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</si>
  <si>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</si>
  <si>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</si>
  <si>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</si>
  <si>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</si>
  <si>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</si>
  <si>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</si>
  <si>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</si>
  <si>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</si>
  <si>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</si>
  <si>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</si>
  <si>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</si>
  <si>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</si>
  <si>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</si>
  <si>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</si>
  <si>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</si>
  <si>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</si>
  <si>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</si>
  <si>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</si>
  <si>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</si>
  <si>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</si>
  <si>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</si>
  <si>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</si>
  <si>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</si>
  <si>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</si>
  <si>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</si>
  <si>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</si>
  <si>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</si>
  <si>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</si>
  <si>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</si>
  <si>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</si>
  <si>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</si>
  <si>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 xml:space="preserve">备注： 报表年份 : 2021 </t>
  </si>
  <si>
    <t>标准化建设</t>
  </si>
  <si>
    <t>通过</t>
  </si>
  <si>
    <t>未申报</t>
  </si>
  <si>
    <t>2022年度国家助学贷款奖补资金安排建议表</t>
  </si>
  <si>
    <t>2021年贷款金额</t>
  </si>
  <si>
    <t>贷款发放奖补</t>
  </si>
  <si>
    <t>2021年应还本息</t>
  </si>
  <si>
    <t>2020年自付本息回收率(不含提前还款）%</t>
  </si>
  <si>
    <t>回收率系数</t>
  </si>
  <si>
    <t>应还本息权重值</t>
  </si>
  <si>
    <t>贷款还款奖补</t>
  </si>
  <si>
    <t>工作考核分数</t>
  </si>
  <si>
    <t>工作考核奖补</t>
  </si>
  <si>
    <t>标准化分配系数</t>
  </si>
  <si>
    <t>标准化建设奖补</t>
  </si>
  <si>
    <t>奖补最终合计</t>
  </si>
  <si>
    <t>邵阳市学生资助管理中心</t>
  </si>
  <si>
    <t>湘西州学生资助管理中心</t>
  </si>
  <si>
    <t>湖南省国家开发银行2021年生源地信用助学贷款贷款合同汇总表</t>
  </si>
  <si>
    <t>项目名称：湖南省国家开发银行2021年生源地信用助学贷款</t>
  </si>
  <si>
    <t>统计日期：2022年02月23日</t>
  </si>
  <si>
    <t>单位：个，万元</t>
  </si>
  <si>
    <t>合同个数</t>
  </si>
  <si>
    <t>贷款金额</t>
  </si>
  <si>
    <t>贷款人均额</t>
  </si>
  <si>
    <t>总人数</t>
  </si>
  <si>
    <t>湖南工商大学北津学院</t>
  </si>
  <si>
    <t>湖南软件职业学院</t>
  </si>
  <si>
    <t>湖南省广播电视大学（湖南网络工程职业学院）</t>
  </si>
  <si>
    <t>退役士兵国家助学金</t>
  </si>
  <si>
    <t>实拨单位小计</t>
  </si>
  <si>
    <t>附件</t>
  </si>
  <si>
    <t>提前下达省直学校2022年学生资助中央直达资金和省级资金分配表</t>
  </si>
  <si>
    <t>主管部门</t>
  </si>
  <si>
    <t>学校（部分项目）</t>
  </si>
  <si>
    <t>功能科目</t>
  </si>
  <si>
    <t xml:space="preserve"> 高校学生资助（政府预算经济科目：50902助学金，部门经济科目：30308助学金）</t>
  </si>
  <si>
    <t>中职学生资助</t>
  </si>
  <si>
    <t>高中学生资助</t>
  </si>
  <si>
    <t>奖助学金（政府预算经济科目：50902助学金，部门经济科目：30308助学金）</t>
  </si>
  <si>
    <t>免学费（政府预算经济科目列“50502商品和服务支出”，部门预算经济科目列“30299其他商品和服务支出”）</t>
  </si>
  <si>
    <t>免费教科书（政府预算经济科目列“50502商品和服务支出”，部门预算经济科目列“30299其他商品和服务支出”）</t>
  </si>
  <si>
    <t>助学金（政府预算经济科目：50902助学金，部门经济科目：30308助学金）</t>
  </si>
  <si>
    <t>应征入伍学费资助</t>
  </si>
  <si>
    <t>省本级</t>
  </si>
  <si>
    <t>省教育厅</t>
  </si>
  <si>
    <t>2050205高等教育</t>
  </si>
  <si>
    <t>2050302中等职业教育</t>
  </si>
  <si>
    <t>2050305高等职业教育</t>
  </si>
  <si>
    <t>长沙市第一中学</t>
  </si>
  <si>
    <t>2050204高中教育</t>
  </si>
  <si>
    <t>湖南师范大学附属中学</t>
  </si>
  <si>
    <t>教育厅系统财务：国防科大附中</t>
  </si>
  <si>
    <t>省应急管理厅</t>
  </si>
  <si>
    <t>369002</t>
  </si>
  <si>
    <t>省自然资源厅</t>
  </si>
  <si>
    <t>203022</t>
  </si>
  <si>
    <t>050003</t>
  </si>
  <si>
    <t>210004</t>
  </si>
  <si>
    <t>省工信厅</t>
  </si>
  <si>
    <t>350010</t>
  </si>
  <si>
    <t>350013</t>
  </si>
  <si>
    <t>350011</t>
  </si>
  <si>
    <t>省生态环境厅</t>
  </si>
  <si>
    <t>212006</t>
  </si>
  <si>
    <t>364002</t>
  </si>
  <si>
    <t>省交通运输厅</t>
  </si>
  <si>
    <t>202008</t>
  </si>
  <si>
    <t>200009</t>
  </si>
  <si>
    <t>省农业农村厅</t>
  </si>
  <si>
    <t>258021</t>
  </si>
  <si>
    <t>400006</t>
  </si>
  <si>
    <t>400007</t>
  </si>
  <si>
    <t>252003</t>
  </si>
  <si>
    <t>054002</t>
  </si>
  <si>
    <t>111012</t>
  </si>
  <si>
    <t>省卫健委</t>
  </si>
  <si>
    <t>302023</t>
  </si>
  <si>
    <t>省文化和旅游厅</t>
  </si>
  <si>
    <t>105008</t>
  </si>
  <si>
    <t>301006</t>
  </si>
  <si>
    <t>省市场监管局</t>
  </si>
  <si>
    <t>047003</t>
  </si>
  <si>
    <t>049001</t>
  </si>
  <si>
    <t>999810</t>
  </si>
  <si>
    <t>999818</t>
  </si>
  <si>
    <t>999901</t>
  </si>
  <si>
    <t>999164</t>
  </si>
  <si>
    <t>999831</t>
  </si>
  <si>
    <t>999814</t>
  </si>
  <si>
    <t>湖南国防工业职业技术学院(湖南省江南工业学校)</t>
  </si>
  <si>
    <t>中南工业学校（湖南省工业技师学院）</t>
  </si>
  <si>
    <t>217013</t>
  </si>
  <si>
    <t>湖南省有色金属中等专业学校</t>
  </si>
  <si>
    <t>258036</t>
  </si>
  <si>
    <t>湖南省工业贸易学校</t>
  </si>
  <si>
    <t>省残联</t>
  </si>
  <si>
    <t>304002</t>
  </si>
  <si>
    <t>湖南省特教中等专业学校</t>
  </si>
  <si>
    <t>省机关事务管理局</t>
  </si>
  <si>
    <t>031010</t>
  </si>
  <si>
    <t>湖南省商业职业中等专业学校（湖南省商业技师学院031010）</t>
  </si>
  <si>
    <t>202006002</t>
  </si>
  <si>
    <t>湖南省交通科技职业中等专业学校</t>
  </si>
  <si>
    <t>省粮食局</t>
  </si>
  <si>
    <t>湖南省经贸职业中专学校(湖南省经济贸易高级技工学校205006）</t>
  </si>
  <si>
    <t>核工业卫生学校（999888）</t>
  </si>
  <si>
    <t>长沙建筑工程学校（999152）</t>
  </si>
  <si>
    <t>湖南省水利水电建设工程学校（中国水利水电第八工程局有限公司999649）</t>
  </si>
  <si>
    <t>湖南建设中等职业学校（湖南建筑高级技工学校364003）</t>
  </si>
  <si>
    <t>湘潭钢铁集团有限公司职业中等专业学校（湖南华菱湘潭钢铁有限公司999056）</t>
  </si>
  <si>
    <t>湖南劳动高级技工学校（湖南劳动人事职业学院301006）</t>
  </si>
  <si>
    <t>湖南工程高级技工学校（湖南工程职业技术学院203022）</t>
  </si>
  <si>
    <t>湖南建筑高级技工学校（364003）</t>
  </si>
  <si>
    <t>湖南省工业技师学院（中南工业学校350015）</t>
  </si>
  <si>
    <t>350016</t>
  </si>
  <si>
    <t>湖南省汽车技师学院</t>
  </si>
  <si>
    <t>湖南省陶瓷技师学院</t>
  </si>
  <si>
    <t>350014</t>
  </si>
  <si>
    <t>湖南兵器工业高级技工学校</t>
  </si>
  <si>
    <t>湖南机电高级技工学校（湖南机电职业技术学院100059）</t>
  </si>
  <si>
    <t>湖南省医药技工学校（湖南食品药品职业学院047003）</t>
  </si>
  <si>
    <t>205006</t>
  </si>
  <si>
    <t>湖南省经济贸易高级技工学校</t>
  </si>
  <si>
    <t>湖南省商业技师学院</t>
  </si>
  <si>
    <t>省人力资源和社会保障厅系统财务</t>
  </si>
  <si>
    <t>中钢集团衡阳重机技工学校（中钢集团衡阳重机职工大学）</t>
  </si>
  <si>
    <t>衡阳工业技工学校（衡阳工业职工大学）</t>
  </si>
  <si>
    <t>中国水利水电第八工程局高级技工学校（中国水利水电第八工程局有限公司999649）</t>
  </si>
  <si>
    <t>湘潭钢铁集团有限公司高级技工学校（湖南华菱湘潭钢铁有限公司999056）</t>
  </si>
  <si>
    <t>中铁十二局技工学校（湘潭铁路工程学校999145）</t>
  </si>
  <si>
    <t>涟源钢铁集团有限公司技工学校（湖南华菱涟源钢铁有限公司999310）</t>
  </si>
  <si>
    <t>中建五局技工学校（长沙建筑工程学校999152）</t>
  </si>
  <si>
    <t>提前下达2022年学生资助中央直达资金和省级资金分配表（市县）</t>
  </si>
  <si>
    <t>县市区</t>
  </si>
  <si>
    <t>奖助学金（政府预算经济科目：509对个人和家庭的补助）</t>
  </si>
  <si>
    <t>免学费（政府预算经济科目：505对事业单位经常性补助）</t>
  </si>
  <si>
    <t>免费教科书（政府预算经济科目：505对事业单位经常性补助）</t>
  </si>
  <si>
    <t>助学金（政府预算经济科目：509对个人和家庭的补助）</t>
  </si>
  <si>
    <t>应征入伍学费资助（政府预算经济科目：509对个人和家庭的补助）</t>
  </si>
  <si>
    <t>市州小计</t>
  </si>
  <si>
    <t>长沙市小计</t>
  </si>
  <si>
    <t>长沙市本级及所辖区小计</t>
  </si>
  <si>
    <t>雨花区</t>
  </si>
  <si>
    <t>芙蓉区</t>
  </si>
  <si>
    <t>天心区</t>
  </si>
  <si>
    <t>岳麓区</t>
  </si>
  <si>
    <t>开福区</t>
  </si>
  <si>
    <t>株洲市小计</t>
  </si>
  <si>
    <t>株洲市本级及所辖区小计</t>
  </si>
  <si>
    <t>天元区</t>
  </si>
  <si>
    <t>芦淞区</t>
  </si>
  <si>
    <t>荷塘区</t>
  </si>
  <si>
    <t>石峰区</t>
  </si>
  <si>
    <t>湘潭市小计</t>
  </si>
  <si>
    <t>湘潭市本级及所辖区小计</t>
  </si>
  <si>
    <t>雨湖区</t>
  </si>
  <si>
    <t>岳塘区</t>
  </si>
  <si>
    <t>衡阳市小计</t>
  </si>
  <si>
    <t>衡阳市本级及所辖区小计</t>
  </si>
  <si>
    <t>衡阳市本级</t>
  </si>
  <si>
    <t>邵阳市小计</t>
  </si>
  <si>
    <t>邵阳市本级及所辖区小计</t>
  </si>
  <si>
    <t>岳阳市小计</t>
  </si>
  <si>
    <t>岳阳市本级</t>
  </si>
  <si>
    <t>常德市小计</t>
  </si>
  <si>
    <t>常德市本级</t>
  </si>
  <si>
    <t>桃花源管理区</t>
  </si>
  <si>
    <t>张家界市小计</t>
  </si>
  <si>
    <t>张家界市本级及所辖区小计</t>
  </si>
  <si>
    <t>张家界市本级</t>
  </si>
  <si>
    <t>益阳市小计</t>
  </si>
  <si>
    <t>益阳市本级</t>
  </si>
  <si>
    <t>大通湖管理区</t>
  </si>
  <si>
    <t>永州市小计</t>
  </si>
  <si>
    <t>永州市本级及所辖区小计</t>
  </si>
  <si>
    <t>永州市本级</t>
  </si>
  <si>
    <t>金洞管理区</t>
  </si>
  <si>
    <t>回龙圩管理区</t>
  </si>
  <si>
    <t>祁阳市</t>
  </si>
  <si>
    <t>郴州市小计</t>
  </si>
  <si>
    <t>郴州市本级及所辖区小计</t>
  </si>
  <si>
    <t>郴州市本级</t>
  </si>
  <si>
    <t>娄底市小计</t>
  </si>
  <si>
    <t>娄底市本级及所辖区小计</t>
  </si>
  <si>
    <t>娄底市本级</t>
  </si>
  <si>
    <t>娄底市经济技术开发区</t>
  </si>
  <si>
    <t>怀化市小计</t>
  </si>
  <si>
    <t>怀化市本级及所辖区小计</t>
  </si>
  <si>
    <t>怀化市本级</t>
  </si>
  <si>
    <t>湘西州小计</t>
  </si>
  <si>
    <t>湘西州本级小计</t>
  </si>
  <si>
    <t>省电力公司</t>
  </si>
  <si>
    <t>省电信公司</t>
  </si>
  <si>
    <t>省文旅厅</t>
  </si>
  <si>
    <r>
      <rPr>
        <sz val="18"/>
        <rFont val="方正小标宋_GBK"/>
        <family val="4"/>
        <charset val="134"/>
      </rPr>
      <t>2021年服兵役</t>
    </r>
    <r>
      <rPr>
        <sz val="18"/>
        <rFont val="方正小标宋_GBK"/>
        <family val="4"/>
        <charset val="134"/>
      </rPr>
      <t>学生资助中央资金分配表（省直单位）</t>
    </r>
  </si>
  <si>
    <t>学校/单位</t>
  </si>
  <si>
    <t>退役士兵学费减免</t>
  </si>
  <si>
    <t>其他行管学校小计</t>
  </si>
  <si>
    <t>省应急厅</t>
  </si>
  <si>
    <t>省食药监局</t>
  </si>
  <si>
    <r>
      <rPr>
        <sz val="18"/>
        <rFont val="方正小标宋_GBK"/>
        <family val="4"/>
        <charset val="134"/>
      </rPr>
      <t>2021年</t>
    </r>
    <r>
      <rPr>
        <sz val="18"/>
        <rFont val="方正小标宋_GBK"/>
        <family val="4"/>
        <charset val="134"/>
      </rPr>
      <t>服兵役学生资助中央资金分配表（市县）</t>
    </r>
  </si>
  <si>
    <r>
      <rPr>
        <sz val="13"/>
        <rFont val="黑体"/>
        <family val="3"/>
        <charset val="134"/>
      </rPr>
      <t>市州</t>
    </r>
  </si>
  <si>
    <r>
      <rPr>
        <sz val="13"/>
        <rFont val="黑体"/>
        <family val="3"/>
        <charset val="134"/>
      </rPr>
      <t>县市区</t>
    </r>
  </si>
  <si>
    <r>
      <rPr>
        <sz val="13"/>
        <rFont val="黑体"/>
        <family val="3"/>
        <charset val="134"/>
      </rPr>
      <t>学校</t>
    </r>
    <r>
      <rPr>
        <sz val="13"/>
        <rFont val="Times New Roman"/>
        <family val="1"/>
      </rPr>
      <t>/</t>
    </r>
    <r>
      <rPr>
        <sz val="13"/>
        <rFont val="黑体"/>
        <family val="3"/>
        <charset val="134"/>
      </rPr>
      <t>单位</t>
    </r>
  </si>
  <si>
    <r>
      <rPr>
        <sz val="12"/>
        <rFont val="黑体"/>
        <family val="3"/>
        <charset val="134"/>
      </rPr>
      <t>功能科目</t>
    </r>
  </si>
  <si>
    <r>
      <rPr>
        <sz val="14"/>
        <rFont val="黑体"/>
        <family val="3"/>
        <charset val="134"/>
      </rPr>
      <t>合计</t>
    </r>
  </si>
  <si>
    <r>
      <rPr>
        <sz val="13"/>
        <rFont val="黑体"/>
        <family val="3"/>
        <charset val="134"/>
      </rPr>
      <t>应征入伍服兵役</t>
    </r>
  </si>
  <si>
    <r>
      <rPr>
        <sz val="13"/>
        <rFont val="黑体"/>
        <family val="3"/>
        <charset val="134"/>
      </rPr>
      <t>直招士官</t>
    </r>
  </si>
  <si>
    <r>
      <rPr>
        <sz val="13"/>
        <rFont val="黑体"/>
        <family val="3"/>
        <charset val="134"/>
      </rPr>
      <t>退役士兵国家助学金</t>
    </r>
  </si>
  <si>
    <r>
      <rPr>
        <sz val="13"/>
        <rFont val="黑体"/>
        <family val="3"/>
        <charset val="134"/>
      </rPr>
      <t>退役士兵学费减免</t>
    </r>
  </si>
  <si>
    <r>
      <rPr>
        <sz val="13"/>
        <rFont val="黑体"/>
        <family val="3"/>
        <charset val="134"/>
      </rPr>
      <t>国家助学贷款奖补</t>
    </r>
  </si>
  <si>
    <r>
      <rPr>
        <b/>
        <sz val="11"/>
        <color theme="1"/>
        <rFont val="宋体"/>
        <family val="3"/>
        <charset val="134"/>
      </rPr>
      <t>市县合计</t>
    </r>
  </si>
  <si>
    <r>
      <rPr>
        <sz val="11"/>
        <color theme="1"/>
        <rFont val="宋体"/>
        <family val="3"/>
        <charset val="134"/>
      </rPr>
      <t>长沙市</t>
    </r>
  </si>
  <si>
    <r>
      <rPr>
        <b/>
        <sz val="12"/>
        <color indexed="8"/>
        <rFont val="宋体"/>
        <family val="3"/>
        <charset val="134"/>
      </rPr>
      <t>长沙市</t>
    </r>
  </si>
  <si>
    <r>
      <rPr>
        <b/>
        <sz val="12"/>
        <rFont val="宋体"/>
        <family val="3"/>
        <charset val="134"/>
      </rPr>
      <t>长沙市小计</t>
    </r>
  </si>
  <si>
    <r>
      <rPr>
        <b/>
        <sz val="12"/>
        <color indexed="8"/>
        <rFont val="宋体"/>
        <family val="3"/>
        <charset val="134"/>
      </rPr>
      <t>市本级及所辖区</t>
    </r>
  </si>
  <si>
    <r>
      <rPr>
        <b/>
        <sz val="12"/>
        <rFont val="宋体"/>
        <family val="3"/>
        <charset val="134"/>
      </rPr>
      <t>市本级及所辖区小计</t>
    </r>
  </si>
  <si>
    <r>
      <rPr>
        <sz val="11"/>
        <color theme="1"/>
        <rFont val="宋体"/>
        <family val="3"/>
        <charset val="134"/>
      </rPr>
      <t>长沙市本级</t>
    </r>
  </si>
  <si>
    <r>
      <rPr>
        <sz val="12"/>
        <rFont val="宋体"/>
        <family val="3"/>
        <charset val="134"/>
      </rPr>
      <t>长沙南方职业学院</t>
    </r>
  </si>
  <si>
    <r>
      <rPr>
        <sz val="11"/>
        <color theme="1"/>
        <rFont val="Times New Roman"/>
        <family val="1"/>
      </rPr>
      <t>2050305</t>
    </r>
    <r>
      <rPr>
        <sz val="11"/>
        <color theme="1"/>
        <rFont val="宋体"/>
        <family val="3"/>
        <charset val="134"/>
      </rPr>
      <t>高等职业教育</t>
    </r>
  </si>
  <si>
    <r>
      <rPr>
        <sz val="12"/>
        <rFont val="宋体"/>
        <family val="3"/>
        <charset val="134"/>
      </rPr>
      <t>长沙商贸旅游职业技术学院</t>
    </r>
  </si>
  <si>
    <r>
      <rPr>
        <sz val="12"/>
        <rFont val="宋体"/>
        <family val="3"/>
        <charset val="134"/>
      </rPr>
      <t>湖南信息职业技术学院</t>
    </r>
  </si>
  <si>
    <r>
      <rPr>
        <sz val="12"/>
        <rFont val="宋体"/>
        <family val="3"/>
        <charset val="134"/>
      </rPr>
      <t>长沙学院</t>
    </r>
  </si>
  <si>
    <r>
      <rPr>
        <sz val="11"/>
        <color theme="1"/>
        <rFont val="Times New Roman"/>
        <family val="1"/>
      </rPr>
      <t>2050205</t>
    </r>
    <r>
      <rPr>
        <sz val="12"/>
        <rFont val="宋体"/>
        <family val="3"/>
        <charset val="134"/>
      </rPr>
      <t>高等教育</t>
    </r>
  </si>
  <si>
    <r>
      <rPr>
        <sz val="12"/>
        <rFont val="宋体"/>
        <family val="3"/>
        <charset val="134"/>
      </rPr>
      <t>长沙职业技术学院</t>
    </r>
  </si>
  <si>
    <r>
      <rPr>
        <sz val="12"/>
        <rFont val="宋体"/>
        <family val="3"/>
        <charset val="134"/>
      </rPr>
      <t>湖南电子科技职业学院</t>
    </r>
  </si>
  <si>
    <r>
      <rPr>
        <sz val="12"/>
        <rFont val="宋体"/>
        <family val="3"/>
        <charset val="134"/>
      </rPr>
      <t>湖南都市职业学院</t>
    </r>
  </si>
  <si>
    <r>
      <rPr>
        <sz val="12"/>
        <rFont val="宋体"/>
        <family val="3"/>
        <charset val="134"/>
      </rPr>
      <t>湖南外国语职业学院</t>
    </r>
  </si>
  <si>
    <r>
      <rPr>
        <sz val="12"/>
        <rFont val="宋体"/>
        <family val="3"/>
        <charset val="134"/>
      </rPr>
      <t>湖南三一工业职业技术学院</t>
    </r>
  </si>
  <si>
    <r>
      <rPr>
        <sz val="12"/>
        <rFont val="宋体"/>
        <family val="3"/>
        <charset val="134"/>
      </rPr>
      <t>长沙卫生职业学院</t>
    </r>
  </si>
  <si>
    <r>
      <rPr>
        <sz val="12"/>
        <rFont val="宋体"/>
        <family val="3"/>
        <charset val="134"/>
      </rPr>
      <t>长沙市本级</t>
    </r>
  </si>
  <si>
    <r>
      <rPr>
        <sz val="11"/>
        <color theme="1"/>
        <rFont val="Times New Roman"/>
        <family val="1"/>
      </rPr>
      <t>2050299</t>
    </r>
    <r>
      <rPr>
        <sz val="12"/>
        <rFont val="宋体"/>
        <family val="3"/>
        <charset val="134"/>
      </rPr>
      <t>其他普通教育支出</t>
    </r>
  </si>
  <si>
    <r>
      <rPr>
        <sz val="12"/>
        <color indexed="8"/>
        <rFont val="宋体"/>
        <family val="3"/>
        <charset val="134"/>
      </rPr>
      <t>长沙县</t>
    </r>
  </si>
  <si>
    <r>
      <rPr>
        <sz val="12"/>
        <rFont val="宋体"/>
        <family val="3"/>
        <charset val="134"/>
      </rPr>
      <t>长沙县</t>
    </r>
  </si>
  <si>
    <r>
      <rPr>
        <sz val="12"/>
        <color indexed="8"/>
        <rFont val="宋体"/>
        <family val="3"/>
        <charset val="134"/>
      </rPr>
      <t>望城区</t>
    </r>
  </si>
  <si>
    <r>
      <rPr>
        <sz val="12"/>
        <rFont val="宋体"/>
        <family val="3"/>
        <charset val="134"/>
      </rPr>
      <t>望城区</t>
    </r>
  </si>
  <si>
    <r>
      <rPr>
        <sz val="12"/>
        <color indexed="8"/>
        <rFont val="宋体"/>
        <family val="3"/>
        <charset val="134"/>
      </rPr>
      <t>宁乡市</t>
    </r>
  </si>
  <si>
    <r>
      <rPr>
        <sz val="12"/>
        <color indexed="8"/>
        <rFont val="宋体"/>
        <family val="3"/>
        <charset val="134"/>
      </rPr>
      <t>浏阳市</t>
    </r>
  </si>
  <si>
    <r>
      <rPr>
        <sz val="12"/>
        <rFont val="宋体"/>
        <family val="3"/>
        <charset val="134"/>
      </rPr>
      <t>浏阳市</t>
    </r>
  </si>
  <si>
    <r>
      <rPr>
        <sz val="11"/>
        <color theme="1"/>
        <rFont val="宋体"/>
        <family val="3"/>
        <charset val="134"/>
      </rPr>
      <t>株洲市</t>
    </r>
  </si>
  <si>
    <r>
      <rPr>
        <b/>
        <sz val="12"/>
        <color indexed="8"/>
        <rFont val="宋体"/>
        <family val="3"/>
        <charset val="134"/>
      </rPr>
      <t>株洲市</t>
    </r>
  </si>
  <si>
    <r>
      <rPr>
        <b/>
        <sz val="12"/>
        <rFont val="宋体"/>
        <family val="3"/>
        <charset val="134"/>
      </rPr>
      <t>株洲市小计</t>
    </r>
  </si>
  <si>
    <r>
      <rPr>
        <sz val="12"/>
        <color indexed="8"/>
        <rFont val="宋体"/>
        <family val="3"/>
        <charset val="134"/>
      </rPr>
      <t>株洲市本级</t>
    </r>
  </si>
  <si>
    <r>
      <rPr>
        <sz val="12"/>
        <rFont val="宋体"/>
        <family val="3"/>
        <charset val="134"/>
      </rPr>
      <t>湖南汽车工程职业学院</t>
    </r>
  </si>
  <si>
    <r>
      <rPr>
        <sz val="12"/>
        <rFont val="宋体"/>
        <family val="3"/>
        <charset val="134"/>
      </rPr>
      <t>湖南铁路科技职业技术学院</t>
    </r>
  </si>
  <si>
    <r>
      <rPr>
        <sz val="12"/>
        <rFont val="宋体"/>
        <family val="3"/>
        <charset val="134"/>
      </rPr>
      <t>株洲市本级</t>
    </r>
  </si>
  <si>
    <r>
      <rPr>
        <sz val="12"/>
        <color indexed="8"/>
        <rFont val="宋体"/>
        <family val="3"/>
        <charset val="134"/>
      </rPr>
      <t>渌口区</t>
    </r>
  </si>
  <si>
    <r>
      <rPr>
        <sz val="12"/>
        <rFont val="宋体"/>
        <family val="3"/>
        <charset val="134"/>
      </rPr>
      <t>渌口区</t>
    </r>
  </si>
  <si>
    <r>
      <rPr>
        <sz val="12"/>
        <rFont val="宋体"/>
        <family val="3"/>
        <charset val="134"/>
      </rPr>
      <t>攸县</t>
    </r>
  </si>
  <si>
    <r>
      <rPr>
        <sz val="12"/>
        <rFont val="宋体"/>
        <family val="3"/>
        <charset val="134"/>
      </rPr>
      <t>茶陵县</t>
    </r>
  </si>
  <si>
    <r>
      <rPr>
        <sz val="12"/>
        <rFont val="宋体"/>
        <family val="3"/>
        <charset val="134"/>
      </rPr>
      <t>炎陵县</t>
    </r>
  </si>
  <si>
    <r>
      <rPr>
        <sz val="12"/>
        <rFont val="宋体"/>
        <family val="3"/>
        <charset val="134"/>
      </rPr>
      <t>醴陵市</t>
    </r>
  </si>
  <si>
    <r>
      <rPr>
        <sz val="11"/>
        <color theme="1"/>
        <rFont val="宋体"/>
        <family val="3"/>
        <charset val="134"/>
      </rPr>
      <t>湘潭市</t>
    </r>
  </si>
  <si>
    <r>
      <rPr>
        <b/>
        <sz val="12"/>
        <color indexed="8"/>
        <rFont val="宋体"/>
        <family val="3"/>
        <charset val="134"/>
      </rPr>
      <t>湘潭市</t>
    </r>
  </si>
  <si>
    <r>
      <rPr>
        <b/>
        <sz val="12"/>
        <rFont val="宋体"/>
        <family val="3"/>
        <charset val="134"/>
      </rPr>
      <t>小计</t>
    </r>
  </si>
  <si>
    <r>
      <rPr>
        <sz val="12"/>
        <color indexed="8"/>
        <rFont val="宋体"/>
        <family val="3"/>
        <charset val="134"/>
      </rPr>
      <t>湘潭市本级</t>
    </r>
  </si>
  <si>
    <r>
      <rPr>
        <sz val="12"/>
        <color indexed="8"/>
        <rFont val="宋体"/>
        <family val="3"/>
        <charset val="134"/>
      </rPr>
      <t>湘潭医卫职业技术学院</t>
    </r>
  </si>
  <si>
    <r>
      <rPr>
        <sz val="12"/>
        <rFont val="宋体"/>
        <family val="3"/>
        <charset val="134"/>
      </rPr>
      <t>湖南软件职业学院</t>
    </r>
  </si>
  <si>
    <r>
      <rPr>
        <sz val="12"/>
        <rFont val="宋体"/>
        <family val="3"/>
        <charset val="134"/>
      </rPr>
      <t>湖南吉利汽车职业技术学院</t>
    </r>
  </si>
  <si>
    <r>
      <rPr>
        <sz val="12"/>
        <rFont val="宋体"/>
        <family val="3"/>
        <charset val="134"/>
      </rPr>
      <t>湘潭市本级</t>
    </r>
  </si>
  <si>
    <r>
      <rPr>
        <sz val="12"/>
        <color indexed="8"/>
        <rFont val="宋体"/>
        <family val="3"/>
        <charset val="134"/>
      </rPr>
      <t>湘潭县</t>
    </r>
  </si>
  <si>
    <r>
      <rPr>
        <sz val="12"/>
        <rFont val="宋体"/>
        <family val="3"/>
        <charset val="134"/>
      </rPr>
      <t>湘潭县</t>
    </r>
  </si>
  <si>
    <r>
      <rPr>
        <sz val="12"/>
        <rFont val="宋体"/>
        <family val="3"/>
        <charset val="134"/>
      </rPr>
      <t>湘乡市</t>
    </r>
  </si>
  <si>
    <r>
      <rPr>
        <sz val="11"/>
        <color theme="1"/>
        <rFont val="宋体"/>
        <family val="3"/>
        <charset val="134"/>
      </rPr>
      <t>衡阳市</t>
    </r>
  </si>
  <si>
    <r>
      <rPr>
        <b/>
        <sz val="12"/>
        <color indexed="8"/>
        <rFont val="宋体"/>
        <family val="3"/>
        <charset val="134"/>
      </rPr>
      <t>衡阳市</t>
    </r>
  </si>
  <si>
    <r>
      <rPr>
        <sz val="12"/>
        <color indexed="8"/>
        <rFont val="宋体"/>
        <family val="3"/>
        <charset val="134"/>
      </rPr>
      <t>衡阳市本级</t>
    </r>
  </si>
  <si>
    <r>
      <rPr>
        <sz val="12"/>
        <rFont val="宋体"/>
        <family val="3"/>
        <charset val="134"/>
      </rPr>
      <t>湖南财经工业职业技术学院</t>
    </r>
  </si>
  <si>
    <r>
      <rPr>
        <sz val="12"/>
        <rFont val="宋体"/>
        <family val="3"/>
        <charset val="134"/>
      </rPr>
      <t>湖南高速铁路职业技术学院</t>
    </r>
  </si>
  <si>
    <r>
      <rPr>
        <sz val="12"/>
        <rFont val="宋体"/>
        <family val="3"/>
        <charset val="134"/>
      </rPr>
      <t>湖南交通工程学院</t>
    </r>
  </si>
  <si>
    <r>
      <rPr>
        <sz val="12"/>
        <rFont val="宋体"/>
        <family val="3"/>
        <charset val="134"/>
      </rPr>
      <t>湖南工商职业学院</t>
    </r>
  </si>
  <si>
    <r>
      <rPr>
        <sz val="12"/>
        <rFont val="宋体"/>
        <family val="3"/>
        <charset val="134"/>
      </rPr>
      <t>珠晖区</t>
    </r>
  </si>
  <si>
    <r>
      <rPr>
        <sz val="12"/>
        <rFont val="宋体"/>
        <family val="3"/>
        <charset val="134"/>
      </rPr>
      <t>雁峰区</t>
    </r>
  </si>
  <si>
    <r>
      <rPr>
        <sz val="12"/>
        <rFont val="宋体"/>
        <family val="3"/>
        <charset val="134"/>
      </rPr>
      <t>石鼓区</t>
    </r>
  </si>
  <si>
    <r>
      <rPr>
        <sz val="12"/>
        <rFont val="宋体"/>
        <family val="3"/>
        <charset val="134"/>
      </rPr>
      <t>蒸湘区</t>
    </r>
  </si>
  <si>
    <r>
      <rPr>
        <sz val="12"/>
        <rFont val="宋体"/>
        <family val="3"/>
        <charset val="134"/>
      </rPr>
      <t>南岳区</t>
    </r>
  </si>
  <si>
    <r>
      <rPr>
        <sz val="12"/>
        <rFont val="宋体"/>
        <family val="3"/>
        <charset val="134"/>
      </rPr>
      <t>衡阳县</t>
    </r>
  </si>
  <si>
    <r>
      <rPr>
        <sz val="12"/>
        <rFont val="宋体"/>
        <family val="3"/>
        <charset val="134"/>
      </rPr>
      <t>衡南县</t>
    </r>
  </si>
  <si>
    <r>
      <rPr>
        <sz val="12"/>
        <rFont val="宋体"/>
        <family val="3"/>
        <charset val="134"/>
      </rPr>
      <t>衡山县</t>
    </r>
  </si>
  <si>
    <r>
      <rPr>
        <sz val="12"/>
        <rFont val="宋体"/>
        <family val="3"/>
        <charset val="134"/>
      </rPr>
      <t>衡东县</t>
    </r>
  </si>
  <si>
    <r>
      <rPr>
        <sz val="12"/>
        <rFont val="宋体"/>
        <family val="3"/>
        <charset val="134"/>
      </rPr>
      <t>祁东县</t>
    </r>
  </si>
  <si>
    <r>
      <rPr>
        <sz val="12"/>
        <rFont val="宋体"/>
        <family val="3"/>
        <charset val="134"/>
      </rPr>
      <t>耒阳市</t>
    </r>
  </si>
  <si>
    <r>
      <rPr>
        <sz val="12"/>
        <rFont val="宋体"/>
        <family val="3"/>
        <charset val="134"/>
      </rPr>
      <t>常宁市</t>
    </r>
  </si>
  <si>
    <r>
      <rPr>
        <sz val="11"/>
        <color theme="1"/>
        <rFont val="宋体"/>
        <family val="3"/>
        <charset val="134"/>
      </rPr>
      <t>邵阳市</t>
    </r>
  </si>
  <si>
    <r>
      <rPr>
        <b/>
        <sz val="12"/>
        <color indexed="8"/>
        <rFont val="宋体"/>
        <family val="3"/>
        <charset val="134"/>
      </rPr>
      <t>邵阳市</t>
    </r>
  </si>
  <si>
    <r>
      <rPr>
        <sz val="12"/>
        <color indexed="8"/>
        <rFont val="宋体"/>
        <family val="3"/>
        <charset val="134"/>
      </rPr>
      <t>邵阳市本级</t>
    </r>
  </si>
  <si>
    <r>
      <rPr>
        <sz val="12"/>
        <rFont val="宋体"/>
        <family val="3"/>
        <charset val="134"/>
      </rPr>
      <t>邵阳职业技术学院</t>
    </r>
  </si>
  <si>
    <r>
      <rPr>
        <sz val="12"/>
        <color indexed="8"/>
        <rFont val="宋体"/>
        <family val="3"/>
        <charset val="134"/>
      </rPr>
      <t>湘中幼儿师范高等专科学校</t>
    </r>
  </si>
  <si>
    <r>
      <rPr>
        <sz val="12"/>
        <color indexed="8"/>
        <rFont val="宋体"/>
        <family val="3"/>
        <charset val="134"/>
      </rPr>
      <t>双清区</t>
    </r>
  </si>
  <si>
    <r>
      <rPr>
        <sz val="12"/>
        <color indexed="8"/>
        <rFont val="宋体"/>
        <family val="3"/>
        <charset val="134"/>
      </rPr>
      <t>大祥区</t>
    </r>
  </si>
  <si>
    <r>
      <rPr>
        <sz val="12"/>
        <color indexed="8"/>
        <rFont val="宋体"/>
        <family val="3"/>
        <charset val="134"/>
      </rPr>
      <t>北塔区</t>
    </r>
  </si>
  <si>
    <r>
      <rPr>
        <sz val="12"/>
        <color indexed="8"/>
        <rFont val="宋体"/>
        <family val="3"/>
        <charset val="134"/>
      </rPr>
      <t>邵东市</t>
    </r>
  </si>
  <si>
    <r>
      <rPr>
        <sz val="12"/>
        <color indexed="8"/>
        <rFont val="宋体"/>
        <family val="3"/>
        <charset val="134"/>
      </rPr>
      <t>新邵县</t>
    </r>
  </si>
  <si>
    <r>
      <rPr>
        <sz val="12"/>
        <color indexed="8"/>
        <rFont val="宋体"/>
        <family val="3"/>
        <charset val="134"/>
      </rPr>
      <t>邵阳县</t>
    </r>
  </si>
  <si>
    <r>
      <rPr>
        <sz val="12"/>
        <color indexed="8"/>
        <rFont val="宋体"/>
        <family val="3"/>
        <charset val="134"/>
      </rPr>
      <t>隆回县</t>
    </r>
  </si>
  <si>
    <r>
      <rPr>
        <sz val="12"/>
        <color indexed="8"/>
        <rFont val="宋体"/>
        <family val="3"/>
        <charset val="134"/>
      </rPr>
      <t>洞口县</t>
    </r>
  </si>
  <si>
    <r>
      <rPr>
        <sz val="12"/>
        <color indexed="8"/>
        <rFont val="宋体"/>
        <family val="3"/>
        <charset val="134"/>
      </rPr>
      <t>绥宁县</t>
    </r>
  </si>
  <si>
    <r>
      <rPr>
        <sz val="12"/>
        <color indexed="8"/>
        <rFont val="宋体"/>
        <family val="3"/>
        <charset val="134"/>
      </rPr>
      <t>新宁县</t>
    </r>
  </si>
  <si>
    <r>
      <rPr>
        <sz val="12"/>
        <color indexed="8"/>
        <rFont val="宋体"/>
        <family val="3"/>
        <charset val="134"/>
      </rPr>
      <t>城步县</t>
    </r>
  </si>
  <si>
    <r>
      <rPr>
        <sz val="12"/>
        <color indexed="8"/>
        <rFont val="宋体"/>
        <family val="3"/>
        <charset val="134"/>
      </rPr>
      <t>城步苗族自治县</t>
    </r>
  </si>
  <si>
    <r>
      <rPr>
        <sz val="12"/>
        <color indexed="8"/>
        <rFont val="宋体"/>
        <family val="3"/>
        <charset val="134"/>
      </rPr>
      <t>武冈市</t>
    </r>
  </si>
  <si>
    <r>
      <rPr>
        <sz val="11"/>
        <color theme="1"/>
        <rFont val="宋体"/>
        <family val="3"/>
        <charset val="134"/>
      </rPr>
      <t>岳阳市</t>
    </r>
  </si>
  <si>
    <r>
      <rPr>
        <b/>
        <sz val="12"/>
        <color indexed="8"/>
        <rFont val="宋体"/>
        <family val="3"/>
        <charset val="134"/>
      </rPr>
      <t>岳阳市</t>
    </r>
  </si>
  <si>
    <r>
      <rPr>
        <sz val="12"/>
        <color indexed="8"/>
        <rFont val="宋体"/>
        <family val="3"/>
        <charset val="134"/>
      </rPr>
      <t>岳阳市本级</t>
    </r>
  </si>
  <si>
    <r>
      <rPr>
        <sz val="12"/>
        <rFont val="宋体"/>
        <family val="3"/>
        <charset val="134"/>
      </rPr>
      <t>岳阳职业技术学院</t>
    </r>
  </si>
  <si>
    <r>
      <rPr>
        <sz val="12"/>
        <rFont val="宋体"/>
        <family val="3"/>
        <charset val="134"/>
      </rPr>
      <t>湖南民族职业学院</t>
    </r>
  </si>
  <si>
    <r>
      <rPr>
        <sz val="12"/>
        <color indexed="8"/>
        <rFont val="宋体"/>
        <family val="3"/>
        <charset val="134"/>
      </rPr>
      <t>岳阳市经济技术开发区</t>
    </r>
  </si>
  <si>
    <r>
      <rPr>
        <sz val="12"/>
        <rFont val="宋体"/>
        <family val="3"/>
        <charset val="134"/>
      </rPr>
      <t>经济技术开发区</t>
    </r>
  </si>
  <si>
    <r>
      <rPr>
        <sz val="12"/>
        <rFont val="宋体"/>
        <family val="3"/>
        <charset val="134"/>
      </rPr>
      <t>岳阳楼区</t>
    </r>
  </si>
  <si>
    <r>
      <rPr>
        <sz val="12"/>
        <rFont val="宋体"/>
        <family val="3"/>
        <charset val="134"/>
      </rPr>
      <t>屈原管理区</t>
    </r>
  </si>
  <si>
    <r>
      <rPr>
        <sz val="12"/>
        <rFont val="宋体"/>
        <family val="3"/>
        <charset val="134"/>
      </rPr>
      <t>云溪区</t>
    </r>
  </si>
  <si>
    <r>
      <rPr>
        <sz val="12"/>
        <rFont val="宋体"/>
        <family val="3"/>
        <charset val="134"/>
      </rPr>
      <t>君山区</t>
    </r>
  </si>
  <si>
    <r>
      <rPr>
        <sz val="12"/>
        <rFont val="宋体"/>
        <family val="3"/>
        <charset val="134"/>
      </rPr>
      <t>岳阳县</t>
    </r>
  </si>
  <si>
    <r>
      <rPr>
        <sz val="12"/>
        <rFont val="宋体"/>
        <family val="3"/>
        <charset val="134"/>
      </rPr>
      <t>华容县</t>
    </r>
  </si>
  <si>
    <r>
      <rPr>
        <sz val="12"/>
        <rFont val="宋体"/>
        <family val="3"/>
        <charset val="134"/>
      </rPr>
      <t>湘阴县</t>
    </r>
  </si>
  <si>
    <r>
      <rPr>
        <sz val="12"/>
        <rFont val="宋体"/>
        <family val="3"/>
        <charset val="134"/>
      </rPr>
      <t>平江县</t>
    </r>
  </si>
  <si>
    <r>
      <rPr>
        <sz val="12"/>
        <rFont val="宋体"/>
        <family val="3"/>
        <charset val="134"/>
      </rPr>
      <t>汨罗市</t>
    </r>
  </si>
  <si>
    <r>
      <rPr>
        <sz val="12"/>
        <rFont val="宋体"/>
        <family val="3"/>
        <charset val="134"/>
      </rPr>
      <t>临湘市</t>
    </r>
  </si>
  <si>
    <r>
      <rPr>
        <sz val="11"/>
        <color theme="1"/>
        <rFont val="宋体"/>
        <family val="3"/>
        <charset val="134"/>
      </rPr>
      <t>常德市</t>
    </r>
  </si>
  <si>
    <r>
      <rPr>
        <b/>
        <sz val="12"/>
        <color indexed="8"/>
        <rFont val="宋体"/>
        <family val="3"/>
        <charset val="134"/>
      </rPr>
      <t>常德市</t>
    </r>
  </si>
  <si>
    <r>
      <rPr>
        <sz val="12"/>
        <color indexed="8"/>
        <rFont val="宋体"/>
        <family val="3"/>
        <charset val="134"/>
      </rPr>
      <t>常德市本级</t>
    </r>
  </si>
  <si>
    <r>
      <rPr>
        <sz val="12"/>
        <rFont val="宋体"/>
        <family val="3"/>
        <charset val="134"/>
      </rPr>
      <t>常德职业技术学院</t>
    </r>
  </si>
  <si>
    <r>
      <rPr>
        <sz val="12"/>
        <rFont val="宋体"/>
        <family val="3"/>
        <charset val="134"/>
      </rPr>
      <t>湖南应用技术学院</t>
    </r>
  </si>
  <si>
    <r>
      <rPr>
        <sz val="12"/>
        <rFont val="宋体"/>
        <family val="3"/>
        <charset val="134"/>
      </rPr>
      <t>湖南高尔夫旅游职业学院</t>
    </r>
  </si>
  <si>
    <r>
      <rPr>
        <sz val="12"/>
        <rFont val="宋体"/>
        <family val="3"/>
        <charset val="134"/>
      </rPr>
      <t>湖南幼儿师范高等专科学校</t>
    </r>
  </si>
  <si>
    <r>
      <rPr>
        <sz val="12"/>
        <color indexed="8"/>
        <rFont val="宋体"/>
        <family val="3"/>
        <charset val="134"/>
      </rPr>
      <t>西洞庭管理区</t>
    </r>
  </si>
  <si>
    <r>
      <rPr>
        <sz val="12"/>
        <rFont val="宋体"/>
        <family val="3"/>
        <charset val="134"/>
      </rPr>
      <t>西洞庭管理区</t>
    </r>
  </si>
  <si>
    <r>
      <rPr>
        <sz val="12"/>
        <color indexed="8"/>
        <rFont val="宋体"/>
        <family val="3"/>
        <charset val="134"/>
      </rPr>
      <t>西湖管理区</t>
    </r>
  </si>
  <si>
    <r>
      <rPr>
        <sz val="12"/>
        <rFont val="宋体"/>
        <family val="3"/>
        <charset val="134"/>
      </rPr>
      <t>西湖管理区</t>
    </r>
  </si>
  <si>
    <r>
      <rPr>
        <sz val="12"/>
        <rFont val="宋体"/>
        <family val="3"/>
        <charset val="134"/>
      </rPr>
      <t>武陵区</t>
    </r>
  </si>
  <si>
    <r>
      <rPr>
        <sz val="12"/>
        <rFont val="宋体"/>
        <family val="3"/>
        <charset val="134"/>
      </rPr>
      <t>鼎城区</t>
    </r>
  </si>
  <si>
    <r>
      <rPr>
        <sz val="12"/>
        <rFont val="宋体"/>
        <family val="3"/>
        <charset val="134"/>
      </rPr>
      <t>安乡县</t>
    </r>
  </si>
  <si>
    <r>
      <rPr>
        <sz val="12"/>
        <rFont val="宋体"/>
        <family val="3"/>
        <charset val="134"/>
      </rPr>
      <t>汉寿县</t>
    </r>
  </si>
  <si>
    <r>
      <rPr>
        <sz val="12"/>
        <rFont val="宋体"/>
        <family val="3"/>
        <charset val="134"/>
      </rPr>
      <t>澧县</t>
    </r>
  </si>
  <si>
    <r>
      <rPr>
        <sz val="12"/>
        <rFont val="宋体"/>
        <family val="3"/>
        <charset val="134"/>
      </rPr>
      <t>临澧县</t>
    </r>
  </si>
  <si>
    <r>
      <rPr>
        <sz val="12"/>
        <rFont val="宋体"/>
        <family val="3"/>
        <charset val="134"/>
      </rPr>
      <t>桃源县</t>
    </r>
  </si>
  <si>
    <r>
      <rPr>
        <sz val="12"/>
        <rFont val="宋体"/>
        <family val="3"/>
        <charset val="134"/>
      </rPr>
      <t>石门县</t>
    </r>
  </si>
  <si>
    <r>
      <rPr>
        <sz val="12"/>
        <rFont val="宋体"/>
        <family val="3"/>
        <charset val="134"/>
      </rPr>
      <t>津市市</t>
    </r>
  </si>
  <si>
    <r>
      <rPr>
        <sz val="11"/>
        <color theme="1"/>
        <rFont val="宋体"/>
        <family val="3"/>
        <charset val="134"/>
      </rPr>
      <t>张家界市</t>
    </r>
  </si>
  <si>
    <r>
      <rPr>
        <b/>
        <sz val="12"/>
        <color indexed="8"/>
        <rFont val="宋体"/>
        <family val="3"/>
        <charset val="134"/>
      </rPr>
      <t>张家界市</t>
    </r>
  </si>
  <si>
    <r>
      <rPr>
        <sz val="12"/>
        <rFont val="宋体"/>
        <family val="3"/>
        <charset val="134"/>
      </rPr>
      <t>永定区</t>
    </r>
  </si>
  <si>
    <r>
      <rPr>
        <sz val="12"/>
        <rFont val="宋体"/>
        <family val="3"/>
        <charset val="134"/>
      </rPr>
      <t>慈利县</t>
    </r>
  </si>
  <si>
    <r>
      <rPr>
        <sz val="12"/>
        <rFont val="宋体"/>
        <family val="3"/>
        <charset val="134"/>
      </rPr>
      <t>桑植县</t>
    </r>
  </si>
  <si>
    <r>
      <rPr>
        <sz val="11"/>
        <color theme="1"/>
        <rFont val="宋体"/>
        <family val="3"/>
        <charset val="134"/>
      </rPr>
      <t>益阳市</t>
    </r>
  </si>
  <si>
    <r>
      <rPr>
        <b/>
        <sz val="12"/>
        <color indexed="8"/>
        <rFont val="宋体"/>
        <family val="3"/>
        <charset val="134"/>
      </rPr>
      <t>益阳市</t>
    </r>
  </si>
  <si>
    <r>
      <rPr>
        <sz val="12"/>
        <color indexed="8"/>
        <rFont val="宋体"/>
        <family val="3"/>
        <charset val="134"/>
      </rPr>
      <t>益阳市本级</t>
    </r>
  </si>
  <si>
    <r>
      <rPr>
        <sz val="12"/>
        <rFont val="宋体"/>
        <family val="3"/>
        <charset val="134"/>
      </rPr>
      <t>益阳医学高等专科学校</t>
    </r>
  </si>
  <si>
    <r>
      <rPr>
        <sz val="12"/>
        <rFont val="宋体"/>
        <family val="3"/>
        <charset val="134"/>
      </rPr>
      <t>益阳职业技术学院</t>
    </r>
  </si>
  <si>
    <r>
      <rPr>
        <sz val="12"/>
        <rFont val="宋体"/>
        <family val="3"/>
        <charset val="134"/>
      </rPr>
      <t>资阳区</t>
    </r>
  </si>
  <si>
    <r>
      <rPr>
        <sz val="12"/>
        <rFont val="宋体"/>
        <family val="3"/>
        <charset val="134"/>
      </rPr>
      <t>赫山区</t>
    </r>
  </si>
  <si>
    <r>
      <rPr>
        <sz val="12"/>
        <rFont val="宋体"/>
        <family val="3"/>
        <charset val="134"/>
      </rPr>
      <t>南县</t>
    </r>
  </si>
  <si>
    <r>
      <rPr>
        <sz val="12"/>
        <rFont val="宋体"/>
        <family val="3"/>
        <charset val="134"/>
      </rPr>
      <t>桃江县</t>
    </r>
  </si>
  <si>
    <r>
      <rPr>
        <sz val="12"/>
        <rFont val="宋体"/>
        <family val="3"/>
        <charset val="134"/>
      </rPr>
      <t>安化县</t>
    </r>
  </si>
  <si>
    <r>
      <rPr>
        <sz val="12"/>
        <rFont val="宋体"/>
        <family val="3"/>
        <charset val="134"/>
      </rPr>
      <t>沅江市</t>
    </r>
  </si>
  <si>
    <r>
      <rPr>
        <sz val="11"/>
        <color theme="1"/>
        <rFont val="宋体"/>
        <family val="3"/>
        <charset val="134"/>
      </rPr>
      <t>永州市</t>
    </r>
  </si>
  <si>
    <r>
      <rPr>
        <b/>
        <sz val="12"/>
        <color indexed="8"/>
        <rFont val="宋体"/>
        <family val="3"/>
        <charset val="134"/>
      </rPr>
      <t>永州市</t>
    </r>
  </si>
  <si>
    <r>
      <rPr>
        <sz val="12"/>
        <color indexed="8"/>
        <rFont val="宋体"/>
        <family val="3"/>
        <charset val="134"/>
      </rPr>
      <t>永州市本级</t>
    </r>
  </si>
  <si>
    <r>
      <rPr>
        <sz val="12"/>
        <rFont val="宋体"/>
        <family val="3"/>
        <charset val="134"/>
      </rPr>
      <t>永州职业技术学院</t>
    </r>
  </si>
  <si>
    <r>
      <rPr>
        <sz val="12"/>
        <rFont val="宋体"/>
        <family val="3"/>
        <charset val="134"/>
      </rPr>
      <t>湖南九嶷职业技术学院</t>
    </r>
  </si>
  <si>
    <r>
      <rPr>
        <sz val="12"/>
        <rFont val="宋体"/>
        <family val="3"/>
        <charset val="134"/>
      </rPr>
      <t>零陵区</t>
    </r>
  </si>
  <si>
    <r>
      <rPr>
        <sz val="12"/>
        <rFont val="宋体"/>
        <family val="3"/>
        <charset val="134"/>
      </rPr>
      <t>冷水滩区</t>
    </r>
  </si>
  <si>
    <r>
      <rPr>
        <sz val="12"/>
        <rFont val="宋体"/>
        <family val="3"/>
        <charset val="134"/>
      </rPr>
      <t>祁阳县</t>
    </r>
  </si>
  <si>
    <r>
      <rPr>
        <sz val="12"/>
        <rFont val="宋体"/>
        <family val="3"/>
        <charset val="134"/>
      </rPr>
      <t>东安县</t>
    </r>
  </si>
  <si>
    <r>
      <rPr>
        <sz val="12"/>
        <rFont val="宋体"/>
        <family val="3"/>
        <charset val="134"/>
      </rPr>
      <t>双牌县</t>
    </r>
  </si>
  <si>
    <r>
      <rPr>
        <sz val="12"/>
        <rFont val="宋体"/>
        <family val="3"/>
        <charset val="134"/>
      </rPr>
      <t>道县</t>
    </r>
  </si>
  <si>
    <r>
      <rPr>
        <sz val="12"/>
        <rFont val="宋体"/>
        <family val="3"/>
        <charset val="134"/>
      </rPr>
      <t>江永县</t>
    </r>
  </si>
  <si>
    <r>
      <rPr>
        <sz val="12"/>
        <rFont val="宋体"/>
        <family val="3"/>
        <charset val="134"/>
      </rPr>
      <t>宁远县</t>
    </r>
  </si>
  <si>
    <r>
      <rPr>
        <sz val="12"/>
        <rFont val="宋体"/>
        <family val="3"/>
        <charset val="134"/>
      </rPr>
      <t>蓝山县</t>
    </r>
  </si>
  <si>
    <r>
      <rPr>
        <sz val="12"/>
        <rFont val="宋体"/>
        <family val="3"/>
        <charset val="134"/>
      </rPr>
      <t>新田县</t>
    </r>
  </si>
  <si>
    <r>
      <rPr>
        <sz val="12"/>
        <rFont val="宋体"/>
        <family val="3"/>
        <charset val="134"/>
      </rPr>
      <t>江华县</t>
    </r>
  </si>
  <si>
    <r>
      <rPr>
        <sz val="12"/>
        <rFont val="宋体"/>
        <family val="3"/>
        <charset val="134"/>
      </rPr>
      <t>江华瑶族自治县</t>
    </r>
  </si>
  <si>
    <r>
      <rPr>
        <sz val="11"/>
        <color theme="1"/>
        <rFont val="宋体"/>
        <family val="3"/>
        <charset val="134"/>
      </rPr>
      <t>郴州市</t>
    </r>
  </si>
  <si>
    <r>
      <rPr>
        <b/>
        <sz val="12"/>
        <color indexed="8"/>
        <rFont val="宋体"/>
        <family val="3"/>
        <charset val="134"/>
      </rPr>
      <t>郴州市</t>
    </r>
  </si>
  <si>
    <r>
      <rPr>
        <sz val="12"/>
        <color indexed="8"/>
        <rFont val="宋体"/>
        <family val="3"/>
        <charset val="134"/>
      </rPr>
      <t>郴州市本级</t>
    </r>
  </si>
  <si>
    <r>
      <rPr>
        <sz val="12"/>
        <rFont val="宋体"/>
        <family val="3"/>
        <charset val="134"/>
      </rPr>
      <t>郴州职业技术学院</t>
    </r>
  </si>
  <si>
    <r>
      <rPr>
        <sz val="12"/>
        <rFont val="宋体"/>
        <family val="3"/>
        <charset val="134"/>
      </rPr>
      <t>湘南幼儿师范高等专科学校</t>
    </r>
  </si>
  <si>
    <r>
      <rPr>
        <sz val="12"/>
        <rFont val="宋体"/>
        <family val="3"/>
        <charset val="134"/>
      </rPr>
      <t>北湖区</t>
    </r>
  </si>
  <si>
    <r>
      <rPr>
        <sz val="12"/>
        <rFont val="宋体"/>
        <family val="3"/>
        <charset val="134"/>
      </rPr>
      <t>苏仙区</t>
    </r>
  </si>
  <si>
    <r>
      <rPr>
        <sz val="12"/>
        <rFont val="宋体"/>
        <family val="3"/>
        <charset val="134"/>
      </rPr>
      <t>桂阳县</t>
    </r>
  </si>
  <si>
    <r>
      <rPr>
        <sz val="12"/>
        <rFont val="宋体"/>
        <family val="3"/>
        <charset val="134"/>
      </rPr>
      <t>宜章县</t>
    </r>
  </si>
  <si>
    <r>
      <rPr>
        <sz val="12"/>
        <rFont val="宋体"/>
        <family val="3"/>
        <charset val="134"/>
      </rPr>
      <t>永兴县</t>
    </r>
  </si>
  <si>
    <r>
      <rPr>
        <sz val="12"/>
        <rFont val="宋体"/>
        <family val="3"/>
        <charset val="134"/>
      </rPr>
      <t>嘉禾县</t>
    </r>
  </si>
  <si>
    <r>
      <rPr>
        <sz val="12"/>
        <rFont val="宋体"/>
        <family val="3"/>
        <charset val="134"/>
      </rPr>
      <t>临武县</t>
    </r>
  </si>
  <si>
    <r>
      <rPr>
        <sz val="12"/>
        <rFont val="宋体"/>
        <family val="3"/>
        <charset val="134"/>
      </rPr>
      <t>汝城县</t>
    </r>
  </si>
  <si>
    <r>
      <rPr>
        <sz val="12"/>
        <rFont val="宋体"/>
        <family val="3"/>
        <charset val="134"/>
      </rPr>
      <t>桂东县</t>
    </r>
  </si>
  <si>
    <r>
      <rPr>
        <sz val="12"/>
        <rFont val="宋体"/>
        <family val="3"/>
        <charset val="134"/>
      </rPr>
      <t>安仁县</t>
    </r>
  </si>
  <si>
    <r>
      <rPr>
        <sz val="12"/>
        <rFont val="宋体"/>
        <family val="3"/>
        <charset val="134"/>
      </rPr>
      <t>资兴市</t>
    </r>
  </si>
  <si>
    <r>
      <rPr>
        <sz val="11"/>
        <color theme="1"/>
        <rFont val="宋体"/>
        <family val="3"/>
        <charset val="134"/>
      </rPr>
      <t>娄底市</t>
    </r>
  </si>
  <si>
    <r>
      <rPr>
        <b/>
        <sz val="12"/>
        <color indexed="8"/>
        <rFont val="宋体"/>
        <family val="3"/>
        <charset val="134"/>
      </rPr>
      <t>娄底市</t>
    </r>
  </si>
  <si>
    <r>
      <rPr>
        <sz val="12"/>
        <color indexed="8"/>
        <rFont val="宋体"/>
        <family val="3"/>
        <charset val="134"/>
      </rPr>
      <t>娄底市本级</t>
    </r>
  </si>
  <si>
    <r>
      <rPr>
        <sz val="12"/>
        <rFont val="宋体"/>
        <family val="3"/>
        <charset val="134"/>
      </rPr>
      <t>娄底职业技术学院</t>
    </r>
  </si>
  <si>
    <r>
      <rPr>
        <sz val="12"/>
        <rFont val="宋体"/>
        <family val="3"/>
        <charset val="134"/>
      </rPr>
      <t>潇湘职业学院</t>
    </r>
  </si>
  <si>
    <r>
      <rPr>
        <sz val="12"/>
        <rFont val="宋体"/>
        <family val="3"/>
        <charset val="134"/>
      </rPr>
      <t>娄星区</t>
    </r>
  </si>
  <si>
    <r>
      <rPr>
        <sz val="12"/>
        <rFont val="宋体"/>
        <family val="3"/>
        <charset val="134"/>
      </rPr>
      <t>双峰县</t>
    </r>
  </si>
  <si>
    <r>
      <rPr>
        <sz val="12"/>
        <rFont val="宋体"/>
        <family val="3"/>
        <charset val="134"/>
      </rPr>
      <t>新化县</t>
    </r>
  </si>
  <si>
    <r>
      <rPr>
        <sz val="12"/>
        <rFont val="宋体"/>
        <family val="3"/>
        <charset val="134"/>
      </rPr>
      <t>冷水江市</t>
    </r>
  </si>
  <si>
    <r>
      <rPr>
        <sz val="12"/>
        <rFont val="宋体"/>
        <family val="3"/>
        <charset val="134"/>
      </rPr>
      <t>涟源市</t>
    </r>
  </si>
  <si>
    <r>
      <rPr>
        <sz val="11"/>
        <color theme="1"/>
        <rFont val="宋体"/>
        <family val="3"/>
        <charset val="134"/>
      </rPr>
      <t>怀化市</t>
    </r>
  </si>
  <si>
    <r>
      <rPr>
        <b/>
        <sz val="12"/>
        <color indexed="8"/>
        <rFont val="宋体"/>
        <family val="3"/>
        <charset val="134"/>
      </rPr>
      <t>怀化市</t>
    </r>
  </si>
  <si>
    <r>
      <rPr>
        <sz val="12"/>
        <color indexed="8"/>
        <rFont val="宋体"/>
        <family val="3"/>
        <charset val="134"/>
      </rPr>
      <t>怀化市本级</t>
    </r>
  </si>
  <si>
    <r>
      <rPr>
        <sz val="12"/>
        <rFont val="宋体"/>
        <family val="3"/>
        <charset val="134"/>
      </rPr>
      <t>怀化职业技术学院</t>
    </r>
  </si>
  <si>
    <r>
      <rPr>
        <sz val="12"/>
        <rFont val="宋体"/>
        <family val="3"/>
        <charset val="134"/>
      </rPr>
      <t>鹤城区</t>
    </r>
  </si>
  <si>
    <r>
      <rPr>
        <sz val="12"/>
        <rFont val="宋体"/>
        <family val="3"/>
        <charset val="134"/>
      </rPr>
      <t>洪江区</t>
    </r>
  </si>
  <si>
    <r>
      <rPr>
        <sz val="12"/>
        <rFont val="宋体"/>
        <family val="3"/>
        <charset val="134"/>
      </rPr>
      <t>中方县</t>
    </r>
  </si>
  <si>
    <r>
      <rPr>
        <sz val="12"/>
        <rFont val="宋体"/>
        <family val="3"/>
        <charset val="134"/>
      </rPr>
      <t>沅陵县</t>
    </r>
  </si>
  <si>
    <r>
      <rPr>
        <sz val="12"/>
        <rFont val="宋体"/>
        <family val="3"/>
        <charset val="134"/>
      </rPr>
      <t>辰溪县</t>
    </r>
  </si>
  <si>
    <r>
      <rPr>
        <sz val="12"/>
        <rFont val="宋体"/>
        <family val="3"/>
        <charset val="134"/>
      </rPr>
      <t>溆浦县</t>
    </r>
  </si>
  <si>
    <r>
      <rPr>
        <sz val="12"/>
        <rFont val="宋体"/>
        <family val="3"/>
        <charset val="134"/>
      </rPr>
      <t>会同县</t>
    </r>
  </si>
  <si>
    <r>
      <rPr>
        <sz val="12"/>
        <rFont val="宋体"/>
        <family val="3"/>
        <charset val="134"/>
      </rPr>
      <t>麻阳县</t>
    </r>
  </si>
  <si>
    <r>
      <rPr>
        <sz val="12"/>
        <rFont val="宋体"/>
        <family val="3"/>
        <charset val="134"/>
      </rPr>
      <t>麻阳苗族自治县</t>
    </r>
  </si>
  <si>
    <r>
      <rPr>
        <sz val="12"/>
        <rFont val="宋体"/>
        <family val="3"/>
        <charset val="134"/>
      </rPr>
      <t>新晃县</t>
    </r>
  </si>
  <si>
    <r>
      <rPr>
        <sz val="12"/>
        <rFont val="宋体"/>
        <family val="3"/>
        <charset val="134"/>
      </rPr>
      <t>新晃侗族自治县</t>
    </r>
  </si>
  <si>
    <r>
      <rPr>
        <sz val="12"/>
        <rFont val="宋体"/>
        <family val="3"/>
        <charset val="134"/>
      </rPr>
      <t>芷江县</t>
    </r>
  </si>
  <si>
    <r>
      <rPr>
        <sz val="12"/>
        <rFont val="宋体"/>
        <family val="3"/>
        <charset val="134"/>
      </rPr>
      <t>芷江侗族自治县</t>
    </r>
  </si>
  <si>
    <r>
      <rPr>
        <sz val="12"/>
        <rFont val="宋体"/>
        <family val="3"/>
        <charset val="134"/>
      </rPr>
      <t>靖州县</t>
    </r>
  </si>
  <si>
    <r>
      <rPr>
        <sz val="12"/>
        <rFont val="宋体"/>
        <family val="3"/>
        <charset val="134"/>
      </rPr>
      <t>靖州苗族侗族自治县</t>
    </r>
  </si>
  <si>
    <r>
      <rPr>
        <sz val="12"/>
        <rFont val="宋体"/>
        <family val="3"/>
        <charset val="134"/>
      </rPr>
      <t>通道县</t>
    </r>
  </si>
  <si>
    <r>
      <rPr>
        <sz val="12"/>
        <rFont val="宋体"/>
        <family val="3"/>
        <charset val="134"/>
      </rPr>
      <t>洪江市</t>
    </r>
  </si>
  <si>
    <r>
      <rPr>
        <sz val="11"/>
        <color theme="1"/>
        <rFont val="宋体"/>
        <family val="3"/>
        <charset val="134"/>
      </rPr>
      <t>湘西土家族苗族自治州</t>
    </r>
  </si>
  <si>
    <r>
      <rPr>
        <b/>
        <sz val="12"/>
        <color indexed="8"/>
        <rFont val="宋体"/>
        <family val="3"/>
        <charset val="134"/>
      </rPr>
      <t>湘西州</t>
    </r>
  </si>
  <si>
    <r>
      <rPr>
        <sz val="12"/>
        <color indexed="8"/>
        <rFont val="宋体"/>
        <family val="3"/>
        <charset val="134"/>
      </rPr>
      <t>湘西州本级</t>
    </r>
  </si>
  <si>
    <r>
      <rPr>
        <sz val="12"/>
        <rFont val="宋体"/>
        <family val="3"/>
        <charset val="134"/>
      </rPr>
      <t>湘西民族职业技术学院</t>
    </r>
  </si>
  <si>
    <r>
      <rPr>
        <sz val="12"/>
        <rFont val="宋体"/>
        <family val="3"/>
        <charset val="134"/>
      </rPr>
      <t>吉首大学师范学院</t>
    </r>
  </si>
  <si>
    <r>
      <rPr>
        <sz val="12"/>
        <rFont val="宋体"/>
        <family val="3"/>
        <charset val="134"/>
      </rPr>
      <t>吉首市</t>
    </r>
  </si>
  <si>
    <r>
      <rPr>
        <sz val="12"/>
        <rFont val="宋体"/>
        <family val="3"/>
        <charset val="134"/>
      </rPr>
      <t>泸溪县</t>
    </r>
  </si>
  <si>
    <r>
      <rPr>
        <sz val="12"/>
        <rFont val="宋体"/>
        <family val="3"/>
        <charset val="134"/>
      </rPr>
      <t>凤凰县</t>
    </r>
  </si>
  <si>
    <r>
      <rPr>
        <sz val="12"/>
        <rFont val="宋体"/>
        <family val="3"/>
        <charset val="134"/>
      </rPr>
      <t>花垣县</t>
    </r>
  </si>
  <si>
    <r>
      <rPr>
        <sz val="12"/>
        <rFont val="宋体"/>
        <family val="3"/>
        <charset val="134"/>
      </rPr>
      <t>保靖县</t>
    </r>
  </si>
  <si>
    <r>
      <rPr>
        <sz val="12"/>
        <rFont val="宋体"/>
        <family val="3"/>
        <charset val="134"/>
      </rPr>
      <t>古丈县</t>
    </r>
  </si>
  <si>
    <r>
      <rPr>
        <sz val="12"/>
        <rFont val="宋体"/>
        <family val="3"/>
        <charset val="134"/>
      </rPr>
      <t>永顺县</t>
    </r>
  </si>
  <si>
    <r>
      <rPr>
        <sz val="12"/>
        <rFont val="宋体"/>
        <family val="3"/>
        <charset val="134"/>
      </rPr>
      <t>龙山县</t>
    </r>
  </si>
  <si>
    <t>湖南省商务职业技术学院</t>
  </si>
  <si>
    <t>地方</t>
  </si>
  <si>
    <t>市级</t>
  </si>
  <si>
    <t>县级</t>
  </si>
  <si>
    <t>单位：人/万元</t>
  </si>
  <si>
    <t>资助指标</t>
  </si>
  <si>
    <t>各级资金分担比例</t>
  </si>
  <si>
    <t>2022年测算资金（万元）</t>
  </si>
  <si>
    <t>抵扣中央资金结余</t>
  </si>
  <si>
    <t>已下达资金（万元）</t>
  </si>
  <si>
    <t>此次下达资金（万元）</t>
    <phoneticPr fontId="145" type="noConversion"/>
  </si>
  <si>
    <t>省示范性高中人数</t>
  </si>
  <si>
    <t>测算分档数</t>
  </si>
  <si>
    <t>非省直管县</t>
  </si>
  <si>
    <t>省直管县</t>
  </si>
  <si>
    <t>市（县）</t>
  </si>
  <si>
    <t>中央</t>
    <phoneticPr fontId="145" type="noConversion"/>
  </si>
  <si>
    <t>省级</t>
    <phoneticPr fontId="145" type="noConversion"/>
  </si>
  <si>
    <t>一档       （3000元/生/年）</t>
  </si>
  <si>
    <t>二档      （1000元/生/年）</t>
  </si>
  <si>
    <t>测算金额</t>
  </si>
  <si>
    <t>湘财预【2021】309号、湘财教指【2021】78号已下达资金</t>
    <phoneticPr fontId="145" type="noConversion"/>
  </si>
  <si>
    <t>湘财预〔2022〕66已下达资金</t>
    <phoneticPr fontId="145" type="noConversion"/>
  </si>
  <si>
    <t>湘财预【2021】309号、湘财教指【2021】78号已下达资金</t>
  </si>
  <si>
    <t>长沙市一中</t>
  </si>
  <si>
    <t>湖南师大附中</t>
  </si>
  <si>
    <r>
      <rPr>
        <sz val="9"/>
        <rFont val="宋体"/>
        <family val="3"/>
        <charset val="134"/>
      </rPr>
      <t>待下年抵扣1</t>
    </r>
    <r>
      <rPr>
        <sz val="9"/>
        <rFont val="Times New Roman"/>
        <family val="1"/>
      </rPr>
      <t>.6</t>
    </r>
    <r>
      <rPr>
        <sz val="9"/>
        <rFont val="宋体"/>
        <family val="3"/>
        <charset val="134"/>
      </rPr>
      <t>万元</t>
    </r>
  </si>
  <si>
    <t>2021年秋免学杂费人数(人）</t>
  </si>
  <si>
    <t>应下达资金</t>
  </si>
  <si>
    <t>第二次下达
(湘财预〔2022〕66号 )</t>
  </si>
  <si>
    <t>此次下达资金</t>
  </si>
  <si>
    <t>省非示范性高中人数</t>
  </si>
  <si>
    <t>省级</t>
    <phoneticPr fontId="145" type="noConversion"/>
  </si>
  <si>
    <t>待下年抵扣0.6万元</t>
    <phoneticPr fontId="145" type="noConversion"/>
  </si>
  <si>
    <t>2022年普通高中免费教科书资金清算表</t>
    <phoneticPr fontId="58" type="noConversion"/>
  </si>
  <si>
    <t>2021年秋免学杂费人数(人）</t>
    <phoneticPr fontId="145" type="noConversion"/>
  </si>
  <si>
    <t>全年应下达资金（万元）</t>
    <phoneticPr fontId="145" type="noConversion"/>
  </si>
  <si>
    <t>已下达资金（万元）</t>
    <phoneticPr fontId="145" type="noConversion"/>
  </si>
  <si>
    <t>此次下达金额（万元）</t>
    <phoneticPr fontId="145" type="noConversion"/>
  </si>
  <si>
    <t>单位（市县）</t>
  </si>
  <si>
    <t>资助人数（人）</t>
  </si>
  <si>
    <t>资金需求（万元）</t>
  </si>
  <si>
    <t>应抵扣历史结余（负数为追补缺口（万元）</t>
  </si>
  <si>
    <t>本次应下达资金</t>
    <phoneticPr fontId="58" type="noConversion"/>
  </si>
  <si>
    <t>调整负数后此次下达资金</t>
    <phoneticPr fontId="58" type="noConversion"/>
  </si>
  <si>
    <t>下次待抵扣资金</t>
  </si>
  <si>
    <t>奖学金</t>
  </si>
  <si>
    <t>免学费</t>
  </si>
  <si>
    <t>国家奖助学金</t>
  </si>
  <si>
    <t>中职免学费补助资金</t>
  </si>
  <si>
    <t>免学费补助资金</t>
  </si>
  <si>
    <t>国家助学金</t>
    <phoneticPr fontId="58" type="noConversion"/>
  </si>
  <si>
    <t>免学费资金</t>
    <phoneticPr fontId="58" type="noConversion"/>
  </si>
  <si>
    <t>市县</t>
  </si>
  <si>
    <t>其中，奖学金</t>
    <phoneticPr fontId="58" type="noConversion"/>
  </si>
  <si>
    <t>教育系统小计</t>
  </si>
  <si>
    <t>省建工集团</t>
    <phoneticPr fontId="58" type="noConversion"/>
  </si>
  <si>
    <t>湖南建设中等职业学校</t>
  </si>
  <si>
    <t>人社系统</t>
  </si>
  <si>
    <t>湖南省工业技师学院（中南工业学校350022）</t>
  </si>
  <si>
    <t>湖南省汽车技师学院（350024）</t>
  </si>
  <si>
    <t>湖南轻工高级技工学校（350026）</t>
  </si>
  <si>
    <t>湖南兵器工业高级技工学校（350017）</t>
  </si>
  <si>
    <t>江麓技工学校</t>
  </si>
  <si>
    <t>2022年教育系统预计资助人数（人）</t>
  </si>
  <si>
    <t>助学金分担比例(奖学金由中央全额承担）</t>
  </si>
  <si>
    <t>调整后各级应分担资金</t>
  </si>
  <si>
    <t>奖学金(市本级名额含所辖区）</t>
  </si>
  <si>
    <t>中央与地方</t>
  </si>
  <si>
    <t>省与市县</t>
  </si>
  <si>
    <t>省人力资源和社会保障厅</t>
  </si>
  <si>
    <t>省残疾人联合会</t>
  </si>
  <si>
    <t>省食品药品监督管理局</t>
  </si>
  <si>
    <t>人社系统资助人数（人）</t>
  </si>
  <si>
    <t>各级应分担资金</t>
  </si>
  <si>
    <t>追补历史缺口</t>
  </si>
  <si>
    <t>人力资源和社会保障系统</t>
  </si>
  <si>
    <r>
      <rPr>
        <b/>
        <sz val="9"/>
        <rFont val="黑体"/>
        <family val="3"/>
        <charset val="134"/>
      </rPr>
      <t>小计</t>
    </r>
  </si>
  <si>
    <r>
      <rPr>
        <sz val="9"/>
        <rFont val="黑体"/>
        <family val="3"/>
        <charset val="134"/>
      </rPr>
      <t>省人力资源和社会保障厅</t>
    </r>
  </si>
  <si>
    <r>
      <rPr>
        <sz val="9"/>
        <rFont val="黑体"/>
        <family val="3"/>
        <charset val="134"/>
      </rPr>
      <t>湖南劳动高级技工学校（湖南劳动人事职业学院</t>
    </r>
    <r>
      <rPr>
        <sz val="9"/>
        <rFont val="Times New Roman"/>
        <family val="1"/>
      </rPr>
      <t>301006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</si>
  <si>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湖南建筑高级技工学校（</t>
    </r>
    <r>
      <rPr>
        <sz val="9"/>
        <rFont val="Times New Roman"/>
        <family val="1"/>
      </rPr>
      <t>364003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</si>
  <si>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省教育厅</t>
    </r>
  </si>
  <si>
    <r>
      <rPr>
        <sz val="9"/>
        <rFont val="黑体"/>
        <family val="3"/>
        <charset val="134"/>
      </rPr>
      <t>湖南机电高级技工学校（湖南机电职业技术学院</t>
    </r>
    <r>
      <rPr>
        <sz val="9"/>
        <rFont val="Times New Roman"/>
        <family val="1"/>
      </rPr>
      <t>100059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</si>
  <si>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湖南网络工程技工学校（湖南广播电视大学</t>
    </r>
    <r>
      <rPr>
        <sz val="9"/>
        <rFont val="Times New Roman"/>
        <family val="1"/>
      </rPr>
      <t>100034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</si>
  <si>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湖南交通高级技工学校（湖南省交通职业技术学院</t>
    </r>
    <r>
      <rPr>
        <sz val="9"/>
        <rFont val="Times New Roman"/>
        <family val="1"/>
      </rPr>
      <t>202008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</si>
  <si>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省粮食局</t>
    </r>
  </si>
  <si>
    <r>
      <rPr>
        <sz val="9"/>
        <rFont val="黑体"/>
        <family val="3"/>
        <charset val="134"/>
      </rPr>
      <t>湖南省经济贸易高级技工学校（</t>
    </r>
    <r>
      <rPr>
        <sz val="9"/>
        <rFont val="Times New Roman"/>
        <family val="1"/>
      </rPr>
      <t>205006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</si>
  <si>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省机关事务管理局</t>
    </r>
  </si>
  <si>
    <r>
      <rPr>
        <sz val="9"/>
        <rFont val="黑体"/>
        <family val="3"/>
        <charset val="134"/>
      </rPr>
      <t>湖南省商业技师学院（</t>
    </r>
    <r>
      <rPr>
        <sz val="9"/>
        <rFont val="Times New Roman"/>
        <family val="1"/>
      </rPr>
      <t>031010</t>
    </r>
    <r>
      <rPr>
        <sz val="9"/>
        <rFont val="黑体"/>
        <family val="3"/>
        <charset val="134"/>
      </rPr>
      <t>）</t>
    </r>
  </si>
  <si>
    <r>
      <rPr>
        <sz val="9"/>
        <rFont val="黑体"/>
        <family val="3"/>
        <charset val="134"/>
      </rPr>
      <t>省人力资源和社会保障厅系统财务</t>
    </r>
  </si>
  <si>
    <r>
      <rPr>
        <sz val="9"/>
        <rFont val="黑体"/>
        <family val="3"/>
        <charset val="134"/>
      </rPr>
      <t>白沙矿务局技工学校</t>
    </r>
  </si>
  <si>
    <r>
      <rPr>
        <sz val="9"/>
        <rFont val="黑体"/>
        <family val="3"/>
        <charset val="134"/>
      </rPr>
      <t>实拨单位</t>
    </r>
  </si>
  <si>
    <t>2022年教育系统免学费预计人数（人）</t>
  </si>
  <si>
    <t>调整后各级应安排资金(万元）</t>
  </si>
  <si>
    <t>人社系统免学费人数（人）</t>
  </si>
  <si>
    <t>人力资源和社会保障系统小计</t>
  </si>
  <si>
    <t>省地质矿产勘查开发局</t>
  </si>
  <si>
    <t>湖南网络工程技工学校（湖南广播电视大学100034）</t>
  </si>
  <si>
    <t>湖南交通高级技工学校（湖南省交通职业技术学院202008）</t>
  </si>
  <si>
    <t>湖南省经济贸易高级技工学校（205006）</t>
  </si>
  <si>
    <t>湖南省商业技师学院（031010）</t>
  </si>
  <si>
    <t>白沙矿务局技工学校</t>
  </si>
  <si>
    <t>2022年普通高中国家助学金资金清算明细表</t>
    <phoneticPr fontId="145" type="noConversion"/>
  </si>
  <si>
    <t>附件3-3</t>
    <phoneticPr fontId="145" type="noConversion"/>
  </si>
  <si>
    <t>附件4-2</t>
    <phoneticPr fontId="145" type="noConversion"/>
  </si>
  <si>
    <t>2022年服兵役应安排资金</t>
    <phoneticPr fontId="145" type="noConversion"/>
  </si>
  <si>
    <t>小计</t>
    <phoneticPr fontId="145" type="noConversion"/>
  </si>
  <si>
    <t>中央</t>
    <phoneticPr fontId="145" type="noConversion"/>
  </si>
  <si>
    <t>省级</t>
    <phoneticPr fontId="145" type="noConversion"/>
  </si>
  <si>
    <t>市州</t>
    <phoneticPr fontId="145" type="noConversion"/>
  </si>
  <si>
    <t>2050302中专教育</t>
  </si>
  <si>
    <r>
      <rPr>
        <sz val="10"/>
        <color indexed="8"/>
        <rFont val="宋体"/>
        <family val="3"/>
        <charset val="134"/>
      </rPr>
      <t>待下年抵扣</t>
    </r>
    <r>
      <rPr>
        <sz val="10"/>
        <color indexed="8"/>
        <rFont val="Arial"/>
        <family val="2"/>
      </rPr>
      <t>0.23</t>
    </r>
    <r>
      <rPr>
        <sz val="10"/>
        <color indexed="8"/>
        <rFont val="宋体"/>
        <family val="3"/>
        <charset val="134"/>
      </rPr>
      <t>万元</t>
    </r>
    <phoneticPr fontId="145" type="noConversion"/>
  </si>
  <si>
    <t>全年应安排资金</t>
    <phoneticPr fontId="145" type="noConversion"/>
  </si>
  <si>
    <t/>
  </si>
  <si>
    <t>已下达中央和省级资金</t>
    <phoneticPr fontId="145" type="noConversion"/>
  </si>
  <si>
    <t>附件1</t>
    <phoneticPr fontId="58" type="noConversion"/>
  </si>
  <si>
    <t>单位：万元</t>
    <phoneticPr fontId="58" type="noConversion"/>
  </si>
  <si>
    <t>地区/主管部门</t>
    <phoneticPr fontId="58" type="noConversion"/>
  </si>
  <si>
    <t>待下年抵扣</t>
    <phoneticPr fontId="145" type="noConversion"/>
  </si>
  <si>
    <t>备注</t>
    <phoneticPr fontId="58" type="noConversion"/>
  </si>
  <si>
    <t>教育系统</t>
    <phoneticPr fontId="58" type="noConversion"/>
  </si>
  <si>
    <t>省直单位小计</t>
    <phoneticPr fontId="58" type="noConversion"/>
  </si>
  <si>
    <t>省教育厅</t>
    <phoneticPr fontId="58" type="noConversion"/>
  </si>
  <si>
    <t>湘潭理工学院（湖南工商大学北津学院）</t>
    <phoneticPr fontId="58" type="noConversion"/>
  </si>
  <si>
    <t>湖南开放大学（湖南网络工程职业学院）</t>
    <phoneticPr fontId="58" type="noConversion"/>
  </si>
  <si>
    <t>省工信厅</t>
    <phoneticPr fontId="58" type="noConversion"/>
  </si>
  <si>
    <t>省农业农村厅</t>
    <phoneticPr fontId="58" type="noConversion"/>
  </si>
  <si>
    <t>省残联</t>
    <phoneticPr fontId="58" type="noConversion"/>
  </si>
  <si>
    <t>省机关事务管理局</t>
    <phoneticPr fontId="58" type="noConversion"/>
  </si>
  <si>
    <t>省交通运输厅</t>
    <phoneticPr fontId="58" type="noConversion"/>
  </si>
  <si>
    <t>省粮食局</t>
    <phoneticPr fontId="58" type="noConversion"/>
  </si>
  <si>
    <t>核工业卫生学校（999888）</t>
    <phoneticPr fontId="58" type="noConversion"/>
  </si>
  <si>
    <t>长沙建筑工程学校（999152）</t>
    <phoneticPr fontId="58" type="noConversion"/>
  </si>
  <si>
    <t>湖南省水利水电建设工程学校（中国水利水电第八工程局有限公司999649）</t>
    <phoneticPr fontId="58" type="noConversion"/>
  </si>
  <si>
    <t>湘潭钢铁集团有限公司职业中等专业学校（湖南华菱湘潭钢铁有限公司999056）</t>
    <phoneticPr fontId="58" type="noConversion"/>
  </si>
  <si>
    <t>人社系统</t>
    <phoneticPr fontId="58" type="noConversion"/>
  </si>
  <si>
    <t>省自然资源厅</t>
    <phoneticPr fontId="58" type="noConversion"/>
  </si>
  <si>
    <t>省建工集团</t>
    <phoneticPr fontId="58" type="noConversion"/>
  </si>
  <si>
    <t>省教育厅</t>
    <phoneticPr fontId="145" type="noConversion"/>
  </si>
  <si>
    <t>省市场监管局</t>
    <phoneticPr fontId="58" type="noConversion"/>
  </si>
  <si>
    <r>
      <rPr>
        <sz val="8"/>
        <rFont val="黑体"/>
        <family val="3"/>
        <charset val="134"/>
      </rPr>
      <t>湖南交通高级技工学校（湖南省交通职业技术学院</t>
    </r>
    <r>
      <rPr>
        <sz val="8"/>
        <rFont val="Times New Roman"/>
        <family val="1"/>
      </rPr>
      <t>202008</t>
    </r>
    <r>
      <rPr>
        <sz val="8"/>
        <rFont val="黑体"/>
        <family val="3"/>
        <charset val="134"/>
      </rPr>
      <t>）</t>
    </r>
    <phoneticPr fontId="58" type="noConversion"/>
  </si>
  <si>
    <t>省人力资源和社会保障厅系统财务</t>
    <phoneticPr fontId="58" type="noConversion"/>
  </si>
  <si>
    <t>中国水利水电第八工程局高级技工学校（中国水利水电第八工程局有限公司999649）</t>
    <phoneticPr fontId="58" type="noConversion"/>
  </si>
  <si>
    <t>湘潭钢铁集团有限公司高级技工学校（湖南华菱湘潭钢铁有限公司999056）</t>
    <phoneticPr fontId="58" type="noConversion"/>
  </si>
  <si>
    <t>中铁十二局技工学校（湘潭铁路工程学校999145）</t>
    <phoneticPr fontId="58" type="noConversion"/>
  </si>
  <si>
    <t>涟源钢铁集团有限公司技工学校（湖南华菱涟源钢铁有限公司999310）</t>
    <phoneticPr fontId="58" type="noConversion"/>
  </si>
  <si>
    <t>中建五局技工学校（长沙建筑工程学校999152）</t>
    <phoneticPr fontId="58" type="noConversion"/>
  </si>
  <si>
    <r>
      <rPr>
        <sz val="9"/>
        <rFont val="宋体"/>
        <family val="3"/>
        <charset val="134"/>
      </rPr>
      <t>待下年抵扣</t>
    </r>
    <r>
      <rPr>
        <sz val="9"/>
        <rFont val="Times New Roman"/>
        <family val="1"/>
      </rPr>
      <t>12.1</t>
    </r>
    <r>
      <rPr>
        <sz val="9"/>
        <rFont val="宋体"/>
        <family val="3"/>
        <charset val="134"/>
      </rPr>
      <t>万元</t>
    </r>
    <phoneticPr fontId="145" type="noConversion"/>
  </si>
  <si>
    <r>
      <rPr>
        <sz val="9"/>
        <rFont val="宋体"/>
        <family val="3"/>
        <charset val="134"/>
      </rPr>
      <t>待下年抵扣</t>
    </r>
    <r>
      <rPr>
        <sz val="9"/>
        <rFont val="Times New Roman"/>
        <family val="1"/>
      </rPr>
      <t>0.1</t>
    </r>
    <r>
      <rPr>
        <sz val="9"/>
        <rFont val="宋体"/>
        <family val="3"/>
        <charset val="134"/>
      </rPr>
      <t>万元</t>
    </r>
    <phoneticPr fontId="145" type="noConversion"/>
  </si>
  <si>
    <r>
      <t>湖南国防工业职业技术学院</t>
    </r>
    <r>
      <rPr>
        <sz val="8"/>
        <rFont val="Times New Roman"/>
        <family val="1"/>
      </rPr>
      <t>(</t>
    </r>
    <r>
      <rPr>
        <sz val="8"/>
        <rFont val="黑体"/>
        <family val="3"/>
        <charset val="134"/>
      </rPr>
      <t>湖南省江南工业学校</t>
    </r>
    <r>
      <rPr>
        <sz val="8"/>
        <rFont val="Times New Roman"/>
        <family val="1"/>
      </rPr>
      <t>)</t>
    </r>
  </si>
  <si>
    <r>
      <t>湖南省商业职业中等专业学校（湖南省商业技师学院</t>
    </r>
    <r>
      <rPr>
        <sz val="8"/>
        <rFont val="Times New Roman"/>
        <family val="1"/>
      </rPr>
      <t>031010</t>
    </r>
    <r>
      <rPr>
        <sz val="8"/>
        <rFont val="黑体"/>
        <family val="3"/>
        <charset val="134"/>
      </rPr>
      <t>）</t>
    </r>
  </si>
  <si>
    <r>
      <t>湖南省经贸职业中专学校</t>
    </r>
    <r>
      <rPr>
        <sz val="8"/>
        <rFont val="Times New Roman"/>
        <family val="1"/>
      </rPr>
      <t>(</t>
    </r>
    <r>
      <rPr>
        <sz val="8"/>
        <rFont val="黑体"/>
        <family val="3"/>
        <charset val="134"/>
      </rPr>
      <t>湖南省经济贸易高级技工学校</t>
    </r>
    <r>
      <rPr>
        <sz val="8"/>
        <rFont val="Times New Roman"/>
        <family val="1"/>
      </rPr>
      <t>205006</t>
    </r>
    <r>
      <rPr>
        <sz val="8"/>
        <rFont val="黑体"/>
        <family val="3"/>
        <charset val="134"/>
      </rPr>
      <t>）</t>
    </r>
  </si>
  <si>
    <r>
      <t>湖南省水利水电建设工程学校（中国水利水电第八工程局有限公司</t>
    </r>
    <r>
      <rPr>
        <sz val="8"/>
        <rFont val="Times New Roman"/>
        <family val="1"/>
      </rPr>
      <t>999649</t>
    </r>
    <r>
      <rPr>
        <sz val="8"/>
        <rFont val="黑体"/>
        <family val="3"/>
        <charset val="134"/>
      </rPr>
      <t>）</t>
    </r>
  </si>
  <si>
    <t>2022年普通高中建档立卡家庭经济困难学生免学杂费资金清算明细表</t>
    <phoneticPr fontId="145" type="noConversion"/>
  </si>
  <si>
    <t>2022年中职学生资助省级补助资金测算总表</t>
    <phoneticPr fontId="145" type="noConversion"/>
  </si>
  <si>
    <t>2022年中职国家奖助学金省级资金测算明细表（教育部门）</t>
    <phoneticPr fontId="145" type="noConversion"/>
  </si>
  <si>
    <t>2022年中职国家奖助学金省级资金测算明细表（人社部门）</t>
    <phoneticPr fontId="145" type="noConversion"/>
  </si>
  <si>
    <t>2022年中职免学费省级资金测算明细表（教育部门）</t>
    <phoneticPr fontId="145" type="noConversion"/>
  </si>
  <si>
    <t>2021年中职免学费省级资金测算明细表（人社部门）</t>
    <phoneticPr fontId="145" type="noConversion"/>
  </si>
  <si>
    <t>2022年高校学生资助省级资金分配表</t>
    <phoneticPr fontId="145" type="noConversion"/>
  </si>
  <si>
    <t>2022年高校奖助学金省级资金分配表</t>
    <phoneticPr fontId="145" type="noConversion"/>
  </si>
  <si>
    <t>2022年研究生国家奖助学金分配明细表</t>
    <phoneticPr fontId="145" type="noConversion"/>
  </si>
  <si>
    <t>2022年本专科生国家奖助学金分配明细表</t>
    <phoneticPr fontId="145" type="noConversion"/>
  </si>
  <si>
    <t>2022年服兵役高等学校学生国家教育资助省级资金分配明细表</t>
    <phoneticPr fontId="145" type="noConversion"/>
  </si>
  <si>
    <t>2022年省属学校学生资助省级资金分配表</t>
    <phoneticPr fontId="58" type="noConversion"/>
  </si>
  <si>
    <t>附件2-1</t>
    <phoneticPr fontId="145" type="noConversion"/>
  </si>
  <si>
    <t>附件2-2</t>
    <phoneticPr fontId="145" type="noConversion"/>
  </si>
  <si>
    <t>附件2-3</t>
    <phoneticPr fontId="145" type="noConversion"/>
  </si>
  <si>
    <t>附件3-1</t>
    <phoneticPr fontId="145" type="noConversion"/>
  </si>
  <si>
    <t>附件3-2</t>
    <phoneticPr fontId="145" type="noConversion"/>
  </si>
  <si>
    <t>附件3-4</t>
    <phoneticPr fontId="145" type="noConversion"/>
  </si>
  <si>
    <t>附件4-1</t>
    <phoneticPr fontId="145" type="noConversion"/>
  </si>
  <si>
    <t>附件4-3-1：</t>
    <phoneticPr fontId="145" type="noConversion"/>
  </si>
  <si>
    <t>附件4-3-2：</t>
    <phoneticPr fontId="145" type="noConversion"/>
  </si>
  <si>
    <t>附件4-4</t>
    <phoneticPr fontId="145" type="noConversion"/>
  </si>
  <si>
    <t>省教育厅</t>
    <phoneticPr fontId="145" type="noConversion"/>
  </si>
  <si>
    <t>服兵役资金（政府预算经济科目列50902助学金；部门预算经济科目列30308助学金）</t>
    <phoneticPr fontId="58" type="noConversion"/>
  </si>
  <si>
    <t>奖助学金（政府预算经济科目列50902助学金；部门预算经济科目列30308助学金）</t>
    <phoneticPr fontId="58" type="noConversion"/>
  </si>
  <si>
    <t>助学金（政府预算经济科目列50902助学金；部门预算经济科目列30308助学金）</t>
    <phoneticPr fontId="145" type="noConversion"/>
  </si>
  <si>
    <t>助学金（政府预算经济科目列50902助学金；部门预算经济科目列30308助学金）</t>
    <phoneticPr fontId="145" type="noConversion"/>
  </si>
  <si>
    <t>免学费（政府预算经济科目列50502商品和服务支出；部门预算经济科目列30299其他商品和服务支出）</t>
    <phoneticPr fontId="145" type="noConversion"/>
  </si>
  <si>
    <t>免学费（政府预算经济科目列50502商品和服务支出；部门预算经济科目列30299其他商品和服务支出）</t>
    <phoneticPr fontId="145" type="noConversion"/>
  </si>
  <si>
    <t>免费教科书（政府预算经济科目列50502商品和服务支出；部门预算经济科目列30299其他商品和服务支出）</t>
    <phoneticPr fontId="1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</si>
</sst>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_ \¥* #,##0.00_ ;_ \¥* \-#,##0.00_ ;_ \¥* &quot;-&quot;??_ ;_ @_ "/>
    <numFmt numFmtId="178" formatCode="0_ ;[Red]\-0\ "/>
    <numFmt numFmtId="179" formatCode="0.00_);[Red]\(0.00\)"/>
    <numFmt numFmtId="180" formatCode="_-* #,##0.00_-;\-* #,##0.00_-;_-* &quot;-&quot;??_-;_-@_-"/>
    <numFmt numFmtId="181" formatCode="\$#,##0;\(\$#,##0\)"/>
    <numFmt numFmtId="182" formatCode="\$#,##0.00;\(\$#,##0.00\)"/>
    <numFmt numFmtId="183" formatCode="0_);[Red]\(0\)"/>
    <numFmt numFmtId="184" formatCode="0_ "/>
    <numFmt numFmtId="185" formatCode="_-&quot;$&quot;* #,##0_-;\-&quot;$&quot;* #,##0_-;_-&quot;$&quot;* &quot;-&quot;_-;_-@_-"/>
    <numFmt numFmtId="186" formatCode="_-&quot;$&quot;\ * #,##0.00_-;_-&quot;$&quot;\ * #,##0.00\-;_-&quot;$&quot;\ * &quot;-&quot;??_-;_-@_-"/>
    <numFmt numFmtId="187" formatCode="_-&quot;$&quot;\ * #,##0_-;_-&quot;$&quot;\ * #,##0\-;_-&quot;$&quot;\ * &quot;-&quot;_-;_-@_-"/>
    <numFmt numFmtId="188" formatCode="#,##0.00_ "/>
    <numFmt numFmtId="189" formatCode="0;_琀"/>
    <numFmt numFmtId="190" formatCode="#,##0;\-#,##0;&quot;-&quot;"/>
    <numFmt numFmtId="191" formatCode="_-* #,##0.00&quot;$&quot;_-;\-* #,##0.00&quot;$&quot;_-;_-* &quot;-&quot;??&quot;$&quot;_-;_-@_-"/>
    <numFmt numFmtId="192" formatCode="_(&quot;$&quot;* #,##0.00_);_(&quot;$&quot;* \(#,##0.00\);_(&quot;$&quot;* &quot;-&quot;??_);_(@_)"/>
    <numFmt numFmtId="193" formatCode="0.0"/>
    <numFmt numFmtId="194" formatCode="* #,##0;* \-#,##0;* &quot;-&quot;;@"/>
    <numFmt numFmtId="195" formatCode="&quot;$&quot;#,##0_);[Red]\(&quot;$&quot;#,##0\)"/>
    <numFmt numFmtId="196" formatCode="yy\.mm\.dd"/>
    <numFmt numFmtId="197" formatCode="#,##0.0_);\(#,##0.0\)"/>
    <numFmt numFmtId="198" formatCode="#,##0;\(#,##0\)"/>
    <numFmt numFmtId="199" formatCode="0.00_ ;[Red]\-0.00\ "/>
    <numFmt numFmtId="200" formatCode="_-* #,##0_$_-;\-* #,##0_$_-;_-* &quot;-&quot;_$_-;_-@_-"/>
    <numFmt numFmtId="201" formatCode="&quot;$&quot;#,##0.00_);[Red]\(&quot;$&quot;#,##0.00\)"/>
    <numFmt numFmtId="202" formatCode="_-* #,##0&quot;$&quot;_-;\-* #,##0&quot;$&quot;_-;_-* &quot;-&quot;&quot;$&quot;_-;_-@_-"/>
    <numFmt numFmtId="203" formatCode="&quot;$&quot;\ #,##0.00_-;[Red]&quot;$&quot;\ #,##0.00\-"/>
    <numFmt numFmtId="204" formatCode="_(&quot;$&quot;* #,##0_);_(&quot;$&quot;* \(#,##0\);_(&quot;$&quot;* &quot;-&quot;_);_(@_)"/>
    <numFmt numFmtId="205" formatCode="_-* #,##0.00_$_-;\-* #,##0.00_$_-;_-* &quot;-&quot;??_$_-;_-@_-"/>
    <numFmt numFmtId="206" formatCode="0.0000_ ;[Red]\-0.0000\ "/>
    <numFmt numFmtId="207" formatCode="0.00_ "/>
    <numFmt numFmtId="208" formatCode="0.000_ "/>
    <numFmt numFmtId="209" formatCode="#,##0.00_);[Red]\(#,##0.00\)"/>
    <numFmt numFmtId="210" formatCode="0.0_);[Red]\(0.0\)"/>
    <numFmt numFmtId="211" formatCode="0.0_ "/>
    <numFmt numFmtId="212" formatCode="0.0_ ;[Red]\-0.0\ "/>
  </numFmts>
  <fonts count="169">
    <font>
      <sz val="11"/>
      <color indexed="8"/>
      <name val="等线"/>
      <charset val="1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6"/>
      <name val="黑体"/>
      <family val="3"/>
      <charset val="134"/>
    </font>
    <font>
      <b/>
      <sz val="11"/>
      <name val="等线"/>
      <charset val="134"/>
      <scheme val="minor"/>
    </font>
    <font>
      <sz val="18"/>
      <name val="方正小标宋简体"/>
      <family val="3"/>
      <charset val="134"/>
    </font>
    <font>
      <b/>
      <sz val="18"/>
      <name val="方正小标宋简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11"/>
      <name val="黑体"/>
      <family val="3"/>
      <charset val="134"/>
    </font>
    <font>
      <sz val="11"/>
      <name val="等线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宋体"/>
      <family val="3"/>
      <charset val="134"/>
    </font>
    <font>
      <sz val="14"/>
      <color indexed="8"/>
      <name val="Times New Roman"/>
      <family val="1"/>
    </font>
    <font>
      <sz val="14"/>
      <color indexed="8"/>
      <name val="黑体"/>
      <family val="3"/>
      <charset val="134"/>
    </font>
    <font>
      <sz val="18"/>
      <name val="方正小标宋_GBK"/>
      <family val="4"/>
      <charset val="134"/>
    </font>
    <font>
      <sz val="14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4"/>
      <name val="黑体"/>
      <family val="3"/>
      <charset val="134"/>
    </font>
    <font>
      <b/>
      <sz val="14"/>
      <name val="Times New Roman"/>
      <family val="1"/>
    </font>
    <font>
      <sz val="13"/>
      <name val="黑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9"/>
      <name val="仿宋_GB2312"/>
      <family val="3"/>
      <charset val="134"/>
    </font>
    <font>
      <b/>
      <sz val="9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sz val="10"/>
      <name val="等线"/>
      <charset val="134"/>
      <scheme val="minor"/>
    </font>
    <font>
      <sz val="10"/>
      <name val="Times New Roman"/>
      <family val="1"/>
    </font>
    <font>
      <sz val="10"/>
      <color theme="1"/>
      <name val="等线"/>
      <charset val="134"/>
      <scheme val="minor"/>
    </font>
    <font>
      <sz val="12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9"/>
      <name val="Times New Roman"/>
      <family val="1"/>
    </font>
    <font>
      <b/>
      <sz val="9"/>
      <name val="仿宋_GB2312"/>
      <family val="3"/>
      <charset val="134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宋体"/>
      <family val="3"/>
      <charset val="134"/>
    </font>
    <font>
      <sz val="9"/>
      <color indexed="10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1"/>
      <color theme="1"/>
      <name val="宋体"/>
      <family val="3"/>
      <charset val="134"/>
    </font>
    <font>
      <sz val="9"/>
      <color indexed="8"/>
      <name val="仿宋_GB2312"/>
      <family val="3"/>
      <charset val="134"/>
    </font>
    <font>
      <sz val="11"/>
      <color theme="1"/>
      <name val="Tahoma"/>
      <family val="2"/>
    </font>
    <font>
      <sz val="12"/>
      <color theme="1"/>
      <name val="仿宋_GB2312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charset val="134"/>
      <scheme val="minor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sz val="11"/>
      <color rgb="FFFF0000"/>
      <name val="等线"/>
      <charset val="134"/>
      <scheme val="minor"/>
    </font>
    <font>
      <sz val="10"/>
      <color rgb="FFFF0000"/>
      <name val="宋体"/>
      <family val="3"/>
      <charset val="134"/>
    </font>
    <font>
      <sz val="18"/>
      <color theme="1"/>
      <name val="等线"/>
      <charset val="134"/>
      <scheme val="minor"/>
    </font>
    <font>
      <sz val="20"/>
      <name val="方正小标宋简体"/>
      <family val="3"/>
      <charset val="134"/>
    </font>
    <font>
      <b/>
      <sz val="11"/>
      <name val="宋体"/>
      <family val="3"/>
      <charset val="134"/>
    </font>
    <font>
      <i/>
      <sz val="10"/>
      <name val="宋体"/>
      <family val="3"/>
      <charset val="134"/>
    </font>
    <font>
      <b/>
      <sz val="10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等线"/>
      <charset val="134"/>
      <scheme val="minor"/>
    </font>
    <font>
      <sz val="9"/>
      <color theme="1"/>
      <name val="仿宋_GB2312"/>
      <family val="3"/>
      <charset val="134"/>
    </font>
    <font>
      <sz val="6"/>
      <name val="宋体"/>
      <family val="3"/>
      <charset val="134"/>
    </font>
    <font>
      <sz val="9"/>
      <color rgb="FFFF0000"/>
      <name val="仿宋_GB2312"/>
      <family val="3"/>
      <charset val="134"/>
    </font>
    <font>
      <sz val="10"/>
      <color indexed="8"/>
      <name val="宋体"/>
      <family val="3"/>
      <charset val="134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FF0000"/>
      <name val="Times New Roman"/>
      <family val="1"/>
    </font>
    <font>
      <sz val="18"/>
      <color indexed="10"/>
      <name val="方正小标宋_GBK"/>
      <family val="4"/>
      <charset val="134"/>
    </font>
    <font>
      <sz val="9"/>
      <name val="黑体"/>
      <family val="3"/>
      <charset val="134"/>
    </font>
    <font>
      <b/>
      <sz val="9"/>
      <name val="宋体"/>
      <family val="3"/>
      <charset val="134"/>
    </font>
    <font>
      <sz val="9"/>
      <color rgb="FF000000"/>
      <name val="黑体"/>
      <family val="3"/>
      <charset val="134"/>
    </font>
    <font>
      <sz val="9"/>
      <color rgb="FF333333"/>
      <name val="Times New Roman"/>
      <family val="1"/>
    </font>
    <font>
      <b/>
      <sz val="8"/>
      <name val="宋体"/>
      <family val="3"/>
      <charset val="134"/>
    </font>
    <font>
      <sz val="10"/>
      <color rgb="FFFF0000"/>
      <name val="等线"/>
      <charset val="134"/>
      <scheme val="minor"/>
    </font>
    <font>
      <sz val="12"/>
      <color indexed="20"/>
      <name val="宋体"/>
      <family val="3"/>
      <charset val="134"/>
    </font>
    <font>
      <sz val="10"/>
      <name val="Geneva"/>
      <family val="1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sz val="8"/>
      <name val="Times New Roman"/>
      <family val="1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indexed="16"/>
      <name val="宋体"/>
      <family val="3"/>
      <charset val="134"/>
    </font>
    <font>
      <sz val="10"/>
      <name val="Arial"/>
      <family val="2"/>
    </font>
    <font>
      <sz val="11"/>
      <color indexed="60"/>
      <name val="宋体"/>
      <family val="3"/>
      <charset val="134"/>
    </font>
    <font>
      <sz val="10"/>
      <name val="MS Sans Serif"/>
      <family val="1"/>
    </font>
    <font>
      <sz val="10"/>
      <name val="Helv"/>
      <family val="2"/>
    </font>
    <font>
      <sz val="11"/>
      <color indexed="8"/>
      <name val="Tahoma"/>
      <family val="2"/>
    </font>
    <font>
      <b/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楷体_GB2312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12"/>
      <name val="Arial"/>
      <family val="2"/>
    </font>
    <font>
      <sz val="11"/>
      <color indexed="52"/>
      <name val="宋体"/>
      <family val="3"/>
      <charset val="134"/>
    </font>
    <font>
      <b/>
      <sz val="10"/>
      <name val="Tms Rmn"/>
      <family val="1"/>
    </font>
    <font>
      <sz val="10.5"/>
      <color indexed="20"/>
      <name val="宋体"/>
      <family val="3"/>
      <charset val="134"/>
    </font>
    <font>
      <sz val="8"/>
      <name val="Arial"/>
      <family val="2"/>
    </font>
    <font>
      <sz val="11"/>
      <name val="ＭＳ Ｐゴシック"/>
      <family val="2"/>
    </font>
    <font>
      <i/>
      <sz val="11"/>
      <color indexed="23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8"/>
      <name val="Arial"/>
      <family val="2"/>
    </font>
    <font>
      <b/>
      <sz val="11"/>
      <color indexed="63"/>
      <name val="宋体"/>
      <family val="3"/>
      <charset val="134"/>
    </font>
    <font>
      <sz val="12"/>
      <name val="Arial"/>
      <family val="2"/>
    </font>
    <font>
      <b/>
      <i/>
      <sz val="16"/>
      <name val="Helv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等线"/>
      <family val="3"/>
      <charset val="134"/>
    </font>
    <font>
      <sz val="12"/>
      <name val="Helv"/>
      <family val="2"/>
    </font>
    <font>
      <sz val="12"/>
      <name val="官帕眉"/>
      <charset val="134"/>
    </font>
    <font>
      <sz val="12"/>
      <color indexed="9"/>
      <name val="Helv"/>
      <family val="2"/>
    </font>
    <font>
      <b/>
      <sz val="10"/>
      <name val="MS Sans Serif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b/>
      <sz val="21"/>
      <name val="楷体_GB2312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2"/>
      <name val="바탕체"/>
      <family val="3"/>
    </font>
    <font>
      <sz val="10.5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1"/>
      <color indexed="17"/>
      <name val="Tahoma"/>
      <family val="2"/>
    </font>
    <font>
      <u/>
      <sz val="12"/>
      <color indexed="36"/>
      <name val="宋体"/>
      <family val="3"/>
      <charset val="134"/>
    </font>
    <font>
      <sz val="12"/>
      <name val="Courier"/>
      <family val="3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9"/>
      <name val="等线"/>
      <family val="3"/>
      <charset val="134"/>
      <scheme val="minor"/>
    </font>
    <font>
      <sz val="16"/>
      <name val="方正小标宋简体"/>
      <family val="3"/>
      <charset val="134"/>
    </font>
    <font>
      <sz val="12"/>
      <name val="方正小标宋简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20"/>
      <name val="方正小标宋_GBK"/>
      <family val="4"/>
      <charset val="134"/>
    </font>
    <font>
      <sz val="6"/>
      <name val="黑体"/>
      <family val="3"/>
      <charset val="134"/>
    </font>
    <font>
      <sz val="8"/>
      <name val="黑体"/>
      <family val="3"/>
      <charset val="134"/>
    </font>
    <font>
      <b/>
      <sz val="8"/>
      <name val="黑体"/>
      <family val="3"/>
      <charset val="134"/>
    </font>
    <font>
      <b/>
      <sz val="8"/>
      <name val="Times New Roman"/>
      <family val="1"/>
    </font>
    <font>
      <b/>
      <sz val="11"/>
      <name val="等线"/>
      <family val="3"/>
      <charset val="134"/>
      <scheme val="minor"/>
    </font>
    <font>
      <b/>
      <sz val="8"/>
      <name val="等线"/>
      <family val="3"/>
      <charset val="134"/>
      <scheme val="minor"/>
    </font>
    <font>
      <sz val="6"/>
      <name val="等线"/>
      <family val="3"/>
      <charset val="134"/>
      <scheme val="minor"/>
    </font>
    <font>
      <sz val="6"/>
      <name val="方正小标宋_GBK"/>
      <family val="4"/>
      <charset val="134"/>
    </font>
    <font>
      <b/>
      <sz val="9"/>
      <name val="等线 Light"/>
      <family val="3"/>
      <charset val="134"/>
      <scheme val="major"/>
    </font>
    <font>
      <sz val="9"/>
      <name val="等线 Light"/>
      <family val="3"/>
      <charset val="134"/>
      <scheme val="major"/>
    </font>
    <font>
      <sz val="18"/>
      <name val="黑体"/>
      <family val="3"/>
      <charset val="134"/>
    </font>
    <font>
      <sz val="16"/>
      <color theme="1"/>
      <name val="黑体"/>
      <family val="3"/>
      <charset val="134"/>
    </font>
    <font>
      <b/>
      <sz val="1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8"/>
      <name val="方正小标宋简体"/>
      <family val="4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CF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3"/>
        <bgColor indexed="53"/>
      </patternFill>
    </fill>
    <fill>
      <patternFill patternType="solid">
        <fgColor indexed="45"/>
        <bgColor indexed="45"/>
      </patternFill>
    </fill>
    <fill>
      <patternFill patternType="mediumGray">
        <fgColor indexed="22"/>
      </patternFill>
    </fill>
    <fill>
      <patternFill patternType="solid">
        <fgColor indexed="29"/>
        <bgColor indexed="29"/>
      </patternFill>
    </fill>
    <fill>
      <patternFill patternType="gray0625"/>
    </fill>
    <fill>
      <patternFill patternType="solid">
        <fgColor indexed="49"/>
        <bgColor indexed="49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16">
    <xf numFmtId="0" fontId="0" fillId="0" borderId="0">
      <alignment vertical="center"/>
    </xf>
    <xf numFmtId="0" fontId="86" fillId="15" borderId="0" applyNumberFormat="0" applyBorder="0" applyAlignment="0" applyProtection="0">
      <alignment vertical="center"/>
    </xf>
    <xf numFmtId="0" fontId="87" fillId="0" borderId="0"/>
    <xf numFmtId="0" fontId="88" fillId="0" borderId="17" applyNumberFormat="0" applyFill="0" applyAlignment="0" applyProtection="0">
      <alignment vertical="center"/>
    </xf>
    <xf numFmtId="0" fontId="71" fillId="0" borderId="0">
      <alignment vertical="center"/>
    </xf>
    <xf numFmtId="0" fontId="58" fillId="0" borderId="0"/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1" fillId="0" borderId="0">
      <alignment horizontal="center" wrapText="1"/>
      <protection locked="0"/>
    </xf>
    <xf numFmtId="0" fontId="92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93" fillId="0" borderId="19" applyNumberFormat="0" applyFill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44" fillId="0" borderId="0"/>
    <xf numFmtId="0" fontId="94" fillId="6" borderId="18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1" fillId="0" borderId="0"/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29" fillId="0" borderId="0"/>
    <xf numFmtId="0" fontId="97" fillId="22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44" fillId="0" borderId="0">
      <alignment vertical="center"/>
    </xf>
    <xf numFmtId="0" fontId="1" fillId="24" borderId="21" applyNumberFormat="0" applyFon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87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85" fontId="10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" fillId="0" borderId="2">
      <alignment horizontal="distributed" vertical="center" wrapText="1"/>
    </xf>
    <xf numFmtId="0" fontId="1" fillId="0" borderId="0"/>
    <xf numFmtId="0" fontId="44" fillId="7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90" fillId="17" borderId="0" applyNumberFormat="0" applyBorder="0" applyAlignment="0" applyProtection="0">
      <alignment vertical="center"/>
    </xf>
    <xf numFmtId="0" fontId="1" fillId="0" borderId="0"/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9" fillId="0" borderId="0"/>
    <xf numFmtId="0" fontId="44" fillId="16" borderId="0" applyNumberFormat="0" applyBorder="0" applyAlignment="0" applyProtection="0">
      <alignment vertical="center"/>
    </xf>
    <xf numFmtId="0" fontId="87" fillId="0" borderId="0"/>
    <xf numFmtId="0" fontId="90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3" fillId="0" borderId="19" applyNumberFormat="0" applyFill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44" fillId="0" borderId="0">
      <alignment vertical="center"/>
    </xf>
    <xf numFmtId="0" fontId="102" fillId="0" borderId="0" applyNumberFormat="0" applyFont="0" applyFill="0" applyBorder="0" applyAlignment="0" applyProtection="0">
      <alignment horizontal="left"/>
    </xf>
    <xf numFmtId="0" fontId="100" fillId="0" borderId="0"/>
    <xf numFmtId="0" fontId="90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0" borderId="0">
      <alignment vertical="center"/>
    </xf>
    <xf numFmtId="0" fontId="92" fillId="23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03" fillId="0" borderId="0"/>
    <xf numFmtId="0" fontId="95" fillId="0" borderId="0" applyNumberFormat="0" applyFill="0" applyBorder="0" applyAlignment="0" applyProtection="0">
      <alignment vertical="center"/>
    </xf>
    <xf numFmtId="0" fontId="1" fillId="0" borderId="0"/>
    <xf numFmtId="0" fontId="98" fillId="0" borderId="0" applyNumberFormat="0" applyFill="0" applyBorder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9" fillId="0" borderId="0"/>
    <xf numFmtId="0" fontId="92" fillId="1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4" fillId="0" borderId="0">
      <alignment vertical="center"/>
    </xf>
    <xf numFmtId="0" fontId="1" fillId="0" borderId="0">
      <alignment vertical="center"/>
    </xf>
    <xf numFmtId="0" fontId="100" fillId="0" borderId="0"/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00" fillId="0" borderId="0"/>
    <xf numFmtId="0" fontId="92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87" fillId="0" borderId="0"/>
    <xf numFmtId="0" fontId="1" fillId="0" borderId="0">
      <alignment vertical="center"/>
    </xf>
    <xf numFmtId="0" fontId="92" fillId="23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9" fillId="0" borderId="0"/>
    <xf numFmtId="0" fontId="96" fillId="29" borderId="0" applyNumberFormat="0" applyBorder="0" applyAlignment="0" applyProtection="0">
      <alignment vertical="center"/>
    </xf>
    <xf numFmtId="0" fontId="87" fillId="0" borderId="0"/>
    <xf numFmtId="0" fontId="1" fillId="0" borderId="0">
      <alignment vertical="center"/>
    </xf>
    <xf numFmtId="0" fontId="1" fillId="0" borderId="0"/>
    <xf numFmtId="0" fontId="44" fillId="17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5" fontId="102" fillId="0" borderId="0" applyFont="0" applyFill="0" applyBorder="0" applyAlignment="0" applyProtection="0"/>
    <xf numFmtId="0" fontId="90" fillId="17" borderId="0" applyNumberFormat="0" applyBorder="0" applyAlignment="0" applyProtection="0">
      <alignment vertical="center"/>
    </xf>
    <xf numFmtId="0" fontId="100" fillId="0" borderId="0"/>
    <xf numFmtId="0" fontId="90" fillId="15" borderId="0" applyNumberFormat="0" applyBorder="0" applyAlignment="0" applyProtection="0">
      <alignment vertical="center"/>
    </xf>
    <xf numFmtId="0" fontId="100" fillId="0" borderId="0"/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9" fillId="0" borderId="0"/>
    <xf numFmtId="0" fontId="90" fillId="15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3" fillId="0" borderId="0"/>
    <xf numFmtId="0" fontId="44" fillId="15" borderId="0" applyNumberFormat="0" applyBorder="0" applyAlignment="0" applyProtection="0">
      <alignment vertical="center"/>
    </xf>
    <xf numFmtId="0" fontId="58" fillId="0" borderId="0"/>
    <xf numFmtId="0" fontId="29" fillId="0" borderId="0"/>
    <xf numFmtId="0" fontId="18" fillId="0" borderId="2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87" fillId="0" borderId="0"/>
    <xf numFmtId="0" fontId="44" fillId="17" borderId="0" applyNumberFormat="0" applyBorder="0" applyAlignment="0" applyProtection="0">
      <alignment vertical="center"/>
    </xf>
    <xf numFmtId="49" fontId="100" fillId="0" borderId="0" applyFont="0" applyFill="0" applyBorder="0" applyAlignment="0" applyProtection="0"/>
    <xf numFmtId="0" fontId="29" fillId="0" borderId="0"/>
    <xf numFmtId="0" fontId="100" fillId="0" borderId="0"/>
    <xf numFmtId="0" fontId="44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3" fillId="0" borderId="0"/>
    <xf numFmtId="0" fontId="90" fillId="15" borderId="0" applyNumberFormat="0" applyBorder="0" applyAlignment="0" applyProtection="0">
      <alignment vertical="center"/>
    </xf>
    <xf numFmtId="0" fontId="104" fillId="0" borderId="0"/>
    <xf numFmtId="0" fontId="44" fillId="16" borderId="0" applyNumberFormat="0" applyBorder="0" applyAlignment="0" applyProtection="0">
      <alignment vertical="center"/>
    </xf>
    <xf numFmtId="0" fontId="1" fillId="0" borderId="0"/>
    <xf numFmtId="0" fontId="29" fillId="0" borderId="0"/>
    <xf numFmtId="0" fontId="90" fillId="15" borderId="0" applyNumberFormat="0" applyBorder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87" fillId="0" borderId="0"/>
    <xf numFmtId="0" fontId="44" fillId="7" borderId="0" applyNumberFormat="0" applyBorder="0" applyAlignment="0" applyProtection="0">
      <alignment vertical="center"/>
    </xf>
    <xf numFmtId="0" fontId="29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185" fontId="1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6" fillId="31" borderId="0" applyNumberFormat="0" applyBorder="0" applyAlignment="0" applyProtection="0"/>
    <xf numFmtId="0" fontId="87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87" fillId="0" borderId="0"/>
    <xf numFmtId="0" fontId="90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92" fillId="18" borderId="0" applyNumberFormat="0" applyBorder="0" applyAlignment="0" applyProtection="0">
      <alignment vertical="center"/>
    </xf>
    <xf numFmtId="0" fontId="87" fillId="0" borderId="0"/>
    <xf numFmtId="0" fontId="96" fillId="32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87" fillId="0" borderId="0"/>
    <xf numFmtId="0" fontId="44" fillId="18" borderId="0" applyNumberFormat="0" applyBorder="0" applyAlignment="0" applyProtection="0">
      <alignment vertical="center"/>
    </xf>
    <xf numFmtId="0" fontId="100" fillId="0" borderId="0"/>
    <xf numFmtId="0" fontId="90" fillId="15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29" fillId="0" borderId="0"/>
    <xf numFmtId="177" fontId="1" fillId="0" borderId="0" applyFont="0" applyFill="0" applyBorder="0" applyAlignment="0" applyProtection="0"/>
    <xf numFmtId="0" fontId="44" fillId="23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0" borderId="0">
      <alignment vertical="center"/>
    </xf>
    <xf numFmtId="0" fontId="107" fillId="0" borderId="24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08" fillId="15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" fillId="0" borderId="0"/>
    <xf numFmtId="0" fontId="44" fillId="7" borderId="0" applyNumberFormat="0" applyBorder="0" applyAlignment="0" applyProtection="0">
      <alignment vertical="center"/>
    </xf>
    <xf numFmtId="0" fontId="44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96" fillId="2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" fillId="0" borderId="0"/>
    <xf numFmtId="0" fontId="44" fillId="17" borderId="0" applyNumberFormat="0" applyBorder="0" applyAlignment="0" applyProtection="0">
      <alignment vertical="center"/>
    </xf>
    <xf numFmtId="0" fontId="1" fillId="0" borderId="0"/>
    <xf numFmtId="0" fontId="107" fillId="0" borderId="24" applyNumberFormat="0" applyFill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04" fillId="0" borderId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" fillId="0" borderId="0"/>
    <xf numFmtId="0" fontId="44" fillId="7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9" fontId="44" fillId="0" borderId="0" applyFont="0" applyFill="0" applyBorder="0" applyAlignment="0" applyProtection="0"/>
    <xf numFmtId="0" fontId="9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110" fillId="35" borderId="0" applyNumberFormat="0" applyBorder="0" applyAlignment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" fillId="0" borderId="0"/>
    <xf numFmtId="0" fontId="44" fillId="7" borderId="0" applyNumberFormat="0" applyBorder="0" applyAlignment="0" applyProtection="0">
      <alignment vertical="center"/>
    </xf>
    <xf numFmtId="0" fontId="112" fillId="0" borderId="7">
      <alignment horizontal="left" vertical="center"/>
    </xf>
    <xf numFmtId="0" fontId="90" fillId="1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" fillId="0" borderId="0"/>
    <xf numFmtId="0" fontId="44" fillId="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90" fillId="1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34" fillId="6" borderId="0" applyNumberFormat="0" applyBorder="0" applyAlignment="0" applyProtection="0"/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06" fillId="36" borderId="0" applyNumberFormat="0" applyBorder="0" applyAlignment="0" applyProtection="0"/>
    <xf numFmtId="0" fontId="1" fillId="0" borderId="0"/>
    <xf numFmtId="0" fontId="44" fillId="15" borderId="0" applyNumberFormat="0" applyBorder="0" applyAlignment="0" applyProtection="0">
      <alignment vertical="center"/>
    </xf>
    <xf numFmtId="0" fontId="58" fillId="0" borderId="0"/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8" fillId="0" borderId="0"/>
    <xf numFmtId="0" fontId="44" fillId="15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8" fillId="0" borderId="0"/>
    <xf numFmtId="3" fontId="102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0" fontId="58" fillId="0" borderId="0"/>
    <xf numFmtId="3" fontId="102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8" fillId="0" borderId="0"/>
    <xf numFmtId="0" fontId="110" fillId="37" borderId="0" applyNumberFormat="0" applyBorder="0" applyAlignment="0" applyProtection="0"/>
    <xf numFmtId="0" fontId="96" fillId="32" borderId="0" applyNumberFormat="0" applyBorder="0" applyAlignment="0" applyProtection="0">
      <alignment vertical="center"/>
    </xf>
    <xf numFmtId="189" fontId="44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8" fillId="0" borderId="0"/>
    <xf numFmtId="0" fontId="96" fillId="28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8" fillId="0" borderId="0"/>
    <xf numFmtId="0" fontId="90" fillId="15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8" fillId="0" borderId="0"/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8" fillId="0" borderId="0"/>
    <xf numFmtId="0" fontId="96" fillId="3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94" fillId="6" borderId="18" applyNumberForma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4" fillId="6" borderId="18" applyNumberFormat="0" applyAlignment="0" applyProtection="0">
      <alignment vertical="center"/>
    </xf>
    <xf numFmtId="0" fontId="1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94" fillId="6" borderId="18" applyNumberFormat="0" applyAlignment="0" applyProtection="0">
      <alignment vertical="center"/>
    </xf>
    <xf numFmtId="0" fontId="1" fillId="0" borderId="0">
      <alignment vertical="center"/>
    </xf>
    <xf numFmtId="0" fontId="92" fillId="23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102" fillId="38" borderId="0" applyNumberFormat="0" applyFont="0" applyBorder="0" applyAlignment="0" applyProtection="0"/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08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4" fontId="44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0" fontId="58" fillId="0" borderId="0"/>
    <xf numFmtId="0" fontId="96" fillId="34" borderId="0" applyNumberFormat="0" applyBorder="0" applyAlignment="0" applyProtection="0">
      <alignment vertical="center"/>
    </xf>
    <xf numFmtId="0" fontId="1" fillId="0" borderId="0"/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9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06" fillId="15" borderId="0" applyNumberFormat="0" applyBorder="0" applyAlignment="0" applyProtection="0"/>
    <xf numFmtId="192" fontId="100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0" borderId="0">
      <alignment vertical="center"/>
    </xf>
    <xf numFmtId="0" fontId="96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" fillId="0" borderId="0"/>
    <xf numFmtId="0" fontId="44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187" fontId="100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2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1" fillId="0" borderId="0"/>
    <xf numFmtId="0" fontId="44" fillId="6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44" fillId="0" borderId="0">
      <alignment vertical="center"/>
    </xf>
    <xf numFmtId="0" fontId="101" fillId="26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06" fillId="39" borderId="0" applyNumberFormat="0" applyBorder="0" applyAlignment="0" applyProtection="0"/>
    <xf numFmtId="0" fontId="114" fillId="40" borderId="5">
      <protection locked="0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14" fillId="40" borderId="5">
      <protection locked="0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96" fillId="2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4" fillId="24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4" fillId="24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" fillId="0" borderId="0"/>
    <xf numFmtId="0" fontId="18" fillId="0" borderId="22" applyNumberFormat="0" applyFill="0" applyAlignment="0" applyProtection="0">
      <alignment vertical="center"/>
    </xf>
    <xf numFmtId="0" fontId="112" fillId="0" borderId="26" applyNumberFormat="0" applyAlignment="0" applyProtection="0">
      <alignment horizontal="left" vertical="center"/>
    </xf>
    <xf numFmtId="0" fontId="96" fillId="3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" fillId="0" borderId="0"/>
    <xf numFmtId="0" fontId="18" fillId="0" borderId="22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15" fillId="17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10" fontId="116" fillId="3" borderId="2" applyNumberFormat="0" applyBorder="0" applyAlignment="0" applyProtection="0"/>
    <xf numFmtId="0" fontId="1" fillId="0" borderId="0">
      <alignment vertical="center"/>
    </xf>
    <xf numFmtId="0" fontId="44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4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6" fillId="41" borderId="0" applyNumberFormat="0" applyBorder="0" applyAlignment="0" applyProtection="0"/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40" fontId="117" fillId="0" borderId="0" applyFont="0" applyFill="0" applyBorder="0" applyAlignment="0" applyProtection="0"/>
    <xf numFmtId="0" fontId="114" fillId="40" borderId="5">
      <protection locked="0"/>
    </xf>
    <xf numFmtId="0" fontId="1" fillId="0" borderId="0">
      <alignment vertical="center"/>
    </xf>
    <xf numFmtId="0" fontId="44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2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9" fontId="44" fillId="0" borderId="0" applyFont="0" applyFill="0" applyBorder="0" applyAlignment="0" applyProtection="0"/>
    <xf numFmtId="0" fontId="105" fillId="30" borderId="23" applyNumberFormat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44" fillId="6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95" fillId="0" borderId="0" applyNumberForma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" fillId="0" borderId="0"/>
    <xf numFmtId="0" fontId="44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23" borderId="0" applyNumberFormat="0" applyBorder="0" applyAlignment="0" applyProtection="0">
      <alignment vertical="center"/>
    </xf>
    <xf numFmtId="181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38" fontId="102" fillId="0" borderId="0" applyFont="0" applyFill="0" applyBorder="0" applyAlignment="0" applyProtection="0"/>
    <xf numFmtId="0" fontId="44" fillId="6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20" fillId="0" borderId="0" applyProtection="0"/>
    <xf numFmtId="0" fontId="1" fillId="0" borderId="0"/>
    <xf numFmtId="0" fontId="44" fillId="6" borderId="0" applyNumberFormat="0" applyBorder="0" applyAlignment="0" applyProtection="0">
      <alignment vertical="center"/>
    </xf>
    <xf numFmtId="0" fontId="112" fillId="0" borderId="0" applyProtection="0"/>
    <xf numFmtId="0" fontId="44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44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44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22" fillId="0" borderId="28" applyProtection="0"/>
    <xf numFmtId="0" fontId="44" fillId="6" borderId="0" applyNumberFormat="0" applyBorder="0" applyAlignment="0" applyProtection="0">
      <alignment vertical="center"/>
    </xf>
    <xf numFmtId="0" fontId="1" fillId="0" borderId="0"/>
    <xf numFmtId="0" fontId="44" fillId="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8" fillId="0" borderId="17" applyNumberFormat="0" applyFill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6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" fillId="0" borderId="0"/>
    <xf numFmtId="0" fontId="44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86" fillId="17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" fillId="0" borderId="0"/>
    <xf numFmtId="0" fontId="44" fillId="16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4" fillId="2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3" fillId="0" borderId="0"/>
    <xf numFmtId="0" fontId="44" fillId="1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" fillId="0" borderId="0"/>
    <xf numFmtId="9" fontId="103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193" fontId="12" fillId="0" borderId="2">
      <alignment vertical="center"/>
      <protection locked="0"/>
    </xf>
    <xf numFmtId="0" fontId="89" fillId="10" borderId="18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" fillId="0" borderId="0"/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114" fillId="40" borderId="5">
      <protection locked="0"/>
    </xf>
    <xf numFmtId="0" fontId="44" fillId="16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3" fillId="0" borderId="0">
      <alignment vertical="center"/>
    </xf>
    <xf numFmtId="0" fontId="89" fillId="10" borderId="18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88" fillId="0" borderId="17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03" fillId="0" borderId="0"/>
    <xf numFmtId="0" fontId="4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4" fillId="0" borderId="0">
      <alignment vertical="center"/>
    </xf>
    <xf numFmtId="0" fontId="124" fillId="0" borderId="0"/>
    <xf numFmtId="0" fontId="44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186" fontId="100" fillId="0" borderId="0" applyFont="0" applyFill="0" applyBorder="0" applyAlignment="0" applyProtection="0"/>
    <xf numFmtId="0" fontId="44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/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" fillId="0" borderId="0"/>
    <xf numFmtId="0" fontId="44" fillId="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0" borderId="0"/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41" fontId="44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21" fillId="10" borderId="27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1" fillId="0" borderId="0"/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86" fillId="17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24" fillId="0" borderId="0"/>
    <xf numFmtId="41" fontId="100" fillId="0" borderId="0" applyFont="0" applyFill="0" applyBorder="0" applyAlignment="0" applyProtection="0"/>
    <xf numFmtId="0" fontId="44" fillId="0" borderId="0">
      <alignment vertical="center"/>
    </xf>
    <xf numFmtId="177" fontId="1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04" fillId="0" borderId="0"/>
    <xf numFmtId="0" fontId="44" fillId="17" borderId="0" applyNumberFormat="0" applyBorder="0" applyAlignment="0" applyProtection="0">
      <alignment vertical="center"/>
    </xf>
    <xf numFmtId="0" fontId="1" fillId="0" borderId="0"/>
    <xf numFmtId="0" fontId="8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181" fontId="41" fillId="0" borderId="0"/>
    <xf numFmtId="0" fontId="1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07" fillId="0" borderId="24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126" fillId="0" borderId="0">
      <alignment vertical="center"/>
    </xf>
    <xf numFmtId="0" fontId="1" fillId="0" borderId="0"/>
    <xf numFmtId="0" fontId="94" fillId="6" borderId="18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44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44" fillId="0" borderId="0">
      <alignment vertical="center"/>
    </xf>
    <xf numFmtId="0" fontId="44" fillId="2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16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0" fontId="34" fillId="10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7" fillId="0" borderId="0"/>
    <xf numFmtId="0" fontId="18" fillId="0" borderId="2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" fillId="0" borderId="0"/>
    <xf numFmtId="0" fontId="44" fillId="16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12" fillId="0" borderId="2">
      <alignment horizontal="distributed" vertical="center" wrapText="1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44" fillId="2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25" borderId="0" applyNumberFormat="0" applyBorder="0" applyAlignment="0" applyProtection="0">
      <alignment vertical="center"/>
    </xf>
    <xf numFmtId="0" fontId="44" fillId="0" borderId="0">
      <alignment vertical="center"/>
    </xf>
    <xf numFmtId="177" fontId="1" fillId="0" borderId="0" applyFont="0" applyFill="0" applyBorder="0" applyAlignment="0" applyProtection="0"/>
    <xf numFmtId="0" fontId="44" fillId="2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177" fontId="1" fillId="0" borderId="0" applyFont="0" applyFill="0" applyBorder="0" applyAlignment="0" applyProtection="0"/>
    <xf numFmtId="0" fontId="44" fillId="25" borderId="0" applyNumberFormat="0" applyBorder="0" applyAlignment="0" applyProtection="0">
      <alignment vertical="center"/>
    </xf>
    <xf numFmtId="0" fontId="115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2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4" fillId="25" borderId="0" applyNumberFormat="0" applyBorder="0" applyAlignment="0" applyProtection="0">
      <alignment vertical="center"/>
    </xf>
    <xf numFmtId="0" fontId="44" fillId="0" borderId="0">
      <alignment vertical="center"/>
    </xf>
    <xf numFmtId="0" fontId="1" fillId="0" borderId="0"/>
    <xf numFmtId="0" fontId="121" fillId="10" borderId="27" applyNumberForma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177" fontId="1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177" fontId="1" fillId="0" borderId="0" applyFont="0" applyFill="0" applyBorder="0" applyAlignment="0" applyProtection="0"/>
    <xf numFmtId="0" fontId="44" fillId="2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44" fillId="25" borderId="0" applyNumberFormat="0" applyBorder="0" applyAlignment="0" applyProtection="0">
      <alignment vertical="center"/>
    </xf>
    <xf numFmtId="0" fontId="44" fillId="0" borderId="0">
      <alignment vertical="center"/>
    </xf>
    <xf numFmtId="177" fontId="1" fillId="0" borderId="0" applyFont="0" applyFill="0" applyBorder="0" applyAlignment="0" applyProtection="0"/>
    <xf numFmtId="0" fontId="44" fillId="2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2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24" borderId="21" applyNumberFormat="0" applyFont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14" fontId="91" fillId="0" borderId="0">
      <alignment horizontal="center" wrapText="1"/>
      <protection locked="0"/>
    </xf>
    <xf numFmtId="0" fontId="96" fillId="19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2" fillId="0" borderId="0" applyNumberFormat="0" applyFont="0" applyFill="0" applyBorder="0" applyAlignment="0" applyProtection="0">
      <alignment horizontal="left"/>
    </xf>
    <xf numFmtId="0" fontId="96" fillId="19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5" fillId="17" borderId="0" applyNumberFormat="0" applyBorder="0" applyAlignment="0" applyProtection="0">
      <alignment vertical="center"/>
    </xf>
    <xf numFmtId="0" fontId="114" fillId="40" borderId="5">
      <protection locked="0"/>
    </xf>
    <xf numFmtId="0" fontId="96" fillId="27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100" fillId="0" borderId="0"/>
    <xf numFmtId="0" fontId="101" fillId="26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1" fillId="26" borderId="0" applyNumberFormat="0" applyBorder="0" applyAlignment="0" applyProtection="0">
      <alignment vertical="center"/>
    </xf>
    <xf numFmtId="0" fontId="106" fillId="10" borderId="0" applyNumberFormat="0" applyBorder="0" applyAlignment="0" applyProtection="0"/>
    <xf numFmtId="0" fontId="96" fillId="2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top"/>
    </xf>
    <xf numFmtId="0" fontId="96" fillId="27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44" fillId="0" borderId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88" fillId="0" borderId="17" applyNumberFormat="0" applyFill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88" fillId="0" borderId="17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8" fillId="0" borderId="17" applyNumberFormat="0" applyFill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07" fillId="0" borderId="24" applyNumberFormat="0" applyFill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07" fillId="0" borderId="24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07" fillId="0" borderId="24" applyNumberFormat="0" applyFill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84" fontId="1" fillId="0" borderId="0">
      <alignment vertical="center"/>
    </xf>
    <xf numFmtId="0" fontId="96" fillId="28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06" fillId="43" borderId="0" applyNumberFormat="0" applyBorder="0" applyAlignment="0" applyProtection="0"/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1" fillId="0" borderId="0"/>
    <xf numFmtId="0" fontId="96" fillId="19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53" fillId="0" borderId="0">
      <alignment vertical="center"/>
    </xf>
    <xf numFmtId="0" fontId="1" fillId="0" borderId="0"/>
    <xf numFmtId="0" fontId="96" fillId="32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8" fillId="0" borderId="17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110" fillId="15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96" fillId="32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110" fillId="24" borderId="0" applyNumberFormat="0" applyBorder="0" applyAlignment="0" applyProtection="0"/>
    <xf numFmtId="0" fontId="96" fillId="32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03" fillId="0" borderId="0">
      <protection locked="0"/>
    </xf>
    <xf numFmtId="0" fontId="90" fillId="15" borderId="0" applyNumberFormat="0" applyBorder="0" applyAlignment="0" applyProtection="0">
      <alignment vertical="center"/>
    </xf>
    <xf numFmtId="0" fontId="106" fillId="27" borderId="0" applyNumberFormat="0" applyBorder="0" applyAlignment="0" applyProtection="0"/>
    <xf numFmtId="0" fontId="44" fillId="0" borderId="0">
      <alignment vertical="center"/>
    </xf>
    <xf numFmtId="177" fontId="1" fillId="0" borderId="0" applyFont="0" applyFill="0" applyBorder="0" applyAlignment="0" applyProtection="0"/>
    <xf numFmtId="0" fontId="34" fillId="16" borderId="0" applyNumberFormat="0" applyBorder="0" applyAlignment="0" applyProtection="0"/>
    <xf numFmtId="0" fontId="1" fillId="0" borderId="0">
      <alignment vertical="center"/>
    </xf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34" fillId="16" borderId="0" applyNumberFormat="0" applyBorder="0" applyAlignment="0" applyProtection="0"/>
    <xf numFmtId="0" fontId="99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06" fillId="23" borderId="0" applyNumberFormat="0" applyBorder="0" applyAlignment="0" applyProtection="0"/>
    <xf numFmtId="0" fontId="1" fillId="0" borderId="0">
      <alignment vertical="center"/>
    </xf>
    <xf numFmtId="0" fontId="10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106" fillId="29" borderId="0" applyNumberFormat="0" applyBorder="0" applyAlignment="0" applyProtection="0"/>
    <xf numFmtId="0" fontId="1" fillId="0" borderId="0"/>
    <xf numFmtId="0" fontId="92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0" borderId="0"/>
    <xf numFmtId="0" fontId="34" fillId="6" borderId="0" applyNumberFormat="0" applyBorder="0" applyAlignment="0" applyProtection="0"/>
    <xf numFmtId="0" fontId="106" fillId="30" borderId="0" applyNumberFormat="0" applyBorder="0" applyAlignment="0" applyProtection="0"/>
    <xf numFmtId="0" fontId="106" fillId="25" borderId="0" applyNumberFormat="0" applyBorder="0" applyAlignment="0" applyProtection="0"/>
    <xf numFmtId="0" fontId="90" fillId="15" borderId="0" applyNumberFormat="0" applyBorder="0" applyAlignment="0" applyProtection="0">
      <alignment vertical="center"/>
    </xf>
    <xf numFmtId="0" fontId="1" fillId="0" borderId="0"/>
    <xf numFmtId="0" fontId="92" fillId="23" borderId="0" applyNumberFormat="0" applyBorder="0" applyAlignment="0" applyProtection="0">
      <alignment vertical="center"/>
    </xf>
    <xf numFmtId="0" fontId="106" fillId="44" borderId="0" applyNumberFormat="0" applyBorder="0" applyAlignment="0" applyProtection="0"/>
    <xf numFmtId="0" fontId="90" fillId="15" borderId="0" applyNumberFormat="0" applyBorder="0" applyAlignment="0" applyProtection="0">
      <alignment vertical="center"/>
    </xf>
    <xf numFmtId="0" fontId="106" fillId="45" borderId="0" applyNumberFormat="0" applyBorder="0" applyAlignment="0" applyProtection="0"/>
    <xf numFmtId="0" fontId="1" fillId="0" borderId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90" fillId="15" borderId="0" applyNumberFormat="0" applyBorder="0" applyAlignment="0" applyProtection="0">
      <alignment vertical="center"/>
    </xf>
    <xf numFmtId="0" fontId="106" fillId="32" borderId="0" applyNumberFormat="0" applyBorder="0" applyAlignment="0" applyProtection="0"/>
    <xf numFmtId="0" fontId="1" fillId="0" borderId="0">
      <alignment vertical="center"/>
    </xf>
    <xf numFmtId="0" fontId="10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0" borderId="0"/>
    <xf numFmtId="0" fontId="106" fillId="23" borderId="0" applyNumberFormat="0" applyBorder="0" applyAlignment="0" applyProtection="0"/>
    <xf numFmtId="0" fontId="90" fillId="17" borderId="0" applyNumberFormat="0" applyBorder="0" applyAlignment="0" applyProtection="0">
      <alignment vertical="center"/>
    </xf>
    <xf numFmtId="0" fontId="106" fillId="4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06" fillId="26" borderId="0" applyNumberFormat="0" applyBorder="0" applyAlignment="0" applyProtection="0"/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90" fontId="124" fillId="0" borderId="0" applyFill="0" applyBorder="0" applyAlignment="0"/>
    <xf numFmtId="0" fontId="105" fillId="30" borderId="23" applyNumberForma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198" fontId="41" fillId="0" borderId="0"/>
    <xf numFmtId="0" fontId="117" fillId="0" borderId="0" applyFont="0" applyFill="0" applyBorder="0" applyAlignment="0" applyProtection="0"/>
    <xf numFmtId="180" fontId="100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182" fontId="41" fillId="0" borderId="0"/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2" fillId="0" borderId="0" applyProtection="0"/>
    <xf numFmtId="0" fontId="1" fillId="0" borderId="0"/>
    <xf numFmtId="0" fontId="118" fillId="0" borderId="0" applyNumberFormat="0" applyFill="0" applyBorder="0" applyAlignment="0" applyProtection="0">
      <alignment vertical="center"/>
    </xf>
    <xf numFmtId="0" fontId="100" fillId="0" borderId="0"/>
    <xf numFmtId="0" fontId="44" fillId="0" borderId="0">
      <alignment vertical="center"/>
    </xf>
    <xf numFmtId="0" fontId="119" fillId="46" borderId="0" applyNumberFormat="0" applyBorder="0" applyAlignment="0" applyProtection="0"/>
    <xf numFmtId="0" fontId="90" fillId="15" borderId="0" applyNumberFormat="0" applyBorder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2" fontId="122" fillId="0" borderId="0" applyProtection="0"/>
    <xf numFmtId="0" fontId="100" fillId="0" borderId="0"/>
    <xf numFmtId="4" fontId="102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1" fillId="0" borderId="0"/>
    <xf numFmtId="0" fontId="92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38" fontId="116" fillId="10" borderId="0" applyNumberFormat="0" applyBorder="0" applyAlignment="0" applyProtection="0"/>
    <xf numFmtId="0" fontId="96" fillId="32" borderId="0" applyNumberFormat="0" applyBorder="0" applyAlignment="0" applyProtection="0">
      <alignment vertical="center"/>
    </xf>
    <xf numFmtId="0" fontId="112" fillId="0" borderId="7">
      <alignment horizontal="left" vertical="center"/>
    </xf>
    <xf numFmtId="0" fontId="112" fillId="0" borderId="7">
      <alignment horizontal="left" vertical="center"/>
    </xf>
    <xf numFmtId="0" fontId="86" fillId="17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0" fontId="116" fillId="3" borderId="2" applyNumberFormat="0" applyBorder="0" applyAlignment="0" applyProtection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88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90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0" fontId="116" fillId="3" borderId="2" applyNumberFormat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97" fontId="127" fillId="47" borderId="0"/>
    <xf numFmtId="0" fontId="92" fillId="18" borderId="0" applyNumberFormat="0" applyBorder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9" fontId="128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197" fontId="129" fillId="48" borderId="0"/>
    <xf numFmtId="0" fontId="90" fillId="15" borderId="0" applyNumberFormat="0" applyBorder="0" applyAlignment="0" applyProtection="0">
      <alignment vertical="center"/>
    </xf>
    <xf numFmtId="40" fontId="102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>
      <alignment vertical="center"/>
    </xf>
    <xf numFmtId="180" fontId="1" fillId="0" borderId="0" applyFont="0" applyFill="0" applyBorder="0" applyAlignment="0" applyProtection="0">
      <alignment vertical="center"/>
    </xf>
    <xf numFmtId="187" fontId="100" fillId="0" borderId="0" applyFont="0" applyFill="0" applyBorder="0" applyAlignment="0" applyProtection="0"/>
    <xf numFmtId="0" fontId="1" fillId="0" borderId="0"/>
    <xf numFmtId="0" fontId="92" fillId="18" borderId="0" applyNumberFormat="0" applyBorder="0" applyAlignment="0" applyProtection="0">
      <alignment vertical="center"/>
    </xf>
    <xf numFmtId="0" fontId="100" fillId="0" borderId="0" applyFont="0" applyFill="0" applyBorder="0" applyAlignment="0" applyProtection="0"/>
    <xf numFmtId="195" fontId="102" fillId="0" borderId="0" applyFont="0" applyFill="0" applyBorder="0" applyAlignment="0" applyProtection="0"/>
    <xf numFmtId="201" fontId="102" fillId="0" borderId="0" applyFont="0" applyFill="0" applyBorder="0" applyAlignment="0" applyProtection="0"/>
    <xf numFmtId="203" fontId="100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0" borderId="0"/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30" fillId="0" borderId="29">
      <alignment horizontal="center"/>
    </xf>
    <xf numFmtId="37" fontId="131" fillId="0" borderId="0"/>
    <xf numFmtId="37" fontId="131" fillId="0" borderId="0"/>
    <xf numFmtId="37" fontId="131" fillId="0" borderId="0"/>
    <xf numFmtId="0" fontId="58" fillId="24" borderId="21" applyNumberFormat="0" applyFont="0" applyAlignment="0" applyProtection="0">
      <alignment vertical="center"/>
    </xf>
    <xf numFmtId="13" fontId="100" fillId="0" borderId="0" applyFont="0" applyFill="0" applyProtection="0"/>
    <xf numFmtId="0" fontId="58" fillId="24" borderId="21" applyNumberFormat="0" applyFont="0" applyAlignment="0" applyProtection="0">
      <alignment vertical="center"/>
    </xf>
    <xf numFmtId="177" fontId="1" fillId="0" borderId="0" applyFont="0" applyFill="0" applyBorder="0" applyAlignment="0" applyProtection="0"/>
    <xf numFmtId="0" fontId="58" fillId="24" borderId="21" applyNumberFormat="0" applyFont="0" applyAlignment="0" applyProtection="0">
      <alignment vertical="center"/>
    </xf>
    <xf numFmtId="10" fontId="100" fillId="0" borderId="0" applyFont="0" applyFill="0" applyBorder="0" applyAlignment="0" applyProtection="0"/>
    <xf numFmtId="15" fontId="102" fillId="0" borderId="0" applyFont="0" applyFill="0" applyBorder="0" applyAlignment="0" applyProtection="0"/>
    <xf numFmtId="4" fontId="102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0" fillId="0" borderId="29">
      <alignment horizontal="center"/>
    </xf>
    <xf numFmtId="0" fontId="92" fillId="18" borderId="0" applyNumberFormat="0" applyBorder="0" applyAlignment="0" applyProtection="0">
      <alignment vertical="center"/>
    </xf>
    <xf numFmtId="0" fontId="110" fillId="15" borderId="0" applyNumberFormat="0" applyBorder="0" applyAlignment="0" applyProtection="0"/>
    <xf numFmtId="0" fontId="102" fillId="38" borderId="0" applyNumberFormat="0" applyFon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32" fillId="0" borderId="0"/>
    <xf numFmtId="0" fontId="114" fillId="40" borderId="5">
      <protection locked="0"/>
    </xf>
    <xf numFmtId="0" fontId="114" fillId="40" borderId="5">
      <protection locked="0"/>
    </xf>
    <xf numFmtId="0" fontId="44" fillId="0" borderId="0">
      <alignment vertical="center"/>
    </xf>
    <xf numFmtId="0" fontId="114" fillId="40" borderId="5">
      <protection locked="0"/>
    </xf>
    <xf numFmtId="0" fontId="90" fillId="15" borderId="0" applyNumberFormat="0" applyBorder="0" applyAlignment="0" applyProtection="0">
      <alignment vertical="center"/>
    </xf>
    <xf numFmtId="0" fontId="114" fillId="40" borderId="5">
      <protection locked="0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2" fillId="0" borderId="2">
      <alignment horizontal="distributed" vertical="center" wrapText="1"/>
    </xf>
    <xf numFmtId="0" fontId="122" fillId="0" borderId="28" applyProtection="0"/>
    <xf numFmtId="0" fontId="1" fillId="0" borderId="0"/>
    <xf numFmtId="0" fontId="1" fillId="0" borderId="0"/>
    <xf numFmtId="0" fontId="122" fillId="0" borderId="28" applyProtection="0"/>
    <xf numFmtId="0" fontId="1" fillId="0" borderId="0"/>
    <xf numFmtId="0" fontId="1" fillId="0" borderId="0"/>
    <xf numFmtId="0" fontId="94" fillId="6" borderId="18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22" fillId="0" borderId="28" applyProtection="0"/>
    <xf numFmtId="0" fontId="98" fillId="0" borderId="0" applyNumberFormat="0" applyFill="0" applyBorder="0" applyAlignment="0" applyProtection="0">
      <alignment vertical="center"/>
    </xf>
    <xf numFmtId="1" fontId="12" fillId="0" borderId="2">
      <alignment vertical="center"/>
      <protection locked="0"/>
    </xf>
    <xf numFmtId="204" fontId="100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00" fillId="0" borderId="6" applyNumberFormat="0" applyFill="0" applyProtection="0">
      <alignment horizontal="right"/>
    </xf>
    <xf numFmtId="0" fontId="90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00" fillId="0" borderId="6" applyNumberFormat="0" applyFill="0" applyProtection="0">
      <alignment horizontal="right"/>
    </xf>
    <xf numFmtId="0" fontId="107" fillId="0" borderId="24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3" fillId="0" borderId="19" applyNumberFormat="0" applyFill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110" fillId="37" borderId="0" applyNumberFormat="0" applyBorder="0" applyAlignment="0" applyProtection="0"/>
    <xf numFmtId="0" fontId="88" fillId="0" borderId="17" applyNumberFormat="0" applyFill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177" fontId="1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0" fontId="88" fillId="0" borderId="17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" fillId="0" borderId="0"/>
    <xf numFmtId="0" fontId="8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177" fontId="1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33" fillId="0" borderId="0">
      <alignment horizontal="centerContinuous"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" fillId="0" borderId="0"/>
    <xf numFmtId="0" fontId="95" fillId="0" borderId="0" applyNumberFormat="0" applyFill="0" applyBorder="0" applyAlignment="0" applyProtection="0">
      <alignment vertical="center"/>
    </xf>
    <xf numFmtId="0" fontId="1" fillId="0" borderId="0"/>
    <xf numFmtId="0" fontId="95" fillId="0" borderId="0" applyNumberFormat="0" applyFill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134" fillId="0" borderId="6" applyNumberFormat="0" applyFill="0" applyProtection="0">
      <alignment horizontal="center"/>
    </xf>
    <xf numFmtId="0" fontId="90" fillId="15" borderId="0" applyNumberFormat="0" applyBorder="0" applyAlignment="0" applyProtection="0">
      <alignment vertical="center"/>
    </xf>
    <xf numFmtId="0" fontId="134" fillId="0" borderId="6" applyNumberFormat="0" applyFill="0" applyProtection="0">
      <alignment horizontal="center"/>
    </xf>
    <xf numFmtId="0" fontId="99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2" fillId="0" borderId="2">
      <alignment horizontal="distributed" vertical="center" wrapText="1"/>
    </xf>
    <xf numFmtId="0" fontId="1" fillId="0" borderId="0"/>
    <xf numFmtId="0" fontId="12" fillId="0" borderId="2">
      <alignment horizontal="distributed" vertical="center" wrapText="1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" fillId="24" borderId="21" applyNumberFormat="0" applyFont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135" fillId="0" borderId="14" applyNumberFormat="0" applyFill="0" applyProtection="0">
      <alignment horizontal="center"/>
    </xf>
    <xf numFmtId="0" fontId="90" fillId="15" borderId="0" applyNumberFormat="0" applyBorder="0" applyAlignment="0" applyProtection="0">
      <alignment vertical="center"/>
    </xf>
    <xf numFmtId="0" fontId="135" fillId="0" borderId="14" applyNumberFormat="0" applyFill="0" applyProtection="0">
      <alignment horizontal="center"/>
    </xf>
    <xf numFmtId="177" fontId="1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86" fillId="17" borderId="0" applyNumberFormat="0" applyBorder="0" applyAlignment="0" applyProtection="0">
      <alignment vertical="center"/>
    </xf>
    <xf numFmtId="0" fontId="115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15" fillId="17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1" fillId="0" borderId="0"/>
    <xf numFmtId="0" fontId="124" fillId="0" borderId="0"/>
    <xf numFmtId="0" fontId="86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0" fillId="0" borderId="6" applyNumberFormat="0" applyFill="0" applyProtection="0">
      <alignment horizontal="left"/>
    </xf>
    <xf numFmtId="0" fontId="92" fillId="2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110" fillId="37" borderId="0" applyNumberFormat="0" applyBorder="0" applyAlignment="0" applyProtection="0"/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10" fillId="15" borderId="0" applyNumberFormat="0" applyBorder="0" applyAlignment="0" applyProtection="0"/>
    <xf numFmtId="0" fontId="110" fillId="37" borderId="0" applyNumberFormat="0" applyBorder="0" applyAlignment="0" applyProtection="0"/>
    <xf numFmtId="0" fontId="44" fillId="0" borderId="0">
      <alignment vertical="center"/>
    </xf>
    <xf numFmtId="0" fontId="99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5" fillId="17" borderId="0" applyNumberFormat="0" applyBorder="0" applyAlignment="0" applyProtection="0">
      <alignment vertical="center"/>
    </xf>
    <xf numFmtId="0" fontId="115" fillId="17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10" fillId="15" borderId="0" applyNumberFormat="0" applyBorder="0" applyAlignment="0" applyProtection="0"/>
    <xf numFmtId="0" fontId="110" fillId="37" borderId="0" applyNumberFormat="0" applyBorder="0" applyAlignment="0" applyProtection="0"/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86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86" fillId="15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9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119" fillId="18" borderId="0" applyNumberFormat="0" applyBorder="0" applyAlignment="0" applyProtection="0"/>
    <xf numFmtId="0" fontId="9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9" fillId="46" borderId="0" applyNumberFormat="0" applyBorder="0" applyAlignment="0" applyProtection="0"/>
    <xf numFmtId="0" fontId="92" fillId="18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04" fillId="0" borderId="0"/>
    <xf numFmtId="0" fontId="90" fillId="17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90" fillId="17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86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0" fillId="37" borderId="0" applyNumberFormat="0" applyBorder="0" applyAlignment="0" applyProtection="0"/>
    <xf numFmtId="0" fontId="115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7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09" fillId="15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136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0" fillId="24" borderId="21" applyNumberFormat="0" applyFon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58" fillId="0" borderId="0"/>
    <xf numFmtId="0" fontId="90" fillId="15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16" fillId="0" borderId="0"/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8" fillId="0" borderId="0" applyNumberForma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10" fillId="15" borderId="0" applyNumberFormat="0" applyBorder="0" applyAlignment="0" applyProtection="0"/>
    <xf numFmtId="0" fontId="109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0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09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90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37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4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9" fillId="2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1" fontId="100" fillId="0" borderId="14" applyFill="0" applyProtection="0">
      <alignment horizont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6" fillId="19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" fillId="0" borderId="0"/>
    <xf numFmtId="0" fontId="90" fillId="15" borderId="0" applyNumberFormat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177" fontId="1" fillId="0" borderId="0" applyFont="0" applyFill="0" applyBorder="0" applyAlignment="0" applyProtection="0"/>
    <xf numFmtId="0" fontId="90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13" fillId="0" borderId="25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6" fillId="0" borderId="0"/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9" fillId="15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1" fillId="0" borderId="0"/>
    <xf numFmtId="0" fontId="9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89" fillId="10" borderId="18" applyNumberFormat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96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96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92" fillId="23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19" fillId="2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96" fillId="29" borderId="0" applyNumberFormat="0" applyBorder="0" applyAlignment="0" applyProtection="0">
      <alignment vertical="center"/>
    </xf>
    <xf numFmtId="0" fontId="44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9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22" applyNumberFormat="0" applyFill="0" applyAlignment="0" applyProtection="0">
      <alignment vertical="center"/>
    </xf>
    <xf numFmtId="0" fontId="1" fillId="0" borderId="0"/>
    <xf numFmtId="0" fontId="92" fillId="23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24" fillId="0" borderId="0"/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4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96" fillId="20" borderId="0" applyNumberFormat="0" applyBorder="0" applyAlignment="0" applyProtection="0">
      <alignment vertical="center"/>
    </xf>
    <xf numFmtId="0" fontId="44" fillId="0" borderId="0">
      <alignment vertical="center"/>
    </xf>
    <xf numFmtId="0" fontId="96" fillId="20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2" fillId="2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04" fillId="0" borderId="0"/>
    <xf numFmtId="0" fontId="104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04" fillId="0" borderId="0"/>
    <xf numFmtId="0" fontId="44" fillId="0" borderId="0">
      <alignment vertical="center"/>
    </xf>
    <xf numFmtId="0" fontId="1" fillId="0" borderId="0"/>
    <xf numFmtId="0" fontId="58" fillId="0" borderId="0"/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96" fillId="2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44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6" fillId="29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194" fontId="4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6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104" fillId="0" borderId="0"/>
    <xf numFmtId="0" fontId="104" fillId="0" borderId="0"/>
    <xf numFmtId="0" fontId="58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" fillId="0" borderId="0" applyFont="0" applyFill="0" applyBorder="0" applyAlignment="0" applyProtection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/>
    <xf numFmtId="0" fontId="44" fillId="0" borderId="0">
      <alignment vertical="center"/>
    </xf>
    <xf numFmtId="0" fontId="121" fillId="10" borderId="27" applyNumberFormat="0" applyAlignment="0" applyProtection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13" fillId="0" borderId="25" applyNumberFormat="0" applyFill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184" fontId="1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0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92" fillId="18" borderId="0" applyNumberFormat="0" applyBorder="0" applyAlignment="0" applyProtection="0">
      <alignment vertical="center"/>
    </xf>
    <xf numFmtId="181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26" fillId="0" borderId="0">
      <alignment vertical="center"/>
    </xf>
    <xf numFmtId="0" fontId="1" fillId="0" borderId="0">
      <alignment vertical="center"/>
    </xf>
    <xf numFmtId="0" fontId="55" fillId="0" borderId="0"/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/>
    <xf numFmtId="0" fontId="1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/>
    <xf numFmtId="0" fontId="1" fillId="0" borderId="0"/>
    <xf numFmtId="0" fontId="44" fillId="0" borderId="0">
      <alignment vertical="center"/>
    </xf>
    <xf numFmtId="43" fontId="100" fillId="0" borderId="0" applyFont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105" fillId="30" borderId="23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177" fontId="1" fillId="0" borderId="0" applyFont="0" applyFill="0" applyBorder="0" applyAlignment="0" applyProtection="0"/>
    <xf numFmtId="0" fontId="44" fillId="0" borderId="0">
      <alignment vertical="center"/>
    </xf>
    <xf numFmtId="0" fontId="124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124" fillId="0" borderId="0"/>
    <xf numFmtId="0" fontId="92" fillId="18" borderId="0" applyNumberFormat="0" applyBorder="0" applyAlignment="0" applyProtection="0">
      <alignment vertical="center"/>
    </xf>
    <xf numFmtId="0" fontId="124" fillId="0" borderId="0"/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26" fillId="0" borderId="0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1" fontId="100" fillId="0" borderId="0" applyFont="0" applyFill="0" applyBorder="0" applyAlignment="0" applyProtection="0"/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5" fillId="30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96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16" fillId="0" borderId="0">
      <alignment vertical="center"/>
    </xf>
    <xf numFmtId="0" fontId="53" fillId="0" borderId="0">
      <alignment vertical="center"/>
    </xf>
    <xf numFmtId="0" fontId="44" fillId="0" borderId="0">
      <alignment vertical="center"/>
    </xf>
    <xf numFmtId="0" fontId="71" fillId="0" borderId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177" fontId="1" fillId="0" borderId="0" applyFont="0" applyFill="0" applyBorder="0" applyAlignment="0" applyProtection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44" fillId="0" borderId="0">
      <alignment vertical="center"/>
    </xf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58" fillId="0" borderId="0"/>
    <xf numFmtId="0" fontId="92" fillId="1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44" fillId="0" borderId="0">
      <alignment vertical="center"/>
    </xf>
    <xf numFmtId="0" fontId="121" fillId="10" borderId="27" applyNumberFormat="0" applyAlignment="0" applyProtection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37" fillId="23" borderId="0" applyNumberFormat="0" applyBorder="0" applyAlignment="0" applyProtection="0">
      <alignment vertical="center"/>
    </xf>
    <xf numFmtId="0" fontId="44" fillId="0" borderId="0">
      <alignment vertical="center"/>
    </xf>
    <xf numFmtId="0" fontId="1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121" fillId="10" borderId="27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21" fillId="10" borderId="27" applyNumberFormat="0" applyAlignment="0" applyProtection="0">
      <alignment vertical="center"/>
    </xf>
    <xf numFmtId="0" fontId="1" fillId="0" borderId="0">
      <alignment vertical="center"/>
    </xf>
    <xf numFmtId="0" fontId="121" fillId="10" borderId="27" applyNumberFormat="0" applyAlignment="0" applyProtection="0">
      <alignment vertical="center"/>
    </xf>
    <xf numFmtId="0" fontId="1" fillId="0" borderId="0">
      <alignment vertical="center"/>
    </xf>
    <xf numFmtId="0" fontId="137" fillId="23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/>
    <xf numFmtId="0" fontId="121" fillId="10" borderId="27" applyNumberFormat="0" applyAlignment="0" applyProtection="0">
      <alignment vertical="center"/>
    </xf>
    <xf numFmtId="0" fontId="44" fillId="0" borderId="0">
      <alignment vertical="center"/>
    </xf>
    <xf numFmtId="0" fontId="121" fillId="10" borderId="27" applyNumberFormat="0" applyAlignment="0" applyProtection="0">
      <alignment vertical="center"/>
    </xf>
    <xf numFmtId="0" fontId="44" fillId="0" borderId="0">
      <alignment vertical="center"/>
    </xf>
    <xf numFmtId="0" fontId="121" fillId="10" borderId="27" applyNumberFormat="0" applyAlignment="0" applyProtection="0">
      <alignment vertical="center"/>
    </xf>
    <xf numFmtId="0" fontId="44" fillId="0" borderId="0">
      <alignment vertical="center"/>
    </xf>
    <xf numFmtId="0" fontId="121" fillId="10" borderId="27" applyNumberFormat="0" applyAlignment="0" applyProtection="0">
      <alignment vertical="center"/>
    </xf>
    <xf numFmtId="0" fontId="44" fillId="0" borderId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44" fillId="0" borderId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44" fillId="0" borderId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" fillId="0" borderId="0">
      <alignment vertical="center"/>
    </xf>
    <xf numFmtId="0" fontId="92" fillId="2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19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21" fillId="10" borderId="27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4" fillId="6" borderId="18" applyNumberFormat="0" applyAlignment="0" applyProtection="0">
      <alignment vertical="center"/>
    </xf>
    <xf numFmtId="0" fontId="44" fillId="0" borderId="0">
      <alignment vertical="center"/>
    </xf>
    <xf numFmtId="0" fontId="92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2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21" applyNumberFormat="0" applyFont="0" applyAlignment="0" applyProtection="0">
      <alignment vertical="center"/>
    </xf>
    <xf numFmtId="0" fontId="1" fillId="0" borderId="0"/>
    <xf numFmtId="0" fontId="4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9" fillId="46" borderId="0" applyNumberFormat="0" applyBorder="0" applyAlignment="0" applyProtection="0"/>
    <xf numFmtId="0" fontId="1" fillId="0" borderId="0"/>
    <xf numFmtId="0" fontId="44" fillId="0" borderId="0">
      <alignment vertical="center"/>
    </xf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4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7" fillId="18" borderId="0" applyNumberFormat="0" applyBorder="0" applyAlignment="0" applyProtection="0">
      <alignment vertical="center"/>
    </xf>
    <xf numFmtId="0" fontId="1" fillId="0" borderId="0"/>
    <xf numFmtId="0" fontId="44" fillId="0" borderId="0">
      <alignment vertical="center"/>
    </xf>
    <xf numFmtId="0" fontId="44" fillId="0" borderId="0">
      <alignment vertical="center"/>
    </xf>
    <xf numFmtId="0" fontId="1" fillId="0" borderId="0"/>
    <xf numFmtId="0" fontId="1" fillId="0" borderId="0"/>
    <xf numFmtId="1" fontId="12" fillId="0" borderId="2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9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2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>
      <alignment vertical="center"/>
    </xf>
    <xf numFmtId="0" fontId="44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2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04" fillId="0" borderId="0">
      <alignment vertical="center"/>
    </xf>
    <xf numFmtId="0" fontId="1" fillId="0" borderId="0"/>
    <xf numFmtId="0" fontId="92" fillId="1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37" fillId="23" borderId="0" applyNumberFormat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119" fillId="18" borderId="0" applyNumberFormat="0" applyBorder="0" applyAlignment="0" applyProtection="0"/>
    <xf numFmtId="0" fontId="119" fillId="46" borderId="0" applyNumberFormat="0" applyBorder="0" applyAlignment="0" applyProtection="0"/>
    <xf numFmtId="177" fontId="1" fillId="0" borderId="0" applyFont="0" applyFill="0" applyBorder="0" applyAlignment="0" applyProtection="0"/>
    <xf numFmtId="0" fontId="18" fillId="0" borderId="22" applyNumberFormat="0" applyFill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205" fontId="29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/>
    <xf numFmtId="0" fontId="92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37" fillId="23" borderId="0" applyNumberFormat="0" applyBorder="0" applyAlignment="0" applyProtection="0">
      <alignment vertical="center"/>
    </xf>
    <xf numFmtId="1" fontId="100" fillId="0" borderId="14" applyFill="0" applyProtection="0">
      <alignment horizontal="center"/>
    </xf>
    <xf numFmtId="0" fontId="137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19" fillId="18" borderId="0" applyNumberFormat="0" applyBorder="0" applyAlignment="0" applyProtection="0"/>
    <xf numFmtId="0" fontId="119" fillId="46" borderId="0" applyNumberFormat="0" applyBorder="0" applyAlignment="0" applyProtection="0"/>
    <xf numFmtId="0" fontId="92" fillId="18" borderId="0" applyNumberFormat="0" applyBorder="0" applyAlignment="0" applyProtection="0">
      <alignment vertical="center"/>
    </xf>
    <xf numFmtId="43" fontId="100" fillId="0" borderId="0" applyFont="0" applyFill="0" applyBorder="0" applyAlignment="0" applyProtection="0"/>
    <xf numFmtId="0" fontId="119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38" fontId="117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40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119" fillId="18" borderId="0" applyNumberFormat="0" applyBorder="0" applyAlignment="0" applyProtection="0"/>
    <xf numFmtId="0" fontId="119" fillId="46" borderId="0" applyNumberFormat="0" applyBorder="0" applyAlignment="0" applyProtection="0"/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9" fillId="46" borderId="0" applyNumberFormat="0" applyBorder="0" applyAlignment="0" applyProtection="0"/>
    <xf numFmtId="0" fontId="92" fillId="18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119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202" fontId="29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37" fillId="23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40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35" fillId="0" borderId="14" applyNumberFormat="0" applyFill="0" applyProtection="0">
      <alignment horizontal="left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top"/>
      <protection locked="0"/>
    </xf>
    <xf numFmtId="0" fontId="92" fillId="18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" fontId="12" fillId="0" borderId="2">
      <alignment vertical="center"/>
      <protection locked="0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42" fillId="0" borderId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93" fontId="12" fillId="0" borderId="2">
      <alignment vertical="center"/>
      <protection locked="0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1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41" fillId="0" borderId="0" applyNumberFormat="0" applyFill="0" applyBorder="0" applyAlignment="0" applyProtection="0">
      <alignment vertical="top"/>
      <protection locked="0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176" fontId="4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4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94" fillId="6" borderId="18" applyNumberFormat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3" fontId="12" fillId="0" borderId="2">
      <alignment vertical="center"/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94" fillId="6" borderId="18" applyNumberFormat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41" fillId="0" borderId="0"/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89" fillId="10" borderId="18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0" fontId="105" fillId="30" borderId="23" applyNumberFormat="0" applyAlignment="0" applyProtection="0">
      <alignment vertical="center"/>
    </xf>
    <xf numFmtId="193" fontId="12" fillId="0" borderId="2">
      <alignment vertical="center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35" fillId="0" borderId="14" applyNumberFormat="0" applyFill="0" applyProtection="0">
      <alignment horizontal="left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43" fillId="49" borderId="0" applyNumberFormat="0" applyBorder="0" applyAlignment="0" applyProtection="0"/>
    <xf numFmtId="0" fontId="113" fillId="0" borderId="25" applyNumberFormat="0" applyFill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200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1" fontId="100" fillId="0" borderId="0" applyFont="0" applyFill="0" applyBorder="0" applyAlignment="0" applyProtection="0"/>
    <xf numFmtId="180" fontId="1" fillId="0" borderId="0" applyFont="0" applyFill="0" applyBorder="0" applyAlignment="0" applyProtection="0">
      <alignment vertical="center"/>
    </xf>
    <xf numFmtId="189" fontId="44" fillId="0" borderId="0" applyFont="0" applyFill="0" applyBorder="0" applyAlignment="0" applyProtection="0"/>
    <xf numFmtId="0" fontId="128" fillId="0" borderId="0"/>
    <xf numFmtId="0" fontId="143" fillId="50" borderId="0" applyNumberFormat="0" applyBorder="0" applyAlignment="0" applyProtection="0"/>
    <xf numFmtId="0" fontId="143" fillId="50" borderId="0" applyNumberFormat="0" applyBorder="0" applyAlignment="0" applyProtection="0"/>
    <xf numFmtId="0" fontId="143" fillId="51" borderId="0" applyNumberFormat="0" applyBorder="0" applyAlignment="0" applyProtection="0"/>
    <xf numFmtId="0" fontId="143" fillId="51" borderId="0" applyNumberFormat="0" applyBorder="0" applyAlignment="0" applyProtection="0"/>
    <xf numFmtId="0" fontId="143" fillId="49" borderId="0" applyNumberFormat="0" applyBorder="0" applyAlignment="0" applyProtection="0"/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42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100" fillId="0" borderId="6" applyNumberFormat="0" applyFill="0" applyProtection="0">
      <alignment horizontal="left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196" fontId="100" fillId="0" borderId="14" applyFill="0" applyProtection="0">
      <alignment horizontal="right"/>
    </xf>
    <xf numFmtId="196" fontId="100" fillId="0" borderId="14" applyFill="0" applyProtection="0">
      <alignment horizontal="right"/>
    </xf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121" fillId="10" borderId="27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0" fontId="94" fillId="6" borderId="18" applyNumberFormat="0" applyAlignment="0" applyProtection="0">
      <alignment vertical="center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93" fontId="12" fillId="0" borderId="2">
      <alignment vertical="center"/>
      <protection locked="0"/>
    </xf>
    <xf numFmtId="193" fontId="12" fillId="0" borderId="2">
      <alignment vertical="center"/>
      <protection locked="0"/>
    </xf>
    <xf numFmtId="193" fontId="12" fillId="0" borderId="2">
      <alignment vertical="center"/>
      <protection locked="0"/>
    </xf>
    <xf numFmtId="0" fontId="100" fillId="0" borderId="0"/>
    <xf numFmtId="0" fontId="102" fillId="0" borderId="0"/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6" fillId="21" borderId="20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24" borderId="21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948">
    <xf numFmtId="0" fontId="0" fillId="0" borderId="0" xfId="0">
      <alignment vertical="center"/>
    </xf>
    <xf numFmtId="0" fontId="1" fillId="0" borderId="0" xfId="467" applyAlignment="1" applyProtection="1">
      <alignment horizontal="center" vertical="center"/>
      <protection locked="0"/>
    </xf>
    <xf numFmtId="0" fontId="2" fillId="0" borderId="0" xfId="467" applyFont="1" applyAlignment="1">
      <alignment horizontal="center" vertical="center"/>
    </xf>
    <xf numFmtId="0" fontId="1" fillId="0" borderId="0" xfId="467" applyAlignment="1">
      <alignment horizontal="center" vertical="center"/>
    </xf>
    <xf numFmtId="0" fontId="1" fillId="0" borderId="0" xfId="467" applyFont="1" applyAlignment="1">
      <alignment horizontal="center" vertical="center" wrapText="1"/>
    </xf>
    <xf numFmtId="0" fontId="3" fillId="0" borderId="0" xfId="467" applyFont="1" applyFill="1" applyAlignment="1" applyProtection="1">
      <alignment vertical="center" wrapText="1"/>
      <protection locked="0"/>
    </xf>
    <xf numFmtId="0" fontId="3" fillId="0" borderId="0" xfId="467" applyFont="1" applyFill="1" applyAlignment="1" applyProtection="1">
      <alignment horizontal="center" vertical="center" wrapText="1"/>
      <protection locked="0"/>
    </xf>
    <xf numFmtId="179" fontId="4" fillId="0" borderId="0" xfId="467" applyNumberFormat="1" applyFont="1" applyFill="1" applyAlignment="1" applyProtection="1">
      <alignment horizontal="center" vertical="center"/>
      <protection locked="0"/>
    </xf>
    <xf numFmtId="0" fontId="9" fillId="0" borderId="2" xfId="3045" applyFont="1" applyFill="1" applyBorder="1" applyAlignment="1" applyProtection="1">
      <alignment horizontal="center" vertical="center"/>
      <protection locked="0"/>
    </xf>
    <xf numFmtId="0" fontId="11" fillId="0" borderId="2" xfId="216" applyFont="1" applyFill="1" applyBorder="1" applyAlignment="1">
      <alignment horizontal="center" vertical="center" wrapText="1"/>
    </xf>
    <xf numFmtId="0" fontId="4" fillId="0" borderId="2" xfId="216" applyFont="1" applyFill="1" applyBorder="1" applyAlignment="1">
      <alignment horizontal="center" vertical="center" wrapText="1"/>
    </xf>
    <xf numFmtId="183" fontId="4" fillId="0" borderId="2" xfId="216" applyNumberFormat="1" applyFont="1" applyFill="1" applyBorder="1" applyAlignment="1">
      <alignment horizontal="center" vertical="center" wrapText="1"/>
    </xf>
    <xf numFmtId="183" fontId="11" fillId="0" borderId="2" xfId="216" applyNumberFormat="1" applyFont="1" applyFill="1" applyBorder="1" applyAlignment="1">
      <alignment horizontal="center" vertical="center" wrapText="1"/>
    </xf>
    <xf numFmtId="183" fontId="4" fillId="0" borderId="2" xfId="467" applyNumberFormat="1" applyFont="1" applyFill="1" applyBorder="1" applyAlignment="1" applyProtection="1">
      <alignment horizontal="center" vertical="center"/>
      <protection locked="0"/>
    </xf>
    <xf numFmtId="0" fontId="11" fillId="0" borderId="2" xfId="2609" applyFont="1" applyFill="1" applyBorder="1" applyAlignment="1">
      <alignment horizontal="center" vertical="center" wrapText="1"/>
    </xf>
    <xf numFmtId="183" fontId="4" fillId="0" borderId="2" xfId="1777" applyNumberFormat="1" applyFont="1" applyFill="1" applyBorder="1" applyAlignment="1">
      <alignment horizontal="center" vertical="center"/>
    </xf>
    <xf numFmtId="0" fontId="12" fillId="0" borderId="2" xfId="2889" applyFont="1" applyFill="1" applyBorder="1" applyAlignment="1">
      <alignment horizontal="center" vertical="center" wrapText="1"/>
    </xf>
    <xf numFmtId="179" fontId="11" fillId="2" borderId="0" xfId="467" applyNumberFormat="1" applyFont="1" applyFill="1" applyAlignment="1" applyProtection="1">
      <alignment horizontal="center" vertical="center"/>
      <protection locked="0"/>
    </xf>
    <xf numFmtId="179" fontId="11" fillId="0" borderId="0" xfId="467" applyNumberFormat="1" applyFont="1" applyFill="1" applyAlignment="1" applyProtection="1">
      <alignment horizontal="center" vertical="center"/>
      <protection locked="0"/>
    </xf>
    <xf numFmtId="179" fontId="11" fillId="0" borderId="0" xfId="467" applyNumberFormat="1" applyFont="1" applyFill="1" applyAlignment="1" applyProtection="1">
      <alignment horizontal="center" vertical="center" wrapText="1"/>
      <protection locked="0"/>
    </xf>
    <xf numFmtId="0" fontId="2" fillId="0" borderId="0" xfId="467" applyFont="1" applyAlignment="1" applyProtection="1">
      <alignment horizontal="center" vertical="center"/>
      <protection locked="0"/>
    </xf>
    <xf numFmtId="179" fontId="13" fillId="0" borderId="2" xfId="2609" applyNumberFormat="1" applyFont="1" applyFill="1" applyBorder="1" applyAlignment="1" applyProtection="1">
      <alignment horizontal="center" vertical="center" wrapText="1"/>
      <protection locked="0"/>
    </xf>
    <xf numFmtId="179" fontId="13" fillId="0" borderId="2" xfId="2390" applyNumberFormat="1" applyFont="1" applyBorder="1" applyAlignment="1" applyProtection="1">
      <alignment horizontal="center" vertical="center" wrapText="1"/>
      <protection locked="0"/>
    </xf>
    <xf numFmtId="183" fontId="4" fillId="2" borderId="2" xfId="467" applyNumberFormat="1" applyFont="1" applyFill="1" applyBorder="1" applyAlignment="1">
      <alignment horizontal="center" vertical="center"/>
    </xf>
    <xf numFmtId="183" fontId="11" fillId="2" borderId="2" xfId="467" applyNumberFormat="1" applyFont="1" applyFill="1" applyBorder="1" applyAlignment="1">
      <alignment horizontal="center" vertical="center" wrapText="1"/>
    </xf>
    <xf numFmtId="183" fontId="11" fillId="0" borderId="2" xfId="1777" applyNumberFormat="1" applyFont="1" applyFill="1" applyBorder="1" applyAlignment="1">
      <alignment horizontal="center" vertical="center"/>
    </xf>
    <xf numFmtId="183" fontId="11" fillId="0" borderId="2" xfId="1777" applyNumberFormat="1" applyFont="1" applyFill="1" applyBorder="1" applyAlignment="1">
      <alignment horizontal="center" vertical="center" wrapText="1"/>
    </xf>
    <xf numFmtId="183" fontId="4" fillId="0" borderId="2" xfId="467" applyNumberFormat="1" applyFont="1" applyBorder="1" applyAlignment="1">
      <alignment horizontal="center" vertical="center"/>
    </xf>
    <xf numFmtId="0" fontId="11" fillId="0" borderId="2" xfId="467" applyFont="1" applyBorder="1" applyAlignment="1">
      <alignment horizontal="center" vertical="center"/>
    </xf>
    <xf numFmtId="0" fontId="1" fillId="0" borderId="0" xfId="467" applyFont="1" applyAlignment="1" applyProtection="1">
      <alignment horizontal="center" vertical="center" wrapText="1"/>
      <protection locked="0"/>
    </xf>
    <xf numFmtId="199" fontId="15" fillId="0" borderId="2" xfId="2609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467" applyFont="1" applyBorder="1" applyAlignment="1">
      <alignment horizontal="center" vertical="center" wrapText="1"/>
    </xf>
    <xf numFmtId="199" fontId="11" fillId="0" borderId="2" xfId="362" applyNumberFormat="1" applyFont="1" applyFill="1" applyBorder="1" applyAlignment="1">
      <alignment horizontal="center" vertical="center"/>
    </xf>
    <xf numFmtId="49" fontId="11" fillId="0" borderId="2" xfId="216" applyNumberFormat="1" applyFont="1" applyFill="1" applyBorder="1" applyAlignment="1">
      <alignment horizontal="center" vertical="center" wrapText="1"/>
    </xf>
    <xf numFmtId="0" fontId="13" fillId="0" borderId="2" xfId="216" applyFont="1" applyFill="1" applyBorder="1" applyAlignment="1">
      <alignment horizontal="center" vertical="center" wrapText="1"/>
    </xf>
    <xf numFmtId="0" fontId="4" fillId="0" borderId="2" xfId="467" applyFont="1" applyBorder="1" applyAlignment="1">
      <alignment horizontal="center" vertical="center"/>
    </xf>
    <xf numFmtId="178" fontId="4" fillId="0" borderId="2" xfId="216" applyNumberFormat="1" applyFont="1" applyFill="1" applyBorder="1" applyAlignment="1">
      <alignment horizontal="center" vertical="center" wrapText="1"/>
    </xf>
    <xf numFmtId="0" fontId="4" fillId="0" borderId="2" xfId="2609" applyFont="1" applyFill="1" applyBorder="1" applyAlignment="1">
      <alignment horizontal="center" vertical="center" wrapText="1"/>
    </xf>
    <xf numFmtId="178" fontId="4" fillId="0" borderId="2" xfId="1777" applyNumberFormat="1" applyFont="1" applyFill="1" applyBorder="1" applyAlignment="1">
      <alignment horizontal="center" vertical="center"/>
    </xf>
    <xf numFmtId="206" fontId="4" fillId="0" borderId="2" xfId="1777" applyNumberFormat="1" applyFont="1" applyFill="1" applyBorder="1" applyAlignment="1">
      <alignment horizontal="center" vertical="center"/>
    </xf>
    <xf numFmtId="178" fontId="4" fillId="0" borderId="2" xfId="2609" applyNumberFormat="1" applyFont="1" applyFill="1" applyBorder="1" applyAlignment="1">
      <alignment horizontal="center" vertical="center" wrapText="1"/>
    </xf>
    <xf numFmtId="206" fontId="4" fillId="0" borderId="2" xfId="216" applyNumberFormat="1" applyFont="1" applyFill="1" applyBorder="1" applyAlignment="1">
      <alignment horizontal="center" vertical="center" wrapText="1"/>
    </xf>
    <xf numFmtId="0" fontId="11" fillId="0" borderId="2" xfId="2611" applyFont="1" applyFill="1" applyBorder="1" applyAlignment="1">
      <alignment horizontal="center" vertical="center" wrapText="1"/>
    </xf>
    <xf numFmtId="0" fontId="4" fillId="0" borderId="2" xfId="2609" applyFont="1" applyFill="1" applyBorder="1" applyAlignment="1">
      <alignment horizontal="left" vertical="center" wrapText="1"/>
    </xf>
    <xf numFmtId="178" fontId="11" fillId="0" borderId="2" xfId="1777" applyNumberFormat="1" applyFont="1" applyFill="1" applyBorder="1" applyAlignment="1">
      <alignment horizontal="center" vertical="center"/>
    </xf>
    <xf numFmtId="178" fontId="4" fillId="0" borderId="2" xfId="467" applyNumberFormat="1" applyFont="1" applyBorder="1" applyAlignment="1">
      <alignment horizontal="center" vertical="center"/>
    </xf>
    <xf numFmtId="178" fontId="11" fillId="0" borderId="2" xfId="467" applyNumberFormat="1" applyFont="1" applyBorder="1" applyAlignment="1">
      <alignment horizontal="center" vertical="center"/>
    </xf>
    <xf numFmtId="178" fontId="11" fillId="0" borderId="2" xfId="2609" applyNumberFormat="1" applyFont="1" applyFill="1" applyBorder="1" applyAlignment="1">
      <alignment horizontal="center" vertical="center" wrapText="1"/>
    </xf>
    <xf numFmtId="178" fontId="4" fillId="2" borderId="2" xfId="467" applyNumberFormat="1" applyFont="1" applyFill="1" applyBorder="1" applyAlignment="1">
      <alignment horizontal="center" vertical="center"/>
    </xf>
    <xf numFmtId="178" fontId="11" fillId="0" borderId="2" xfId="362" applyNumberFormat="1" applyFont="1" applyFill="1" applyBorder="1" applyAlignment="1">
      <alignment horizontal="center" vertical="center" wrapText="1"/>
    </xf>
    <xf numFmtId="178" fontId="11" fillId="0" borderId="2" xfId="362" applyNumberFormat="1" applyFont="1" applyFill="1" applyBorder="1" applyAlignment="1">
      <alignment horizontal="center" vertical="center"/>
    </xf>
    <xf numFmtId="178" fontId="4" fillId="0" borderId="2" xfId="362" applyNumberFormat="1" applyFont="1" applyFill="1" applyBorder="1" applyAlignment="1">
      <alignment horizontal="center" vertical="center" wrapText="1"/>
    </xf>
    <xf numFmtId="0" fontId="16" fillId="0" borderId="2" xfId="2609" applyFont="1" applyFill="1" applyBorder="1" applyAlignment="1">
      <alignment horizontal="center" vertical="center" wrapText="1"/>
    </xf>
    <xf numFmtId="178" fontId="17" fillId="0" borderId="2" xfId="2609" applyNumberFormat="1" applyFont="1" applyFill="1" applyBorder="1" applyAlignment="1">
      <alignment horizontal="center" vertical="center" wrapText="1"/>
    </xf>
    <xf numFmtId="0" fontId="11" fillId="0" borderId="2" xfId="2609" applyFont="1" applyFill="1" applyBorder="1" applyAlignment="1">
      <alignment horizontal="center" vertical="center"/>
    </xf>
    <xf numFmtId="178" fontId="4" fillId="0" borderId="2" xfId="2609" applyNumberFormat="1" applyFont="1" applyFill="1" applyBorder="1" applyAlignment="1">
      <alignment horizontal="center" vertical="center"/>
    </xf>
    <xf numFmtId="0" fontId="12" fillId="0" borderId="0" xfId="467" applyFont="1" applyAlignment="1">
      <alignment horizontal="center" vertical="center"/>
    </xf>
    <xf numFmtId="206" fontId="4" fillId="0" borderId="2" xfId="467" applyNumberFormat="1" applyFont="1" applyBorder="1" applyAlignment="1">
      <alignment horizontal="center" vertical="center"/>
    </xf>
    <xf numFmtId="178" fontId="16" fillId="0" borderId="2" xfId="2609" applyNumberFormat="1" applyFont="1" applyFill="1" applyBorder="1" applyAlignment="1">
      <alignment horizontal="center" vertical="center" wrapText="1"/>
    </xf>
    <xf numFmtId="178" fontId="11" fillId="0" borderId="2" xfId="2701" applyNumberFormat="1" applyFont="1" applyFill="1" applyBorder="1" applyAlignment="1">
      <alignment horizontal="center" vertical="center"/>
    </xf>
    <xf numFmtId="183" fontId="11" fillId="0" borderId="2" xfId="2701" applyNumberFormat="1" applyFont="1" applyFill="1" applyBorder="1" applyAlignment="1">
      <alignment horizontal="center" vertical="center" wrapText="1"/>
    </xf>
    <xf numFmtId="178" fontId="11" fillId="0" borderId="2" xfId="2609" applyNumberFormat="1" applyFont="1" applyFill="1" applyBorder="1" applyAlignment="1">
      <alignment horizontal="center" vertical="center"/>
    </xf>
    <xf numFmtId="0" fontId="7" fillId="0" borderId="0" xfId="1754" applyFont="1" applyAlignment="1">
      <alignment vertical="center" wrapText="1"/>
    </xf>
    <xf numFmtId="207" fontId="16" fillId="0" borderId="0" xfId="1754" applyNumberFormat="1" applyAlignment="1">
      <alignment vertical="center" wrapText="1"/>
    </xf>
    <xf numFmtId="207" fontId="18" fillId="0" borderId="0" xfId="1754" applyNumberFormat="1" applyFont="1" applyAlignment="1">
      <alignment vertical="center" wrapText="1"/>
    </xf>
    <xf numFmtId="0" fontId="18" fillId="0" borderId="0" xfId="1754" applyFont="1" applyAlignment="1">
      <alignment vertical="center" wrapText="1"/>
    </xf>
    <xf numFmtId="0" fontId="19" fillId="0" borderId="0" xfId="1754" applyFont="1" applyAlignment="1">
      <alignment horizontal="center" vertical="center" wrapText="1"/>
    </xf>
    <xf numFmtId="0" fontId="16" fillId="0" borderId="0" xfId="1754" applyAlignment="1">
      <alignment vertical="center" wrapText="1"/>
    </xf>
    <xf numFmtId="0" fontId="16" fillId="0" borderId="0" xfId="1754" applyAlignment="1">
      <alignment horizontal="center" vertical="center"/>
    </xf>
    <xf numFmtId="207" fontId="19" fillId="0" borderId="0" xfId="1754" applyNumberFormat="1" applyFont="1" applyAlignment="1">
      <alignment vertical="center" wrapText="1"/>
    </xf>
    <xf numFmtId="0" fontId="20" fillId="0" borderId="0" xfId="1754" applyFont="1" applyAlignment="1">
      <alignment horizontal="center" vertical="center" wrapText="1"/>
    </xf>
    <xf numFmtId="0" fontId="21" fillId="0" borderId="0" xfId="1754" applyFont="1" applyBorder="1" applyAlignment="1">
      <alignment horizontal="center" vertical="center" wrapText="1"/>
    </xf>
    <xf numFmtId="207" fontId="22" fillId="0" borderId="0" xfId="1754" applyNumberFormat="1" applyFont="1" applyBorder="1" applyAlignment="1">
      <alignment horizontal="center" vertical="center" wrapText="1"/>
    </xf>
    <xf numFmtId="207" fontId="21" fillId="0" borderId="0" xfId="1754" applyNumberFormat="1" applyFont="1" applyBorder="1" applyAlignment="1">
      <alignment horizontal="center" vertical="center" wrapText="1"/>
    </xf>
    <xf numFmtId="0" fontId="23" fillId="0" borderId="2" xfId="1754" applyFont="1" applyBorder="1" applyAlignment="1">
      <alignment horizontal="center" vertical="center" wrapText="1"/>
    </xf>
    <xf numFmtId="0" fontId="24" fillId="0" borderId="2" xfId="1754" applyFont="1" applyBorder="1" applyAlignment="1">
      <alignment horizontal="center" vertical="center"/>
    </xf>
    <xf numFmtId="207" fontId="22" fillId="0" borderId="2" xfId="1754" applyNumberFormat="1" applyFont="1" applyBorder="1" applyAlignment="1">
      <alignment horizontal="center" vertical="center" wrapText="1"/>
    </xf>
    <xf numFmtId="207" fontId="23" fillId="0" borderId="2" xfId="1754" applyNumberFormat="1" applyFont="1" applyBorder="1" applyAlignment="1">
      <alignment horizontal="center" vertical="center" wrapText="1"/>
    </xf>
    <xf numFmtId="207" fontId="26" fillId="0" borderId="2" xfId="1754" applyNumberFormat="1" applyFont="1" applyBorder="1" applyAlignment="1">
      <alignment horizontal="center" vertical="center" wrapText="1"/>
    </xf>
    <xf numFmtId="207" fontId="27" fillId="0" borderId="2" xfId="1754" applyNumberFormat="1" applyFont="1" applyBorder="1" applyAlignment="1">
      <alignment horizontal="center" vertical="center" wrapText="1"/>
    </xf>
    <xf numFmtId="207" fontId="28" fillId="3" borderId="2" xfId="2592" applyNumberFormat="1" applyFont="1" applyFill="1" applyBorder="1" applyAlignment="1">
      <alignment horizontal="center" vertical="center" wrapText="1"/>
    </xf>
    <xf numFmtId="207" fontId="27" fillId="0" borderId="2" xfId="1754" applyNumberFormat="1" applyFont="1" applyBorder="1" applyAlignment="1">
      <alignment horizontal="left" vertical="center" wrapText="1"/>
    </xf>
    <xf numFmtId="0" fontId="29" fillId="3" borderId="2" xfId="2592" applyFont="1" applyFill="1" applyBorder="1" applyAlignment="1">
      <alignment horizontal="center" vertical="center" wrapText="1"/>
    </xf>
    <xf numFmtId="207" fontId="22" fillId="0" borderId="2" xfId="2592" applyNumberFormat="1" applyFont="1" applyFill="1" applyBorder="1" applyAlignment="1">
      <alignment horizontal="center" vertical="center" wrapText="1"/>
    </xf>
    <xf numFmtId="207" fontId="19" fillId="0" borderId="2" xfId="1754" applyNumberFormat="1" applyFont="1" applyBorder="1" applyAlignment="1">
      <alignment horizontal="center" vertical="center" wrapText="1"/>
    </xf>
    <xf numFmtId="207" fontId="22" fillId="3" borderId="2" xfId="3411" applyNumberFormat="1" applyFont="1" applyFill="1" applyBorder="1" applyAlignment="1">
      <alignment horizontal="center" vertical="center" wrapText="1"/>
    </xf>
    <xf numFmtId="0" fontId="30" fillId="0" borderId="2" xfId="1754" applyFont="1" applyBorder="1" applyAlignment="1">
      <alignment horizontal="center" vertical="center" wrapText="1"/>
    </xf>
    <xf numFmtId="0" fontId="30" fillId="0" borderId="2" xfId="1754" applyFont="1" applyBorder="1" applyAlignment="1">
      <alignment horizontal="left" vertical="center" wrapText="1"/>
    </xf>
    <xf numFmtId="0" fontId="1" fillId="3" borderId="2" xfId="2592" applyFont="1" applyFill="1" applyBorder="1" applyAlignment="1">
      <alignment horizontal="center" vertical="center" wrapText="1"/>
    </xf>
    <xf numFmtId="0" fontId="27" fillId="0" borderId="2" xfId="1754" applyFont="1" applyBorder="1" applyAlignment="1">
      <alignment horizontal="center" vertical="center" wrapText="1"/>
    </xf>
    <xf numFmtId="0" fontId="28" fillId="3" borderId="2" xfId="2592" applyFont="1" applyFill="1" applyBorder="1" applyAlignment="1">
      <alignment horizontal="center" vertical="center" wrapText="1"/>
    </xf>
    <xf numFmtId="0" fontId="29" fillId="3" borderId="2" xfId="2592" applyFont="1" applyFill="1" applyBorder="1" applyAlignment="1">
      <alignment horizontal="left" vertical="center" wrapText="1"/>
    </xf>
    <xf numFmtId="0" fontId="30" fillId="3" borderId="2" xfId="2592" applyFont="1" applyFill="1" applyBorder="1" applyAlignment="1">
      <alignment horizontal="center" vertical="center" wrapText="1"/>
    </xf>
    <xf numFmtId="207" fontId="31" fillId="0" borderId="0" xfId="1754" applyNumberFormat="1" applyFont="1" applyBorder="1" applyAlignment="1">
      <alignment horizontal="center" vertical="center" wrapText="1"/>
    </xf>
    <xf numFmtId="0" fontId="30" fillId="3" borderId="2" xfId="2592" applyFont="1" applyFill="1" applyBorder="1" applyAlignment="1">
      <alignment horizontal="left" vertical="center" wrapText="1"/>
    </xf>
    <xf numFmtId="207" fontId="32" fillId="0" borderId="2" xfId="2592" applyNumberFormat="1" applyFont="1" applyFill="1" applyBorder="1" applyAlignment="1">
      <alignment horizontal="center" vertical="center" wrapText="1"/>
    </xf>
    <xf numFmtId="0" fontId="20" fillId="0" borderId="0" xfId="1754" applyFont="1" applyAlignment="1">
      <alignment horizontal="left" vertical="center" wrapText="1"/>
    </xf>
    <xf numFmtId="0" fontId="33" fillId="0" borderId="3" xfId="1754" applyFont="1" applyBorder="1" applyAlignment="1">
      <alignment horizontal="center" vertical="center" wrapText="1"/>
    </xf>
    <xf numFmtId="207" fontId="31" fillId="0" borderId="3" xfId="1754" applyNumberFormat="1" applyFont="1" applyBorder="1" applyAlignment="1">
      <alignment horizontal="center" vertical="center" wrapText="1"/>
    </xf>
    <xf numFmtId="207" fontId="33" fillId="0" borderId="3" xfId="1754" applyNumberFormat="1" applyFont="1" applyBorder="1" applyAlignment="1">
      <alignment horizontal="center" vertical="center" wrapText="1"/>
    </xf>
    <xf numFmtId="207" fontId="33" fillId="0" borderId="2" xfId="1754" applyNumberFormat="1" applyFont="1" applyBorder="1" applyAlignment="1">
      <alignment horizontal="center" vertical="center" wrapText="1"/>
    </xf>
    <xf numFmtId="207" fontId="32" fillId="0" borderId="2" xfId="1754" applyNumberFormat="1" applyFont="1" applyBorder="1" applyAlignment="1">
      <alignment horizontal="center" vertical="center" wrapText="1"/>
    </xf>
    <xf numFmtId="0" fontId="2" fillId="0" borderId="2" xfId="1754" applyFont="1" applyBorder="1" applyAlignment="1">
      <alignment horizontal="center" vertical="center" wrapText="1"/>
    </xf>
    <xf numFmtId="0" fontId="2" fillId="0" borderId="2" xfId="1754" applyFont="1" applyBorder="1" applyAlignment="1">
      <alignment vertical="center" wrapText="1"/>
    </xf>
    <xf numFmtId="0" fontId="1" fillId="0" borderId="2" xfId="2592" applyFont="1" applyFill="1" applyBorder="1" applyAlignment="1">
      <alignment horizontal="center" vertical="center" wrapText="1"/>
    </xf>
    <xf numFmtId="0" fontId="34" fillId="0" borderId="2" xfId="2592" applyFont="1" applyFill="1" applyBorder="1" applyAlignment="1">
      <alignment horizontal="center" vertical="center" wrapText="1"/>
    </xf>
    <xf numFmtId="0" fontId="1" fillId="0" borderId="2" xfId="2609" applyFont="1" applyFill="1" applyBorder="1" applyAlignment="1">
      <alignment horizontal="center" vertical="center" wrapText="1"/>
    </xf>
    <xf numFmtId="0" fontId="1" fillId="3" borderId="11" xfId="3411" applyFont="1" applyFill="1" applyBorder="1" applyAlignment="1">
      <alignment horizontal="center" vertical="center" wrapText="1"/>
    </xf>
    <xf numFmtId="0" fontId="2" fillId="3" borderId="2" xfId="2592" applyFont="1" applyFill="1" applyBorder="1" applyAlignment="1">
      <alignment horizontal="center" vertical="center" wrapText="1"/>
    </xf>
    <xf numFmtId="0" fontId="1" fillId="3" borderId="2" xfId="3411" applyFont="1" applyFill="1" applyBorder="1" applyAlignment="1">
      <alignment horizontal="center" vertical="center" wrapText="1"/>
    </xf>
    <xf numFmtId="0" fontId="34" fillId="3" borderId="2" xfId="2592" applyFont="1" applyFill="1" applyBorder="1" applyAlignment="1">
      <alignment horizontal="center" vertical="center" wrapText="1"/>
    </xf>
    <xf numFmtId="0" fontId="2" fillId="3" borderId="8" xfId="2592" applyFont="1" applyFill="1" applyBorder="1" applyAlignment="1">
      <alignment vertical="center" wrapText="1"/>
    </xf>
    <xf numFmtId="0" fontId="13" fillId="0" borderId="0" xfId="2592" applyFont="1" applyFill="1" applyBorder="1" applyAlignment="1">
      <alignment vertical="center"/>
    </xf>
    <xf numFmtId="0" fontId="2" fillId="0" borderId="0" xfId="2592" applyFont="1" applyFill="1" applyBorder="1" applyAlignment="1">
      <alignment vertical="center"/>
    </xf>
    <xf numFmtId="179" fontId="1" fillId="0" borderId="0" xfId="2592" applyNumberFormat="1" applyFont="1" applyFill="1" applyBorder="1" applyAlignment="1">
      <alignment horizontal="center" vertical="center"/>
    </xf>
    <xf numFmtId="0" fontId="3" fillId="0" borderId="0" xfId="2673" applyFont="1" applyFill="1" applyBorder="1" applyAlignment="1"/>
    <xf numFmtId="0" fontId="1" fillId="0" borderId="0" xfId="2592" applyFont="1" applyFill="1" applyBorder="1" applyAlignment="1">
      <alignment vertical="center"/>
    </xf>
    <xf numFmtId="0" fontId="36" fillId="0" borderId="2" xfId="2609" applyFont="1" applyFill="1" applyBorder="1" applyAlignment="1">
      <alignment vertical="center" wrapText="1"/>
    </xf>
    <xf numFmtId="0" fontId="40" fillId="0" borderId="2" xfId="2609" applyFont="1" applyFill="1" applyBorder="1" applyAlignment="1">
      <alignment horizontal="left" vertical="center" wrapText="1"/>
    </xf>
    <xf numFmtId="179" fontId="39" fillId="0" borderId="2" xfId="2609" applyNumberFormat="1" applyFont="1" applyFill="1" applyBorder="1" applyAlignment="1">
      <alignment horizontal="center" vertical="center" wrapText="1"/>
    </xf>
    <xf numFmtId="199" fontId="41" fillId="0" borderId="2" xfId="467" applyNumberFormat="1" applyFont="1" applyFill="1" applyBorder="1" applyAlignment="1">
      <alignment horizontal="center" vertical="center"/>
    </xf>
    <xf numFmtId="0" fontId="2" fillId="0" borderId="0" xfId="2592" applyFont="1" applyFill="1">
      <alignment vertical="center"/>
    </xf>
    <xf numFmtId="0" fontId="44" fillId="0" borderId="0" xfId="2592" applyFont="1" applyFill="1">
      <alignment vertical="center"/>
    </xf>
    <xf numFmtId="0" fontId="36" fillId="0" borderId="3" xfId="2592" applyFont="1" applyFill="1" applyBorder="1" applyAlignment="1">
      <alignment horizontal="center" vertical="center" wrapText="1"/>
    </xf>
    <xf numFmtId="0" fontId="46" fillId="0" borderId="2" xfId="2592" applyFont="1" applyFill="1" applyBorder="1" applyAlignment="1">
      <alignment horizontal="center" vertical="center" wrapText="1"/>
    </xf>
    <xf numFmtId="0" fontId="54" fillId="0" borderId="2" xfId="2592" applyFont="1" applyFill="1" applyBorder="1" applyAlignment="1">
      <alignment vertical="center" wrapText="1"/>
    </xf>
    <xf numFmtId="0" fontId="36" fillId="0" borderId="2" xfId="2592" applyFont="1" applyFill="1" applyBorder="1" applyAlignment="1">
      <alignment horizontal="center" vertical="center" wrapText="1"/>
    </xf>
    <xf numFmtId="0" fontId="41" fillId="0" borderId="2" xfId="467" applyNumberFormat="1" applyFont="1" applyFill="1" applyBorder="1" applyAlignment="1">
      <alignment horizontal="center" vertical="center"/>
    </xf>
    <xf numFmtId="207" fontId="41" fillId="0" borderId="2" xfId="467" applyNumberFormat="1" applyFont="1" applyFill="1" applyBorder="1" applyAlignment="1">
      <alignment horizontal="center" vertical="center"/>
    </xf>
    <xf numFmtId="0" fontId="36" fillId="0" borderId="2" xfId="2592" applyFont="1" applyFill="1" applyBorder="1" applyAlignment="1">
      <alignment vertical="center" wrapText="1"/>
    </xf>
    <xf numFmtId="0" fontId="47" fillId="0" borderId="2" xfId="467" applyNumberFormat="1" applyFont="1" applyFill="1" applyBorder="1" applyAlignment="1">
      <alignment horizontal="center" vertical="center"/>
    </xf>
    <xf numFmtId="0" fontId="36" fillId="0" borderId="8" xfId="2592" applyFont="1" applyFill="1" applyBorder="1" applyAlignment="1">
      <alignment horizontal="center" vertical="center" wrapText="1"/>
    </xf>
    <xf numFmtId="0" fontId="46" fillId="0" borderId="4" xfId="2592" applyFont="1" applyFill="1" applyBorder="1" applyAlignment="1">
      <alignment horizontal="center" vertical="center" wrapText="1"/>
    </xf>
    <xf numFmtId="0" fontId="46" fillId="0" borderId="7" xfId="2592" applyFont="1" applyFill="1" applyBorder="1" applyAlignment="1">
      <alignment horizontal="center" vertical="center" wrapText="1"/>
    </xf>
    <xf numFmtId="0" fontId="46" fillId="0" borderId="8" xfId="2592" applyFont="1" applyFill="1" applyBorder="1" applyAlignment="1">
      <alignment horizontal="center" vertical="center" wrapText="1"/>
    </xf>
    <xf numFmtId="0" fontId="36" fillId="0" borderId="6" xfId="2592" applyFont="1" applyFill="1" applyBorder="1" applyAlignment="1">
      <alignment vertical="center" wrapText="1"/>
    </xf>
    <xf numFmtId="0" fontId="44" fillId="0" borderId="2" xfId="2592" applyFont="1" applyFill="1" applyBorder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6" xfId="2592" applyFont="1" applyFill="1" applyBorder="1" applyAlignment="1">
      <alignment horizontal="center" vertical="center" wrapText="1"/>
    </xf>
    <xf numFmtId="179" fontId="13" fillId="0" borderId="2" xfId="2592" applyNumberFormat="1" applyFont="1" applyFill="1" applyBorder="1" applyAlignment="1">
      <alignment horizontal="center" vertical="center" wrapText="1"/>
    </xf>
    <xf numFmtId="0" fontId="36" fillId="0" borderId="4" xfId="2592" applyFont="1" applyFill="1" applyBorder="1" applyAlignment="1">
      <alignment horizontal="center" vertical="center" wrapText="1"/>
    </xf>
    <xf numFmtId="199" fontId="48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207" fontId="16" fillId="0" borderId="0" xfId="0" applyNumberFormat="1" applyFont="1" applyFill="1" applyAlignment="1">
      <alignment vertical="center"/>
    </xf>
    <xf numFmtId="0" fontId="46" fillId="0" borderId="2" xfId="2592" applyFont="1" applyFill="1" applyBorder="1" applyAlignment="1">
      <alignment vertical="center" wrapText="1"/>
    </xf>
    <xf numFmtId="0" fontId="46" fillId="0" borderId="4" xfId="2592" applyFont="1" applyFill="1" applyBorder="1" applyAlignment="1">
      <alignment vertical="center" wrapText="1"/>
    </xf>
    <xf numFmtId="0" fontId="36" fillId="0" borderId="7" xfId="2592" applyFont="1" applyFill="1" applyBorder="1" applyAlignment="1">
      <alignment horizontal="center" vertical="center" wrapText="1"/>
    </xf>
    <xf numFmtId="0" fontId="36" fillId="0" borderId="2" xfId="2592" applyFont="1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42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207" fontId="58" fillId="0" borderId="1" xfId="0" applyNumberFormat="1" applyFont="1" applyFill="1" applyBorder="1" applyAlignment="1">
      <alignment horizontal="right" vertical="center"/>
    </xf>
    <xf numFmtId="0" fontId="59" fillId="9" borderId="2" xfId="0" applyFont="1" applyFill="1" applyBorder="1" applyAlignment="1">
      <alignment horizontal="left" vertical="center"/>
    </xf>
    <xf numFmtId="0" fontId="59" fillId="9" borderId="8" xfId="0" applyFont="1" applyFill="1" applyBorder="1" applyAlignment="1">
      <alignment horizontal="left" vertical="center"/>
    </xf>
    <xf numFmtId="207" fontId="8" fillId="10" borderId="2" xfId="0" applyNumberFormat="1" applyFont="1" applyFill="1" applyBorder="1" applyAlignment="1">
      <alignment horizontal="left" vertical="center"/>
    </xf>
    <xf numFmtId="0" fontId="42" fillId="11" borderId="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42" fillId="11" borderId="14" xfId="0" applyFont="1" applyFill="1" applyBorder="1" applyAlignment="1">
      <alignment horizontal="right" vertical="center"/>
    </xf>
    <xf numFmtId="4" fontId="42" fillId="11" borderId="14" xfId="0" applyNumberFormat="1" applyFont="1" applyFill="1" applyBorder="1" applyAlignment="1">
      <alignment horizontal="right" vertical="center"/>
    </xf>
    <xf numFmtId="207" fontId="42" fillId="11" borderId="14" xfId="0" applyNumberFormat="1" applyFont="1" applyFill="1" applyBorder="1" applyAlignment="1">
      <alignment vertical="center"/>
    </xf>
    <xf numFmtId="0" fontId="42" fillId="12" borderId="6" xfId="0" applyFont="1" applyFill="1" applyBorder="1" applyAlignment="1">
      <alignment horizontal="center" vertical="center"/>
    </xf>
    <xf numFmtId="0" fontId="42" fillId="12" borderId="14" xfId="0" applyFont="1" applyFill="1" applyBorder="1" applyAlignment="1">
      <alignment horizontal="right" vertical="center"/>
    </xf>
    <xf numFmtId="4" fontId="42" fillId="12" borderId="14" xfId="0" applyNumberFormat="1" applyFont="1" applyFill="1" applyBorder="1" applyAlignment="1">
      <alignment horizontal="right" vertical="center"/>
    </xf>
    <xf numFmtId="207" fontId="42" fillId="12" borderId="14" xfId="0" applyNumberFormat="1" applyFont="1" applyFill="1" applyBorder="1" applyAlignment="1">
      <alignment vertical="center"/>
    </xf>
    <xf numFmtId="3" fontId="42" fillId="11" borderId="14" xfId="0" applyNumberFormat="1" applyFont="1" applyFill="1" applyBorder="1" applyAlignment="1">
      <alignment horizontal="right" vertical="center"/>
    </xf>
    <xf numFmtId="3" fontId="42" fillId="12" borderId="14" xfId="0" applyNumberFormat="1" applyFont="1" applyFill="1" applyBorder="1" applyAlignment="1">
      <alignment horizontal="right" vertical="center"/>
    </xf>
    <xf numFmtId="184" fontId="16" fillId="0" borderId="0" xfId="0" applyNumberFormat="1" applyFont="1" applyFill="1" applyAlignment="1">
      <alignment vertical="center"/>
    </xf>
    <xf numFmtId="207" fontId="42" fillId="0" borderId="0" xfId="0" applyNumberFormat="1" applyFont="1" applyFill="1" applyAlignment="1">
      <alignment vertical="center"/>
    </xf>
    <xf numFmtId="207" fontId="16" fillId="2" borderId="0" xfId="0" applyNumberFormat="1" applyFont="1" applyFill="1" applyAlignment="1">
      <alignment vertical="center"/>
    </xf>
    <xf numFmtId="208" fontId="16" fillId="0" borderId="0" xfId="0" applyNumberFormat="1" applyFont="1" applyFill="1" applyAlignment="1">
      <alignment vertical="center"/>
    </xf>
    <xf numFmtId="184" fontId="8" fillId="0" borderId="2" xfId="0" applyNumberFormat="1" applyFont="1" applyFill="1" applyBorder="1" applyAlignment="1">
      <alignment horizontal="center" vertical="center"/>
    </xf>
    <xf numFmtId="207" fontId="8" fillId="0" borderId="2" xfId="0" applyNumberFormat="1" applyFont="1" applyFill="1" applyBorder="1" applyAlignment="1">
      <alignment horizontal="center" vertical="center"/>
    </xf>
    <xf numFmtId="207" fontId="8" fillId="2" borderId="2" xfId="0" applyNumberFormat="1" applyFont="1" applyFill="1" applyBorder="1" applyAlignment="1">
      <alignment horizontal="center" vertical="center" wrapText="1"/>
    </xf>
    <xf numFmtId="208" fontId="8" fillId="0" borderId="2" xfId="0" applyNumberFormat="1" applyFont="1" applyFill="1" applyBorder="1" applyAlignment="1">
      <alignment horizontal="center" vertical="center" wrapText="1"/>
    </xf>
    <xf numFmtId="207" fontId="8" fillId="0" borderId="2" xfId="0" applyNumberFormat="1" applyFont="1" applyFill="1" applyBorder="1" applyAlignment="1">
      <alignment horizontal="center" vertical="center" wrapText="1"/>
    </xf>
    <xf numFmtId="184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207" fontId="42" fillId="2" borderId="2" xfId="0" applyNumberFormat="1" applyFont="1" applyFill="1" applyBorder="1" applyAlignment="1">
      <alignment horizontal="right" vertical="center"/>
    </xf>
    <xf numFmtId="0" fontId="62" fillId="0" borderId="0" xfId="0" applyFont="1" applyFill="1" applyAlignment="1">
      <alignment vertical="center"/>
    </xf>
    <xf numFmtId="207" fontId="16" fillId="0" borderId="2" xfId="0" applyNumberFormat="1" applyFont="1" applyFill="1" applyBorder="1" applyAlignment="1">
      <alignment vertical="center"/>
    </xf>
    <xf numFmtId="49" fontId="63" fillId="0" borderId="2" xfId="0" applyNumberFormat="1" applyFont="1" applyFill="1" applyBorder="1" applyAlignment="1">
      <alignment horizontal="left" vertical="center"/>
    </xf>
    <xf numFmtId="207" fontId="62" fillId="0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208" fontId="63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vertical="center"/>
    </xf>
    <xf numFmtId="208" fontId="7" fillId="0" borderId="2" xfId="0" applyNumberFormat="1" applyFont="1" applyFill="1" applyBorder="1" applyAlignment="1">
      <alignment horizontal="center" vertical="center" wrapText="1"/>
    </xf>
    <xf numFmtId="207" fontId="7" fillId="0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9" fillId="9" borderId="6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39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1" xfId="0" applyFont="1" applyFill="1" applyBorder="1" applyAlignment="1"/>
    <xf numFmtId="49" fontId="13" fillId="10" borderId="2" xfId="0" applyNumberFormat="1" applyFont="1" applyFill="1" applyBorder="1" applyAlignment="1">
      <alignment horizontal="center" vertical="center" wrapText="1"/>
    </xf>
    <xf numFmtId="0" fontId="66" fillId="0" borderId="2" xfId="0" applyFont="1" applyFill="1" applyBorder="1" applyAlignment="1">
      <alignment vertical="center"/>
    </xf>
    <xf numFmtId="0" fontId="66" fillId="0" borderId="2" xfId="0" applyFont="1" applyFill="1" applyBorder="1" applyAlignment="1">
      <alignment horizontal="center" vertical="center"/>
    </xf>
    <xf numFmtId="209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209" fontId="1" fillId="0" borderId="2" xfId="0" applyNumberFormat="1" applyFont="1" applyFill="1" applyBorder="1" applyAlignment="1">
      <alignment horizontal="center" vertical="center"/>
    </xf>
    <xf numFmtId="188" fontId="7" fillId="0" borderId="0" xfId="0" applyNumberFormat="1" applyFont="1" applyFill="1" applyBorder="1" applyAlignment="1"/>
    <xf numFmtId="184" fontId="7" fillId="0" borderId="0" xfId="0" applyNumberFormat="1" applyFont="1" applyFill="1" applyBorder="1" applyAlignment="1"/>
    <xf numFmtId="0" fontId="67" fillId="0" borderId="0" xfId="0" applyFont="1" applyFill="1" applyBorder="1" applyAlignment="1"/>
    <xf numFmtId="0" fontId="16" fillId="0" borderId="0" xfId="0" applyFont="1" applyFill="1" applyAlignment="1">
      <alignment horizontal="center" vertical="center"/>
    </xf>
    <xf numFmtId="0" fontId="68" fillId="9" borderId="6" xfId="0" applyFont="1" applyFill="1" applyBorder="1" applyAlignment="1">
      <alignment horizontal="left" vertical="center"/>
    </xf>
    <xf numFmtId="0" fontId="69" fillId="9" borderId="6" xfId="0" applyFont="1" applyFill="1" applyBorder="1" applyAlignment="1">
      <alignment horizontal="left" vertical="center"/>
    </xf>
    <xf numFmtId="0" fontId="68" fillId="9" borderId="6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70" fillId="0" borderId="0" xfId="0" applyFont="1" applyAlignment="1">
      <alignment horizontal="center" vertical="center"/>
    </xf>
    <xf numFmtId="0" fontId="70" fillId="2" borderId="0" xfId="0" applyFont="1" applyFill="1" applyAlignment="1">
      <alignment horizontal="center" vertical="center"/>
    </xf>
    <xf numFmtId="0" fontId="13" fillId="0" borderId="6" xfId="2592" applyFont="1" applyFill="1" applyBorder="1" applyAlignment="1">
      <alignment horizontal="center" vertical="center"/>
    </xf>
    <xf numFmtId="179" fontId="39" fillId="2" borderId="2" xfId="2609" applyNumberFormat="1" applyFont="1" applyFill="1" applyBorder="1" applyAlignment="1">
      <alignment horizontal="center" vertical="center" wrapText="1"/>
    </xf>
    <xf numFmtId="179" fontId="45" fillId="13" borderId="2" xfId="2673" applyNumberFormat="1" applyFont="1" applyFill="1" applyBorder="1" applyAlignment="1">
      <alignment horizontal="center" vertical="center"/>
    </xf>
    <xf numFmtId="179" fontId="45" fillId="2" borderId="2" xfId="2673" applyNumberFormat="1" applyFont="1" applyFill="1" applyBorder="1" applyAlignment="1">
      <alignment horizontal="center" vertical="center"/>
    </xf>
    <xf numFmtId="179" fontId="45" fillId="0" borderId="2" xfId="2673" applyNumberFormat="1" applyFont="1" applyFill="1" applyBorder="1" applyAlignment="1">
      <alignment horizontal="center" vertical="center"/>
    </xf>
    <xf numFmtId="199" fontId="47" fillId="0" borderId="2" xfId="2673" applyNumberFormat="1" applyFont="1" applyFill="1" applyBorder="1" applyAlignment="1">
      <alignment horizontal="center" vertical="center"/>
    </xf>
    <xf numFmtId="199" fontId="47" fillId="2" borderId="2" xfId="2673" applyNumberFormat="1" applyFont="1" applyFill="1" applyBorder="1" applyAlignment="1">
      <alignment horizontal="center" vertical="center"/>
    </xf>
    <xf numFmtId="0" fontId="72" fillId="0" borderId="2" xfId="2592" applyFont="1" applyFill="1" applyBorder="1" applyAlignment="1">
      <alignment vertical="center" wrapText="1"/>
    </xf>
    <xf numFmtId="199" fontId="0" fillId="0" borderId="2" xfId="0" applyNumberFormat="1" applyBorder="1">
      <alignment vertical="center"/>
    </xf>
    <xf numFmtId="199" fontId="41" fillId="0" borderId="2" xfId="2673" applyNumberFormat="1" applyFont="1" applyFill="1" applyBorder="1" applyAlignment="1">
      <alignment horizontal="center" vertical="center"/>
    </xf>
    <xf numFmtId="199" fontId="41" fillId="2" borderId="2" xfId="2673" applyNumberFormat="1" applyFont="1" applyFill="1" applyBorder="1" applyAlignment="1">
      <alignment horizontal="center" vertical="center"/>
    </xf>
    <xf numFmtId="179" fontId="48" fillId="2" borderId="6" xfId="467" applyNumberFormat="1" applyFont="1" applyFill="1" applyBorder="1" applyAlignment="1">
      <alignment horizontal="center" vertical="center"/>
    </xf>
    <xf numFmtId="0" fontId="36" fillId="2" borderId="2" xfId="2592" applyFont="1" applyFill="1" applyBorder="1" applyAlignment="1">
      <alignment vertical="center" wrapText="1"/>
    </xf>
    <xf numFmtId="0" fontId="36" fillId="2" borderId="4" xfId="2592" applyFont="1" applyFill="1" applyBorder="1" applyAlignment="1">
      <alignment horizontal="center" vertical="center" wrapText="1"/>
    </xf>
    <xf numFmtId="0" fontId="36" fillId="8" borderId="2" xfId="2592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36" fillId="0" borderId="3" xfId="2592" applyFont="1" applyFill="1" applyBorder="1" applyAlignment="1">
      <alignment vertical="center" wrapText="1"/>
    </xf>
    <xf numFmtId="0" fontId="36" fillId="0" borderId="9" xfId="2592" applyFont="1" applyFill="1" applyBorder="1" applyAlignment="1">
      <alignment horizontal="center" vertical="center" wrapText="1"/>
    </xf>
    <xf numFmtId="199" fontId="47" fillId="0" borderId="2" xfId="2673" applyNumberFormat="1" applyFont="1" applyFill="1" applyBorder="1" applyAlignment="1">
      <alignment horizontal="center" vertical="center" wrapText="1"/>
    </xf>
    <xf numFmtId="199" fontId="41" fillId="2" borderId="2" xfId="2673" applyNumberFormat="1" applyFont="1" applyFill="1" applyBorder="1" applyAlignment="1">
      <alignment horizontal="center" vertical="center" wrapText="1"/>
    </xf>
    <xf numFmtId="0" fontId="36" fillId="0" borderId="11" xfId="2592" applyFont="1" applyFill="1" applyBorder="1" applyAlignment="1">
      <alignment horizontal="center" vertical="center" wrapText="1"/>
    </xf>
    <xf numFmtId="0" fontId="16" fillId="0" borderId="2" xfId="2592" applyFont="1" applyFill="1" applyBorder="1" applyAlignment="1">
      <alignment vertical="center"/>
    </xf>
    <xf numFmtId="0" fontId="36" fillId="14" borderId="2" xfId="2592" applyFont="1" applyFill="1" applyBorder="1" applyAlignment="1">
      <alignment vertical="center" wrapText="1"/>
    </xf>
    <xf numFmtId="0" fontId="36" fillId="0" borderId="7" xfId="2592" applyFont="1" applyFill="1" applyBorder="1" applyAlignment="1">
      <alignment horizontal="center" vertical="center"/>
    </xf>
    <xf numFmtId="0" fontId="36" fillId="0" borderId="2" xfId="1711" applyFont="1" applyFill="1" applyBorder="1" applyAlignment="1">
      <alignment horizontal="center" vertical="center" wrapText="1"/>
    </xf>
    <xf numFmtId="179" fontId="48" fillId="0" borderId="2" xfId="2673" applyNumberFormat="1" applyFont="1" applyFill="1" applyBorder="1" applyAlignment="1">
      <alignment horizontal="center" vertical="center"/>
    </xf>
    <xf numFmtId="0" fontId="74" fillId="0" borderId="2" xfId="2592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6" fillId="0" borderId="0" xfId="2592" applyFont="1" applyFill="1" applyBorder="1" applyAlignment="1">
      <alignment vertical="center"/>
    </xf>
    <xf numFmtId="0" fontId="1" fillId="0" borderId="0" xfId="2592" applyFont="1" applyFill="1" applyBorder="1" applyAlignment="1">
      <alignment horizontal="center" vertical="center"/>
    </xf>
    <xf numFmtId="183" fontId="1" fillId="0" borderId="0" xfId="2592" applyNumberFormat="1" applyFont="1" applyFill="1" applyBorder="1" applyAlignment="1">
      <alignment horizontal="center" vertical="center"/>
    </xf>
    <xf numFmtId="179" fontId="43" fillId="0" borderId="0" xfId="2592" applyNumberFormat="1" applyFont="1" applyFill="1" applyBorder="1" applyAlignment="1">
      <alignment horizontal="center" vertical="center"/>
    </xf>
    <xf numFmtId="183" fontId="13" fillId="0" borderId="2" xfId="2592" applyNumberFormat="1" applyFont="1" applyFill="1" applyBorder="1" applyAlignment="1">
      <alignment horizontal="center" vertical="center" wrapText="1"/>
    </xf>
    <xf numFmtId="183" fontId="13" fillId="0" borderId="6" xfId="2592" applyNumberFormat="1" applyFont="1" applyFill="1" applyBorder="1" applyAlignment="1">
      <alignment horizontal="center" vertical="center" wrapText="1"/>
    </xf>
    <xf numFmtId="179" fontId="13" fillId="5" borderId="6" xfId="2592" applyNumberFormat="1" applyFont="1" applyFill="1" applyBorder="1" applyAlignment="1">
      <alignment horizontal="center" vertical="center" wrapText="1"/>
    </xf>
    <xf numFmtId="179" fontId="13" fillId="2" borderId="6" xfId="2592" applyNumberFormat="1" applyFont="1" applyFill="1" applyBorder="1" applyAlignment="1">
      <alignment horizontal="center" vertical="center" wrapText="1"/>
    </xf>
    <xf numFmtId="0" fontId="46" fillId="0" borderId="2" xfId="2673" applyFont="1" applyFill="1" applyBorder="1" applyAlignment="1">
      <alignment horizontal="center" wrapText="1"/>
    </xf>
    <xf numFmtId="0" fontId="36" fillId="0" borderId="4" xfId="2592" applyFont="1" applyFill="1" applyBorder="1" applyAlignment="1">
      <alignment vertical="center" wrapText="1"/>
    </xf>
    <xf numFmtId="184" fontId="48" fillId="0" borderId="2" xfId="2592" applyNumberFormat="1" applyFont="1" applyFill="1" applyBorder="1" applyAlignment="1">
      <alignment horizontal="center" vertical="center"/>
    </xf>
    <xf numFmtId="179" fontId="76" fillId="2" borderId="2" xfId="2673" applyNumberFormat="1" applyFont="1" applyFill="1" applyBorder="1" applyAlignment="1">
      <alignment horizontal="center" vertical="center"/>
    </xf>
    <xf numFmtId="0" fontId="50" fillId="0" borderId="2" xfId="2592" applyFont="1" applyFill="1" applyBorder="1" applyAlignment="1">
      <alignment horizontal="center" vertical="center" wrapText="1"/>
    </xf>
    <xf numFmtId="0" fontId="36" fillId="0" borderId="0" xfId="2592" applyFont="1" applyFill="1" applyBorder="1" applyAlignment="1">
      <alignment horizontal="center" vertical="center" wrapText="1"/>
    </xf>
    <xf numFmtId="0" fontId="36" fillId="5" borderId="4" xfId="2592" applyFont="1" applyFill="1" applyBorder="1" applyAlignment="1">
      <alignment vertical="center" wrapText="1"/>
    </xf>
    <xf numFmtId="0" fontId="1" fillId="0" borderId="0" xfId="2592" applyNumberFormat="1" applyFont="1" applyFill="1" applyBorder="1" applyAlignment="1">
      <alignment horizontal="center" vertical="center"/>
    </xf>
    <xf numFmtId="179" fontId="13" fillId="5" borderId="2" xfId="2592" applyNumberFormat="1" applyFont="1" applyFill="1" applyBorder="1" applyAlignment="1">
      <alignment horizontal="center" vertical="center" wrapText="1"/>
    </xf>
    <xf numFmtId="179" fontId="77" fillId="0" borderId="2" xfId="2673" applyNumberFormat="1" applyFont="1" applyFill="1" applyBorder="1" applyAlignment="1">
      <alignment horizontal="center" vertical="center"/>
    </xf>
    <xf numFmtId="179" fontId="48" fillId="0" borderId="2" xfId="2592" applyNumberFormat="1" applyFont="1" applyFill="1" applyBorder="1" applyAlignment="1">
      <alignment horizontal="center" vertical="center"/>
    </xf>
    <xf numFmtId="179" fontId="78" fillId="2" borderId="2" xfId="2673" applyNumberFormat="1" applyFont="1" applyFill="1" applyBorder="1" applyAlignment="1">
      <alignment horizontal="center" vertical="center"/>
    </xf>
    <xf numFmtId="179" fontId="48" fillId="2" borderId="2" xfId="2673" applyNumberFormat="1" applyFont="1" applyFill="1" applyBorder="1" applyAlignment="1">
      <alignment horizontal="center" vertical="center"/>
    </xf>
    <xf numFmtId="0" fontId="49" fillId="0" borderId="0" xfId="2592" applyFont="1" applyFill="1" applyBorder="1" applyAlignment="1">
      <alignment vertical="center" wrapText="1"/>
    </xf>
    <xf numFmtId="0" fontId="43" fillId="0" borderId="0" xfId="2592" applyFont="1" applyFill="1" applyBorder="1" applyAlignment="1">
      <alignment vertical="center"/>
    </xf>
    <xf numFmtId="210" fontId="1" fillId="0" borderId="0" xfId="2592" applyNumberFormat="1" applyFont="1" applyFill="1" applyBorder="1" applyAlignment="1">
      <alignment horizontal="center" vertical="center"/>
    </xf>
    <xf numFmtId="179" fontId="45" fillId="0" borderId="3" xfId="2673" applyNumberFormat="1" applyFont="1" applyFill="1" applyBorder="1" applyAlignment="1">
      <alignment horizontal="center" vertical="center"/>
    </xf>
    <xf numFmtId="179" fontId="45" fillId="0" borderId="2" xfId="2673" applyNumberFormat="1" applyFont="1" applyFill="1" applyBorder="1" applyAlignment="1">
      <alignment horizontal="center" vertical="center" wrapText="1"/>
    </xf>
    <xf numFmtId="179" fontId="76" fillId="0" borderId="2" xfId="2673" applyNumberFormat="1" applyFont="1" applyFill="1" applyBorder="1" applyAlignment="1">
      <alignment horizontal="center" vertical="center"/>
    </xf>
    <xf numFmtId="0" fontId="73" fillId="0" borderId="0" xfId="2592" applyFont="1" applyFill="1" applyBorder="1" applyAlignment="1">
      <alignment vertical="center" wrapText="1"/>
    </xf>
    <xf numFmtId="0" fontId="46" fillId="0" borderId="2" xfId="2592" applyFont="1" applyFill="1" applyBorder="1" applyAlignment="1">
      <alignment vertical="center"/>
    </xf>
    <xf numFmtId="207" fontId="45" fillId="0" borderId="2" xfId="2673" applyNumberFormat="1" applyFont="1" applyFill="1" applyBorder="1" applyAlignment="1">
      <alignment horizontal="center" vertical="center" wrapText="1"/>
    </xf>
    <xf numFmtId="207" fontId="45" fillId="0" borderId="2" xfId="2592" applyNumberFormat="1" applyFont="1" applyFill="1" applyBorder="1" applyAlignment="1">
      <alignment horizontal="center" vertical="center"/>
    </xf>
    <xf numFmtId="183" fontId="16" fillId="0" borderId="0" xfId="2592" applyNumberFormat="1" applyFont="1" applyFill="1" applyBorder="1" applyAlignment="1">
      <alignment horizontal="center" vertical="center"/>
    </xf>
    <xf numFmtId="179" fontId="16" fillId="0" borderId="0" xfId="2592" applyNumberFormat="1" applyFont="1" applyFill="1" applyBorder="1" applyAlignment="1">
      <alignment horizontal="center" vertical="center"/>
    </xf>
    <xf numFmtId="210" fontId="16" fillId="0" borderId="0" xfId="2592" applyNumberFormat="1" applyFont="1" applyFill="1" applyBorder="1" applyAlignment="1">
      <alignment horizontal="center" vertical="center"/>
    </xf>
    <xf numFmtId="0" fontId="58" fillId="0" borderId="0" xfId="0" applyFont="1" applyFill="1" applyBorder="1" applyAlignment="1"/>
    <xf numFmtId="0" fontId="80" fillId="0" borderId="0" xfId="2673" applyFont="1" applyFill="1" applyAlignment="1"/>
    <xf numFmtId="0" fontId="58" fillId="0" borderId="0" xfId="2673" applyFont="1" applyFill="1" applyAlignment="1">
      <alignment horizontal="center"/>
    </xf>
    <xf numFmtId="0" fontId="58" fillId="0" borderId="0" xfId="2673" applyFont="1" applyFill="1" applyBorder="1" applyAlignment="1">
      <alignment horizontal="left"/>
    </xf>
    <xf numFmtId="0" fontId="58" fillId="0" borderId="0" xfId="2673" applyFont="1" applyFill="1" applyBorder="1" applyAlignment="1">
      <alignment horizontal="center"/>
    </xf>
    <xf numFmtId="179" fontId="58" fillId="0" borderId="0" xfId="2673" applyNumberFormat="1" applyFont="1" applyFill="1" applyBorder="1" applyAlignment="1">
      <alignment horizontal="center"/>
    </xf>
    <xf numFmtId="0" fontId="80" fillId="0" borderId="2" xfId="2673" applyFont="1" applyFill="1" applyBorder="1" applyAlignment="1">
      <alignment vertical="center"/>
    </xf>
    <xf numFmtId="49" fontId="80" fillId="0" borderId="2" xfId="2673" applyNumberFormat="1" applyFont="1" applyFill="1" applyBorder="1" applyAlignment="1">
      <alignment horizontal="center" vertical="center"/>
    </xf>
    <xf numFmtId="179" fontId="80" fillId="0" borderId="2" xfId="2673" applyNumberFormat="1" applyFont="1" applyFill="1" applyBorder="1" applyAlignment="1">
      <alignment horizontal="center" vertical="center" wrapText="1"/>
    </xf>
    <xf numFmtId="0" fontId="80" fillId="0" borderId="2" xfId="2673" applyFont="1" applyFill="1" applyBorder="1" applyAlignment="1">
      <alignment horizontal="center" vertical="center"/>
    </xf>
    <xf numFmtId="49" fontId="58" fillId="0" borderId="2" xfId="2673" applyNumberFormat="1" applyFont="1" applyFill="1" applyBorder="1" applyAlignment="1">
      <alignment vertical="center"/>
    </xf>
    <xf numFmtId="0" fontId="81" fillId="0" borderId="2" xfId="2673" applyFont="1" applyFill="1" applyBorder="1" applyAlignment="1">
      <alignment horizontal="right" vertical="center" wrapText="1"/>
    </xf>
    <xf numFmtId="0" fontId="81" fillId="0" borderId="2" xfId="2673" applyFont="1" applyFill="1" applyBorder="1" applyAlignment="1">
      <alignment vertical="center" wrapText="1"/>
    </xf>
    <xf numFmtId="179" fontId="81" fillId="0" borderId="2" xfId="2673" applyNumberFormat="1" applyFont="1" applyFill="1" applyBorder="1" applyAlignment="1">
      <alignment horizontal="center" vertical="center" wrapText="1"/>
    </xf>
    <xf numFmtId="0" fontId="81" fillId="0" borderId="2" xfId="2673" applyFont="1" applyFill="1" applyBorder="1" applyAlignment="1">
      <alignment horizontal="center" vertical="center"/>
    </xf>
    <xf numFmtId="49" fontId="81" fillId="0" borderId="2" xfId="2673" applyNumberFormat="1" applyFont="1" applyFill="1" applyBorder="1" applyAlignment="1">
      <alignment vertical="center"/>
    </xf>
    <xf numFmtId="49" fontId="81" fillId="0" borderId="2" xfId="2673" applyNumberFormat="1" applyFont="1" applyFill="1" applyBorder="1" applyAlignment="1">
      <alignment horizontal="center" vertical="center"/>
    </xf>
    <xf numFmtId="0" fontId="58" fillId="0" borderId="2" xfId="1711" applyFont="1" applyFill="1" applyBorder="1" applyAlignment="1">
      <alignment vertical="center" wrapText="1"/>
    </xf>
    <xf numFmtId="0" fontId="58" fillId="0" borderId="2" xfId="1711" applyFont="1" applyFill="1" applyBorder="1" applyAlignment="1">
      <alignment horizontal="center" vertical="center" wrapText="1"/>
    </xf>
    <xf numFmtId="179" fontId="58" fillId="0" borderId="2" xfId="171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58" fillId="0" borderId="2" xfId="2673" applyFont="1" applyFill="1" applyBorder="1" applyAlignment="1">
      <alignment horizontal="center"/>
    </xf>
    <xf numFmtId="0" fontId="44" fillId="0" borderId="0" xfId="2592" applyFont="1" applyFill="1" applyAlignment="1">
      <alignment vertical="center"/>
    </xf>
    <xf numFmtId="0" fontId="13" fillId="0" borderId="2" xfId="2883" applyFont="1" applyFill="1" applyBorder="1" applyAlignment="1">
      <alignment horizontal="center" vertical="center" wrapText="1"/>
    </xf>
    <xf numFmtId="0" fontId="13" fillId="0" borderId="2" xfId="2883" applyNumberFormat="1" applyFont="1" applyFill="1" applyBorder="1" applyAlignment="1">
      <alignment horizontal="center" vertical="center" wrapText="1"/>
    </xf>
    <xf numFmtId="0" fontId="11" fillId="0" borderId="0" xfId="2592" applyFont="1" applyFill="1" applyBorder="1" applyAlignment="1">
      <alignment horizontal="center" vertical="center"/>
    </xf>
    <xf numFmtId="179" fontId="51" fillId="0" borderId="0" xfId="2592" applyNumberFormat="1" applyFont="1" applyFill="1" applyBorder="1" applyAlignment="1">
      <alignment horizontal="center" vertical="center"/>
    </xf>
    <xf numFmtId="199" fontId="45" fillId="0" borderId="2" xfId="2673" applyNumberFormat="1" applyFont="1" applyFill="1" applyBorder="1" applyAlignment="1">
      <alignment horizontal="center" vertical="center"/>
    </xf>
    <xf numFmtId="207" fontId="83" fillId="0" borderId="16" xfId="2673" applyNumberFormat="1" applyFont="1" applyFill="1" applyBorder="1" applyAlignment="1">
      <alignment horizontal="center" vertical="center" wrapText="1"/>
    </xf>
    <xf numFmtId="179" fontId="41" fillId="0" borderId="2" xfId="2673" applyNumberFormat="1" applyFont="1" applyFill="1" applyBorder="1" applyAlignment="1">
      <alignment horizontal="center" vertical="center"/>
    </xf>
    <xf numFmtId="179" fontId="56" fillId="0" borderId="0" xfId="2592" applyNumberFormat="1" applyFont="1" applyFill="1" applyBorder="1" applyAlignment="1">
      <alignment vertical="center"/>
    </xf>
    <xf numFmtId="0" fontId="2" fillId="0" borderId="2" xfId="2592" applyFont="1" applyFill="1" applyBorder="1" applyAlignment="1">
      <alignment vertical="center"/>
    </xf>
    <xf numFmtId="0" fontId="8" fillId="0" borderId="2" xfId="2592" applyFont="1" applyFill="1" applyBorder="1" applyAlignment="1">
      <alignment vertical="center"/>
    </xf>
    <xf numFmtId="0" fontId="42" fillId="0" borderId="2" xfId="2592" applyFont="1" applyFill="1" applyBorder="1" applyAlignment="1">
      <alignment vertical="center"/>
    </xf>
    <xf numFmtId="0" fontId="42" fillId="0" borderId="2" xfId="2592" applyFont="1" applyFill="1" applyBorder="1" applyAlignment="1">
      <alignment vertical="center" wrapText="1"/>
    </xf>
    <xf numFmtId="0" fontId="85" fillId="0" borderId="2" xfId="2592" applyFont="1" applyFill="1" applyBorder="1" applyAlignment="1">
      <alignment vertical="center" wrapText="1"/>
    </xf>
    <xf numFmtId="0" fontId="58" fillId="0" borderId="2" xfId="2592" applyNumberFormat="1" applyFont="1" applyFill="1" applyBorder="1" applyAlignment="1">
      <alignment vertical="center" wrapText="1"/>
    </xf>
    <xf numFmtId="0" fontId="43" fillId="0" borderId="2" xfId="2592" applyFont="1" applyFill="1" applyBorder="1" applyAlignment="1">
      <alignment vertical="center"/>
    </xf>
    <xf numFmtId="0" fontId="1" fillId="0" borderId="0" xfId="2673" applyFont="1" applyFill="1" applyBorder="1" applyAlignment="1">
      <alignment vertical="center"/>
    </xf>
    <xf numFmtId="199" fontId="41" fillId="0" borderId="0" xfId="2673" applyNumberFormat="1" applyFont="1" applyFill="1" applyBorder="1" applyAlignment="1">
      <alignment horizontal="center" vertical="center"/>
    </xf>
    <xf numFmtId="207" fontId="40" fillId="0" borderId="2" xfId="1777" applyNumberFormat="1" applyFont="1" applyFill="1" applyBorder="1" applyAlignment="1">
      <alignment horizontal="center" vertical="center"/>
    </xf>
    <xf numFmtId="207" fontId="36" fillId="0" borderId="2" xfId="2592" applyNumberFormat="1" applyFont="1" applyFill="1" applyBorder="1" applyAlignment="1">
      <alignment horizontal="center" vertical="center" wrapText="1"/>
    </xf>
    <xf numFmtId="207" fontId="91" fillId="0" borderId="1" xfId="125" applyNumberFormat="1" applyFont="1" applyFill="1" applyBorder="1" applyAlignment="1">
      <alignment horizontal="center" vertical="center" wrapText="1"/>
    </xf>
    <xf numFmtId="184" fontId="45" fillId="0" borderId="2" xfId="0" applyNumberFormat="1" applyFont="1" applyFill="1" applyBorder="1" applyAlignment="1">
      <alignment horizontal="center" vertical="center"/>
    </xf>
    <xf numFmtId="207" fontId="45" fillId="0" borderId="2" xfId="0" applyNumberFormat="1" applyFont="1" applyFill="1" applyBorder="1" applyAlignment="1">
      <alignment horizontal="center" vertical="center"/>
    </xf>
    <xf numFmtId="207" fontId="8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84" fontId="48" fillId="0" borderId="2" xfId="2653" applyNumberFormat="1" applyFont="1" applyFill="1" applyBorder="1" applyAlignment="1">
      <alignment horizontal="center" vertical="center"/>
    </xf>
    <xf numFmtId="0" fontId="48" fillId="0" borderId="2" xfId="0" applyNumberFormat="1" applyFont="1" applyFill="1" applyBorder="1" applyAlignment="1">
      <alignment horizontal="center" vertical="center"/>
    </xf>
    <xf numFmtId="207" fontId="48" fillId="0" borderId="2" xfId="2756" applyNumberFormat="1" applyFont="1" applyFill="1" applyBorder="1" applyAlignment="1">
      <alignment horizontal="center" vertical="center"/>
    </xf>
    <xf numFmtId="207" fontId="48" fillId="0" borderId="2" xfId="2756" applyNumberFormat="1" applyFont="1" applyFill="1" applyBorder="1" applyAlignment="1">
      <alignment horizontal="center" vertical="center" wrapText="1"/>
    </xf>
    <xf numFmtId="207" fontId="48" fillId="0" borderId="2" xfId="0" applyNumberFormat="1" applyFont="1" applyFill="1" applyBorder="1" applyAlignment="1">
      <alignment horizontal="center" vertical="center"/>
    </xf>
    <xf numFmtId="207" fontId="48" fillId="0" borderId="2" xfId="125" applyNumberFormat="1" applyFont="1" applyFill="1" applyBorder="1" applyAlignment="1">
      <alignment horizontal="center" vertical="center" wrapText="1"/>
    </xf>
    <xf numFmtId="207" fontId="7" fillId="0" borderId="2" xfId="4112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0" fontId="1" fillId="0" borderId="0" xfId="2661" applyFont="1" applyAlignment="1">
      <alignment vertical="center"/>
    </xf>
    <xf numFmtId="0" fontId="1" fillId="0" borderId="0" xfId="2661" applyFont="1" applyAlignment="1">
      <alignment horizontal="center" vertical="center"/>
    </xf>
    <xf numFmtId="0" fontId="124" fillId="0" borderId="0" xfId="2661" applyAlignment="1">
      <alignment vertical="center"/>
    </xf>
    <xf numFmtId="0" fontId="148" fillId="0" borderId="0" xfId="2661" applyFont="1" applyAlignment="1">
      <alignment vertical="center"/>
    </xf>
    <xf numFmtId="0" fontId="13" fillId="0" borderId="2" xfId="4112" applyFont="1" applyBorder="1" applyAlignment="1">
      <alignment horizontal="center" vertical="center" wrapText="1"/>
    </xf>
    <xf numFmtId="184" fontId="13" fillId="0" borderId="2" xfId="4112" applyNumberFormat="1" applyFont="1" applyBorder="1" applyAlignment="1">
      <alignment horizontal="center" vertical="center" wrapText="1"/>
    </xf>
    <xf numFmtId="0" fontId="13" fillId="0" borderId="2" xfId="2661" applyFont="1" applyBorder="1" applyAlignment="1">
      <alignment horizontal="center" vertical="center" wrapText="1"/>
    </xf>
    <xf numFmtId="0" fontId="8" fillId="52" borderId="2" xfId="4113" applyFont="1" applyFill="1" applyBorder="1" applyAlignment="1">
      <alignment horizontal="center" vertical="center" wrapText="1"/>
    </xf>
    <xf numFmtId="184" fontId="149" fillId="52" borderId="2" xfId="2661" applyNumberFormat="1" applyFont="1" applyFill="1" applyBorder="1" applyAlignment="1">
      <alignment horizontal="center" vertical="center"/>
    </xf>
    <xf numFmtId="207" fontId="149" fillId="52" borderId="2" xfId="2661" applyNumberFormat="1" applyFont="1" applyFill="1" applyBorder="1" applyAlignment="1">
      <alignment horizontal="center" vertical="center"/>
    </xf>
    <xf numFmtId="0" fontId="8" fillId="53" borderId="2" xfId="4113" applyFont="1" applyFill="1" applyBorder="1" applyAlignment="1">
      <alignment horizontal="center" vertical="center" wrapText="1"/>
    </xf>
    <xf numFmtId="184" fontId="149" fillId="53" borderId="2" xfId="2661" applyNumberFormat="1" applyFont="1" applyFill="1" applyBorder="1" applyAlignment="1">
      <alignment horizontal="center" vertical="center"/>
    </xf>
    <xf numFmtId="207" fontId="149" fillId="53" borderId="2" xfId="266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84" fontId="150" fillId="0" borderId="2" xfId="2661" applyNumberFormat="1" applyFont="1" applyBorder="1" applyAlignment="1">
      <alignment horizontal="center" vertical="center"/>
    </xf>
    <xf numFmtId="0" fontId="150" fillId="0" borderId="2" xfId="2661" applyFont="1" applyBorder="1" applyAlignment="1">
      <alignment horizontal="center" vertical="center"/>
    </xf>
    <xf numFmtId="2" fontId="150" fillId="0" borderId="2" xfId="2661" applyNumberFormat="1" applyFont="1" applyBorder="1" applyAlignment="1">
      <alignment horizontal="center" vertical="center"/>
    </xf>
    <xf numFmtId="0" fontId="124" fillId="0" borderId="0" xfId="2661" applyAlignment="1">
      <alignment horizontal="center" vertical="center"/>
    </xf>
    <xf numFmtId="0" fontId="58" fillId="0" borderId="0" xfId="0" applyFont="1" applyFill="1" applyAlignment="1"/>
    <xf numFmtId="183" fontId="151" fillId="0" borderId="0" xfId="0" applyNumberFormat="1" applyFont="1" applyFill="1" applyAlignment="1">
      <alignment vertical="center"/>
    </xf>
    <xf numFmtId="0" fontId="152" fillId="0" borderId="0" xfId="0" applyFont="1" applyFill="1" applyAlignment="1">
      <alignment horizontal="center" vertical="center"/>
    </xf>
    <xf numFmtId="199" fontId="152" fillId="0" borderId="0" xfId="0" applyNumberFormat="1" applyFont="1" applyFill="1" applyAlignment="1">
      <alignment horizontal="center" vertical="center"/>
    </xf>
    <xf numFmtId="207" fontId="154" fillId="0" borderId="0" xfId="0" applyNumberFormat="1" applyFont="1" applyFill="1" applyBorder="1" applyAlignment="1">
      <alignment horizontal="center" vertical="center" wrapText="1"/>
    </xf>
    <xf numFmtId="183" fontId="151" fillId="0" borderId="0" xfId="0" applyNumberFormat="1" applyFont="1" applyFill="1" applyBorder="1" applyAlignment="1">
      <alignment horizontal="center" vertical="center" wrapText="1"/>
    </xf>
    <xf numFmtId="183" fontId="151" fillId="0" borderId="0" xfId="0" applyNumberFormat="1" applyFont="1" applyFill="1" applyBorder="1" applyAlignment="1">
      <alignment horizontal="center" vertical="center"/>
    </xf>
    <xf numFmtId="183" fontId="157" fillId="0" borderId="2" xfId="0" applyNumberFormat="1" applyFont="1" applyFill="1" applyBorder="1" applyAlignment="1">
      <alignment horizontal="center" vertical="center"/>
    </xf>
    <xf numFmtId="207" fontId="157" fillId="0" borderId="2" xfId="0" applyNumberFormat="1" applyFont="1" applyFill="1" applyBorder="1" applyAlignment="1">
      <alignment horizontal="center" vertical="center"/>
    </xf>
    <xf numFmtId="0" fontId="157" fillId="0" borderId="2" xfId="0" applyFont="1" applyFill="1" applyBorder="1" applyAlignment="1">
      <alignment horizontal="center" vertical="center"/>
    </xf>
    <xf numFmtId="199" fontId="157" fillId="0" borderId="2" xfId="0" applyNumberFormat="1" applyFont="1" applyFill="1" applyBorder="1" applyAlignment="1">
      <alignment horizontal="center" vertical="center"/>
    </xf>
    <xf numFmtId="0" fontId="49" fillId="0" borderId="0" xfId="0" applyFont="1" applyFill="1" applyAlignment="1"/>
    <xf numFmtId="0" fontId="156" fillId="0" borderId="6" xfId="216" applyFont="1" applyFill="1" applyBorder="1" applyAlignment="1">
      <alignment vertical="center" wrapText="1"/>
    </xf>
    <xf numFmtId="199" fontId="91" fillId="0" borderId="2" xfId="0" applyNumberFormat="1" applyFont="1" applyFill="1" applyBorder="1" applyAlignment="1">
      <alignment horizontal="center" vertical="center"/>
    </xf>
    <xf numFmtId="0" fontId="155" fillId="0" borderId="2" xfId="216" applyFont="1" applyFill="1" applyBorder="1" applyAlignment="1">
      <alignment horizontal="left" vertical="center" wrapText="1"/>
    </xf>
    <xf numFmtId="0" fontId="151" fillId="0" borderId="2" xfId="216" applyFont="1" applyFill="1" applyBorder="1" applyAlignment="1">
      <alignment horizontal="center" vertical="center" wrapText="1"/>
    </xf>
    <xf numFmtId="0" fontId="156" fillId="0" borderId="2" xfId="216" applyFont="1" applyFill="1" applyBorder="1" applyAlignment="1">
      <alignment horizontal="left" vertical="center" wrapText="1"/>
    </xf>
    <xf numFmtId="0" fontId="155" fillId="0" borderId="6" xfId="216" applyFont="1" applyFill="1" applyBorder="1" applyAlignment="1">
      <alignment horizontal="left" vertical="center" wrapText="1"/>
    </xf>
    <xf numFmtId="0" fontId="155" fillId="0" borderId="0" xfId="0" applyFont="1" applyFill="1" applyAlignment="1">
      <alignment vertical="center" wrapText="1"/>
    </xf>
    <xf numFmtId="0" fontId="80" fillId="0" borderId="2" xfId="4115" applyFont="1" applyFill="1" applyBorder="1" applyAlignment="1">
      <alignment horizontal="left" vertical="center" wrapText="1"/>
    </xf>
    <xf numFmtId="0" fontId="156" fillId="0" borderId="2" xfId="4115" applyFont="1" applyFill="1" applyBorder="1" applyAlignment="1">
      <alignment horizontal="left" vertical="center" wrapText="1"/>
    </xf>
    <xf numFmtId="179" fontId="80" fillId="0" borderId="0" xfId="216" applyNumberFormat="1" applyFont="1" applyFill="1" applyAlignment="1">
      <alignment horizontal="center" vertical="center" wrapText="1"/>
    </xf>
    <xf numFmtId="210" fontId="154" fillId="0" borderId="1" xfId="2390" applyNumberFormat="1" applyFont="1" applyFill="1" applyBorder="1" applyAlignment="1">
      <alignment horizontal="right" vertical="center" wrapText="1"/>
    </xf>
    <xf numFmtId="210" fontId="80" fillId="0" borderId="1" xfId="2390" applyNumberFormat="1" applyFont="1" applyFill="1" applyBorder="1" applyAlignment="1">
      <alignment horizontal="right" vertical="center" wrapText="1"/>
    </xf>
    <xf numFmtId="210" fontId="80" fillId="0" borderId="0" xfId="2390" applyNumberFormat="1" applyFont="1" applyFill="1" applyBorder="1" applyAlignment="1">
      <alignment horizontal="right" vertical="center" wrapText="1"/>
    </xf>
    <xf numFmtId="179" fontId="45" fillId="0" borderId="2" xfId="216" applyNumberFormat="1" applyFont="1" applyFill="1" applyBorder="1" applyAlignment="1">
      <alignment horizontal="center" vertical="center" wrapText="1"/>
    </xf>
    <xf numFmtId="199" fontId="45" fillId="0" borderId="2" xfId="216" applyNumberFormat="1" applyFont="1" applyFill="1" applyBorder="1" applyAlignment="1">
      <alignment horizontal="center" vertical="center" wrapText="1"/>
    </xf>
    <xf numFmtId="179" fontId="45" fillId="0" borderId="8" xfId="216" applyNumberFormat="1" applyFont="1" applyFill="1" applyBorder="1" applyAlignment="1">
      <alignment horizontal="center" vertical="center" wrapText="1"/>
    </xf>
    <xf numFmtId="183" fontId="45" fillId="0" borderId="2" xfId="216" applyNumberFormat="1" applyFont="1" applyFill="1" applyBorder="1" applyAlignment="1">
      <alignment horizontal="center" vertical="center" wrapText="1"/>
    </xf>
    <xf numFmtId="9" fontId="45" fillId="0" borderId="2" xfId="216" applyNumberFormat="1" applyFont="1" applyFill="1" applyBorder="1" applyAlignment="1">
      <alignment horizontal="center" vertical="center" wrapText="1"/>
    </xf>
    <xf numFmtId="179" fontId="48" fillId="0" borderId="2" xfId="216" applyNumberFormat="1" applyFont="1" applyFill="1" applyBorder="1" applyAlignment="1">
      <alignment horizontal="center" vertical="center" wrapText="1"/>
    </xf>
    <xf numFmtId="199" fontId="48" fillId="0" borderId="2" xfId="216" applyNumberFormat="1" applyFont="1" applyFill="1" applyBorder="1" applyAlignment="1">
      <alignment horizontal="center" vertical="center" wrapText="1"/>
    </xf>
    <xf numFmtId="0" fontId="80" fillId="0" borderId="2" xfId="216" applyFont="1" applyFill="1" applyBorder="1" applyAlignment="1">
      <alignment horizontal="left" vertical="center" wrapText="1"/>
    </xf>
    <xf numFmtId="9" fontId="48" fillId="0" borderId="2" xfId="216" applyNumberFormat="1" applyFont="1" applyFill="1" applyBorder="1" applyAlignment="1">
      <alignment horizontal="center" vertical="center" wrapText="1"/>
    </xf>
    <xf numFmtId="49" fontId="155" fillId="0" borderId="2" xfId="216" applyNumberFormat="1" applyFont="1" applyFill="1" applyBorder="1" applyAlignment="1">
      <alignment horizontal="center" vertical="center" wrapText="1"/>
    </xf>
    <xf numFmtId="0" fontId="84" fillId="0" borderId="2" xfId="216" applyFont="1" applyFill="1" applyBorder="1" applyAlignment="1">
      <alignment horizontal="left" vertical="center" wrapText="1"/>
    </xf>
    <xf numFmtId="9" fontId="48" fillId="0" borderId="2" xfId="2390" applyNumberFormat="1" applyFont="1" applyFill="1" applyBorder="1" applyAlignment="1">
      <alignment horizontal="center" vertical="center"/>
    </xf>
    <xf numFmtId="199" fontId="47" fillId="0" borderId="2" xfId="216" applyNumberFormat="1" applyFont="1" applyFill="1" applyBorder="1" applyAlignment="1">
      <alignment horizontal="center" vertical="center" wrapText="1"/>
    </xf>
    <xf numFmtId="183" fontId="80" fillId="0" borderId="1" xfId="2390" applyNumberFormat="1" applyFont="1" applyFill="1" applyBorder="1" applyAlignment="1">
      <alignment horizontal="right" vertical="center" wrapText="1"/>
    </xf>
    <xf numFmtId="9" fontId="80" fillId="0" borderId="1" xfId="2390" applyNumberFormat="1" applyFont="1" applyFill="1" applyBorder="1" applyAlignment="1">
      <alignment horizontal="right" vertical="center" wrapText="1"/>
    </xf>
    <xf numFmtId="179" fontId="80" fillId="0" borderId="1" xfId="2390" applyNumberFormat="1" applyFont="1" applyFill="1" applyBorder="1" applyAlignment="1">
      <alignment horizontal="right" vertical="center" wrapText="1"/>
    </xf>
    <xf numFmtId="179" fontId="80" fillId="0" borderId="0" xfId="2390" applyNumberFormat="1" applyFont="1" applyFill="1" applyBorder="1" applyAlignment="1">
      <alignment horizontal="right" vertical="center" wrapText="1"/>
    </xf>
    <xf numFmtId="0" fontId="48" fillId="0" borderId="2" xfId="2390" applyFont="1" applyFill="1" applyBorder="1" applyAlignment="1">
      <alignment horizontal="center" vertical="center" wrapText="1"/>
    </xf>
    <xf numFmtId="0" fontId="48" fillId="0" borderId="2" xfId="4115" applyFont="1" applyFill="1" applyBorder="1" applyAlignment="1">
      <alignment horizontal="left" vertical="center" wrapText="1"/>
    </xf>
    <xf numFmtId="49" fontId="80" fillId="0" borderId="2" xfId="2390" applyNumberFormat="1" applyFont="1" applyFill="1" applyBorder="1" applyAlignment="1">
      <alignment horizontal="center" vertical="center" wrapText="1"/>
    </xf>
    <xf numFmtId="0" fontId="80" fillId="0" borderId="2" xfId="2390" applyFont="1" applyFill="1" applyBorder="1" applyAlignment="1">
      <alignment horizontal="center" vertical="center" wrapText="1"/>
    </xf>
    <xf numFmtId="0" fontId="45" fillId="0" borderId="6" xfId="216" applyFont="1" applyFill="1" applyBorder="1" applyAlignment="1">
      <alignment vertical="center" wrapText="1"/>
    </xf>
    <xf numFmtId="0" fontId="45" fillId="0" borderId="2" xfId="4115" applyFont="1" applyFill="1" applyBorder="1" applyAlignment="1">
      <alignment horizontal="left" vertical="center" wrapText="1"/>
    </xf>
    <xf numFmtId="183" fontId="48" fillId="0" borderId="2" xfId="216" applyNumberFormat="1" applyFont="1" applyFill="1" applyBorder="1" applyAlignment="1">
      <alignment horizontal="center" vertical="center" wrapText="1"/>
    </xf>
    <xf numFmtId="0" fontId="37" fillId="0" borderId="2" xfId="4115" applyFont="1" applyFill="1" applyBorder="1" applyAlignment="1">
      <alignment horizontal="left" vertical="center" wrapText="1"/>
    </xf>
    <xf numFmtId="183" fontId="151" fillId="0" borderId="0" xfId="0" applyNumberFormat="1" applyFont="1" applyFill="1" applyAlignment="1">
      <alignment vertical="center" wrapText="1"/>
    </xf>
    <xf numFmtId="0" fontId="155" fillId="0" borderId="6" xfId="216" applyFont="1" applyFill="1" applyBorder="1" applyAlignment="1">
      <alignment vertical="center" wrapText="1"/>
    </xf>
    <xf numFmtId="183" fontId="91" fillId="0" borderId="2" xfId="0" applyNumberFormat="1" applyFont="1" applyFill="1" applyBorder="1" applyAlignment="1">
      <alignment horizontal="center" vertical="center"/>
    </xf>
    <xf numFmtId="49" fontId="151" fillId="0" borderId="2" xfId="216" applyNumberFormat="1" applyFont="1" applyFill="1" applyBorder="1" applyAlignment="1">
      <alignment horizontal="center" vertical="center" wrapText="1"/>
    </xf>
    <xf numFmtId="199" fontId="157" fillId="0" borderId="2" xfId="216" applyNumberFormat="1" applyFont="1" applyFill="1" applyBorder="1" applyAlignment="1">
      <alignment horizontal="center" vertical="center" wrapText="1"/>
    </xf>
    <xf numFmtId="0" fontId="153" fillId="0" borderId="0" xfId="0" applyFont="1" applyFill="1" applyAlignment="1">
      <alignment vertical="center"/>
    </xf>
    <xf numFmtId="207" fontId="153" fillId="0" borderId="0" xfId="0" applyNumberFormat="1" applyFont="1" applyFill="1" applyAlignment="1">
      <alignment vertical="center"/>
    </xf>
    <xf numFmtId="0" fontId="161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183" fontId="48" fillId="0" borderId="2" xfId="0" applyNumberFormat="1" applyFont="1" applyFill="1" applyBorder="1" applyAlignment="1">
      <alignment horizontal="center" vertical="center"/>
    </xf>
    <xf numFmtId="183" fontId="45" fillId="0" borderId="2" xfId="0" applyNumberFormat="1" applyFont="1" applyFill="1" applyBorder="1" applyAlignment="1">
      <alignment horizontal="center" vertical="center"/>
    </xf>
    <xf numFmtId="199" fontId="45" fillId="0" borderId="2" xfId="0" applyNumberFormat="1" applyFont="1" applyFill="1" applyBorder="1" applyAlignment="1">
      <alignment horizontal="center" vertical="center"/>
    </xf>
    <xf numFmtId="179" fontId="45" fillId="0" borderId="2" xfId="0" applyNumberFormat="1" applyFont="1" applyFill="1" applyBorder="1" applyAlignment="1">
      <alignment horizontal="center" vertical="center"/>
    </xf>
    <xf numFmtId="179" fontId="152" fillId="0" borderId="0" xfId="0" applyNumberFormat="1" applyFont="1" applyFill="1" applyAlignment="1">
      <alignment horizontal="center" vertical="center"/>
    </xf>
    <xf numFmtId="0" fontId="165" fillId="0" borderId="0" xfId="0" applyFont="1" applyFill="1" applyAlignment="1">
      <alignment vertical="center" wrapText="1"/>
    </xf>
    <xf numFmtId="207" fontId="48" fillId="0" borderId="2" xfId="4114" applyNumberFormat="1" applyFont="1" applyFill="1" applyBorder="1" applyAlignment="1">
      <alignment horizontal="center" vertical="center" wrapText="1"/>
    </xf>
    <xf numFmtId="183" fontId="80" fillId="0" borderId="2" xfId="216" applyNumberFormat="1" applyFont="1" applyFill="1" applyBorder="1" applyAlignment="1">
      <alignment horizontal="center" vertical="center" wrapText="1"/>
    </xf>
    <xf numFmtId="179" fontId="80" fillId="0" borderId="2" xfId="2390" applyNumberFormat="1" applyFont="1" applyFill="1" applyBorder="1" applyAlignment="1">
      <alignment horizontal="center" vertical="center"/>
    </xf>
    <xf numFmtId="199" fontId="80" fillId="0" borderId="2" xfId="2390" applyNumberFormat="1" applyFont="1" applyFill="1" applyBorder="1" applyAlignment="1">
      <alignment horizontal="center" vertical="center"/>
    </xf>
    <xf numFmtId="178" fontId="45" fillId="0" borderId="2" xfId="0" applyNumberFormat="1" applyFont="1" applyFill="1" applyBorder="1" applyAlignment="1">
      <alignment horizontal="center" vertical="center"/>
    </xf>
    <xf numFmtId="212" fontId="45" fillId="0" borderId="2" xfId="0" applyNumberFormat="1" applyFont="1" applyFill="1" applyBorder="1" applyAlignment="1">
      <alignment horizontal="center" vertical="center"/>
    </xf>
    <xf numFmtId="0" fontId="37" fillId="0" borderId="6" xfId="216" applyFont="1" applyFill="1" applyBorder="1" applyAlignment="1">
      <alignment vertical="center" wrapText="1"/>
    </xf>
    <xf numFmtId="199" fontId="80" fillId="0" borderId="2" xfId="0" applyNumberFormat="1" applyFont="1" applyFill="1" applyBorder="1" applyAlignment="1">
      <alignment horizontal="center" vertical="center"/>
    </xf>
    <xf numFmtId="0" fontId="58" fillId="0" borderId="2" xfId="0" applyFont="1" applyFill="1" applyBorder="1" applyAlignment="1">
      <alignment horizontal="center" vertical="center"/>
    </xf>
    <xf numFmtId="199" fontId="80" fillId="0" borderId="2" xfId="216" applyNumberFormat="1" applyFont="1" applyFill="1" applyBorder="1" applyAlignment="1">
      <alignment horizontal="center" vertical="center"/>
    </xf>
    <xf numFmtId="0" fontId="145" fillId="0" borderId="2" xfId="216" applyFont="1" applyFill="1" applyBorder="1" applyAlignment="1">
      <alignment horizontal="center" vertical="center" wrapText="1"/>
    </xf>
    <xf numFmtId="0" fontId="37" fillId="0" borderId="2" xfId="216" applyFont="1" applyFill="1" applyBorder="1" applyAlignment="1">
      <alignment horizontal="left" vertical="center" wrapText="1"/>
    </xf>
    <xf numFmtId="0" fontId="80" fillId="0" borderId="6" xfId="216" applyFont="1" applyFill="1" applyBorder="1" applyAlignment="1">
      <alignment horizontal="left" vertical="center" wrapText="1"/>
    </xf>
    <xf numFmtId="0" fontId="80" fillId="0" borderId="0" xfId="0" applyFont="1" applyFill="1" applyAlignment="1">
      <alignment vertical="center" wrapText="1"/>
    </xf>
    <xf numFmtId="179" fontId="39" fillId="0" borderId="4" xfId="2609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199" fontId="80" fillId="0" borderId="2" xfId="2390" applyNumberFormat="1" applyFont="1" applyFill="1" applyBorder="1" applyAlignment="1">
      <alignment horizontal="center" vertical="center" wrapText="1"/>
    </xf>
    <xf numFmtId="0" fontId="145" fillId="0" borderId="3" xfId="216" applyFont="1" applyFill="1" applyBorder="1" applyAlignment="1">
      <alignment horizontal="center" vertical="center" wrapText="1"/>
    </xf>
    <xf numFmtId="0" fontId="155" fillId="0" borderId="3" xfId="216" applyFont="1" applyFill="1" applyBorder="1" applyAlignment="1">
      <alignment horizontal="center" vertical="center" wrapText="1"/>
    </xf>
    <xf numFmtId="179" fontId="80" fillId="0" borderId="2" xfId="216" applyNumberFormat="1" applyFont="1" applyFill="1" applyBorder="1" applyAlignment="1">
      <alignment horizontal="center" vertical="center" wrapText="1"/>
    </xf>
    <xf numFmtId="0" fontId="45" fillId="0" borderId="8" xfId="216" applyFont="1" applyFill="1" applyBorder="1" applyAlignment="1">
      <alignment horizontal="center" vertical="center" wrapText="1"/>
    </xf>
    <xf numFmtId="0" fontId="155" fillId="0" borderId="2" xfId="216" applyFont="1" applyFill="1" applyBorder="1" applyAlignment="1">
      <alignment horizontal="center" vertical="center" wrapText="1"/>
    </xf>
    <xf numFmtId="183" fontId="155" fillId="0" borderId="2" xfId="216" applyNumberFormat="1" applyFont="1" applyFill="1" applyBorder="1" applyAlignment="1">
      <alignment horizontal="center" vertical="center" wrapText="1"/>
    </xf>
    <xf numFmtId="0" fontId="151" fillId="0" borderId="3" xfId="216" applyFont="1" applyFill="1" applyBorder="1" applyAlignment="1">
      <alignment horizontal="center" vertical="center" wrapText="1"/>
    </xf>
    <xf numFmtId="0" fontId="36" fillId="0" borderId="3" xfId="2592" applyFont="1" applyFill="1" applyBorder="1" applyAlignment="1">
      <alignment horizontal="center" vertical="center" wrapText="1"/>
    </xf>
    <xf numFmtId="0" fontId="36" fillId="0" borderId="6" xfId="2592" applyFont="1" applyFill="1" applyBorder="1" applyAlignment="1">
      <alignment horizontal="center" vertical="center" wrapText="1"/>
    </xf>
    <xf numFmtId="179" fontId="39" fillId="0" borderId="30" xfId="2609" applyNumberFormat="1" applyFont="1" applyFill="1" applyBorder="1" applyAlignment="1">
      <alignment horizontal="center" vertical="center" wrapText="1"/>
    </xf>
    <xf numFmtId="0" fontId="36" fillId="0" borderId="2" xfId="2592" applyFont="1" applyFill="1" applyBorder="1" applyAlignment="1">
      <alignment horizontal="center" vertical="center" wrapText="1"/>
    </xf>
    <xf numFmtId="0" fontId="46" fillId="0" borderId="2" xfId="2592" applyFont="1" applyFill="1" applyBorder="1" applyAlignment="1">
      <alignment horizontal="center" vertical="center" wrapText="1"/>
    </xf>
    <xf numFmtId="179" fontId="39" fillId="0" borderId="2" xfId="2609" applyNumberFormat="1" applyFont="1" applyFill="1" applyBorder="1" applyAlignment="1">
      <alignment horizontal="center" vertical="center" wrapText="1"/>
    </xf>
    <xf numFmtId="207" fontId="7" fillId="0" borderId="2" xfId="0" applyNumberFormat="1" applyFont="1" applyFill="1" applyBorder="1" applyAlignment="1">
      <alignment horizontal="center" vertical="center"/>
    </xf>
    <xf numFmtId="207" fontId="166" fillId="0" borderId="30" xfId="216" applyNumberFormat="1" applyFont="1" applyFill="1" applyBorder="1" applyAlignment="1">
      <alignment horizontal="center" vertical="center" wrapText="1"/>
    </xf>
    <xf numFmtId="207" fontId="166" fillId="0" borderId="30" xfId="0" applyNumberFormat="1" applyFont="1" applyFill="1" applyBorder="1" applyAlignment="1">
      <alignment horizontal="center" vertical="center"/>
    </xf>
    <xf numFmtId="207" fontId="166" fillId="2" borderId="30" xfId="0" applyNumberFormat="1" applyFont="1" applyFill="1" applyBorder="1" applyAlignment="1">
      <alignment horizontal="center" vertical="center"/>
    </xf>
    <xf numFmtId="179" fontId="167" fillId="0" borderId="30" xfId="216" applyNumberFormat="1" applyFont="1" applyFill="1" applyBorder="1" applyAlignment="1">
      <alignment horizontal="center" vertical="center" wrapText="1"/>
    </xf>
    <xf numFmtId="207" fontId="167" fillId="0" borderId="30" xfId="1777" applyNumberFormat="1" applyFont="1" applyFill="1" applyBorder="1" applyAlignment="1">
      <alignment horizontal="center" vertical="center"/>
    </xf>
    <xf numFmtId="0" fontId="167" fillId="0" borderId="30" xfId="2609" applyFont="1" applyFill="1" applyBorder="1" applyAlignment="1">
      <alignment horizontal="left" vertical="center" wrapText="1"/>
    </xf>
    <xf numFmtId="179" fontId="167" fillId="0" borderId="30" xfId="1777" applyNumberFormat="1" applyFont="1" applyFill="1" applyBorder="1" applyAlignment="1">
      <alignment horizontal="center" vertical="center" wrapText="1"/>
    </xf>
    <xf numFmtId="179" fontId="167" fillId="0" borderId="3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9" fontId="152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07" fontId="1" fillId="0" borderId="0" xfId="0" applyNumberFormat="1" applyFont="1" applyAlignment="1">
      <alignment horizontal="center" vertical="center"/>
    </xf>
    <xf numFmtId="179" fontId="39" fillId="0" borderId="30" xfId="2390" applyNumberFormat="1" applyFont="1" applyBorder="1" applyAlignment="1">
      <alignment horizontal="center" vertical="center" wrapText="1"/>
    </xf>
    <xf numFmtId="207" fontId="39" fillId="0" borderId="30" xfId="2592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7" fillId="0" borderId="30" xfId="216" applyFont="1" applyFill="1" applyBorder="1" applyAlignment="1">
      <alignment horizontal="center" vertical="center" wrapText="1"/>
    </xf>
    <xf numFmtId="207" fontId="167" fillId="0" borderId="30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207" fontId="167" fillId="0" borderId="30" xfId="0" applyNumberFormat="1" applyFont="1" applyBorder="1" applyAlignment="1">
      <alignment horizontal="center" vertical="center" wrapText="1"/>
    </xf>
    <xf numFmtId="0" fontId="91" fillId="0" borderId="30" xfId="4115" applyFont="1" applyFill="1" applyBorder="1" applyAlignment="1">
      <alignment horizontal="left" vertical="center" wrapText="1"/>
    </xf>
    <xf numFmtId="207" fontId="7" fillId="0" borderId="0" xfId="2390" applyNumberFormat="1" applyFont="1" applyBorder="1" applyAlignment="1">
      <alignment horizontal="right" vertical="center" wrapText="1"/>
    </xf>
    <xf numFmtId="207" fontId="150" fillId="0" borderId="2" xfId="2661" applyNumberFormat="1" applyFont="1" applyBorder="1" applyAlignment="1">
      <alignment horizontal="center" vertical="center"/>
    </xf>
    <xf numFmtId="0" fontId="71" fillId="0" borderId="0" xfId="0" applyFont="1" applyFill="1">
      <alignment vertical="center"/>
    </xf>
    <xf numFmtId="0" fontId="39" fillId="0" borderId="3" xfId="2592" applyFont="1" applyFill="1" applyBorder="1" applyAlignment="1">
      <alignment horizontal="center" vertical="center" wrapText="1"/>
    </xf>
    <xf numFmtId="0" fontId="39" fillId="0" borderId="5" xfId="2592" applyFont="1" applyFill="1" applyBorder="1" applyAlignment="1">
      <alignment horizontal="center" vertical="center" wrapText="1"/>
    </xf>
    <xf numFmtId="0" fontId="39" fillId="0" borderId="6" xfId="2592" applyFont="1" applyFill="1" applyBorder="1" applyAlignment="1">
      <alignment horizontal="center" vertical="center" wrapText="1"/>
    </xf>
    <xf numFmtId="179" fontId="45" fillId="0" borderId="30" xfId="2673" applyNumberFormat="1" applyFont="1" applyFill="1" applyBorder="1" applyAlignment="1">
      <alignment horizontal="center" vertical="center"/>
    </xf>
    <xf numFmtId="0" fontId="84" fillId="0" borderId="2" xfId="2592" applyFont="1" applyFill="1" applyBorder="1" applyAlignment="1">
      <alignment vertical="center" wrapText="1"/>
    </xf>
    <xf numFmtId="0" fontId="153" fillId="0" borderId="0" xfId="0" applyFont="1" applyFill="1" applyAlignment="1">
      <alignment horizontal="center" vertical="center" wrapText="1"/>
    </xf>
    <xf numFmtId="0" fontId="11" fillId="0" borderId="0" xfId="0" applyFont="1" applyFill="1" applyAlignment="1"/>
    <xf numFmtId="199" fontId="11" fillId="0" borderId="0" xfId="0" applyNumberFormat="1" applyFont="1" applyFill="1" applyAlignment="1"/>
    <xf numFmtId="0" fontId="11" fillId="0" borderId="0" xfId="0" applyFont="1" applyFill="1" applyAlignment="1">
      <alignment horizontal="center" wrapText="1"/>
    </xf>
    <xf numFmtId="199" fontId="7" fillId="0" borderId="1" xfId="2390" applyNumberFormat="1" applyFont="1" applyFill="1" applyBorder="1" applyAlignment="1">
      <alignment vertical="center" wrapText="1"/>
    </xf>
    <xf numFmtId="9" fontId="80" fillId="0" borderId="2" xfId="216" applyNumberFormat="1" applyFont="1" applyFill="1" applyBorder="1" applyAlignment="1">
      <alignment horizontal="center" vertical="center" wrapText="1"/>
    </xf>
    <xf numFmtId="9" fontId="48" fillId="0" borderId="2" xfId="0" applyNumberFormat="1" applyFont="1" applyFill="1" applyBorder="1" applyAlignment="1">
      <alignment horizontal="center" vertical="center"/>
    </xf>
    <xf numFmtId="9" fontId="45" fillId="0" borderId="2" xfId="0" applyNumberFormat="1" applyFont="1" applyFill="1" applyBorder="1" applyAlignment="1">
      <alignment horizontal="center" vertical="center"/>
    </xf>
    <xf numFmtId="0" fontId="162" fillId="0" borderId="2" xfId="216" applyFont="1" applyFill="1" applyBorder="1" applyAlignment="1">
      <alignment vertical="center" wrapText="1"/>
    </xf>
    <xf numFmtId="0" fontId="162" fillId="0" borderId="8" xfId="216" applyFont="1" applyFill="1" applyBorder="1" applyAlignment="1">
      <alignment vertical="center" wrapText="1"/>
    </xf>
    <xf numFmtId="199" fontId="11" fillId="0" borderId="2" xfId="0" applyNumberFormat="1" applyFont="1" applyFill="1" applyBorder="1" applyAlignment="1"/>
    <xf numFmtId="0" fontId="11" fillId="0" borderId="2" xfId="0" applyFont="1" applyFill="1" applyBorder="1" applyAlignment="1">
      <alignment horizontal="center" wrapText="1"/>
    </xf>
    <xf numFmtId="0" fontId="163" fillId="0" borderId="2" xfId="216" applyFont="1" applyFill="1" applyBorder="1" applyAlignment="1">
      <alignment horizontal="left" vertical="center" wrapText="1"/>
    </xf>
    <xf numFmtId="179" fontId="162" fillId="0" borderId="2" xfId="216" applyNumberFormat="1" applyFont="1" applyFill="1" applyBorder="1" applyAlignment="1">
      <alignment horizontal="left" vertical="center" wrapText="1"/>
    </xf>
    <xf numFmtId="0" fontId="162" fillId="0" borderId="2" xfId="216" applyFont="1" applyFill="1" applyBorder="1" applyAlignment="1">
      <alignment horizontal="left" vertical="center" wrapText="1"/>
    </xf>
    <xf numFmtId="0" fontId="163" fillId="0" borderId="2" xfId="216" applyFont="1" applyFill="1" applyBorder="1" applyAlignment="1">
      <alignment horizontal="center" vertical="center" wrapText="1"/>
    </xf>
    <xf numFmtId="0" fontId="163" fillId="0" borderId="2" xfId="4115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48" fillId="0" borderId="30" xfId="4115" applyFont="1" applyFill="1" applyBorder="1" applyAlignment="1">
      <alignment horizontal="left" vertical="center" wrapText="1"/>
    </xf>
    <xf numFmtId="207" fontId="146" fillId="0" borderId="2" xfId="4112" applyNumberFormat="1" applyFont="1" applyFill="1" applyBorder="1" applyAlignment="1">
      <alignment horizontal="center" vertical="center" wrapText="1"/>
    </xf>
    <xf numFmtId="0" fontId="8" fillId="0" borderId="2" xfId="4113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207" fontId="5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64" fillId="0" borderId="1" xfId="0" applyFont="1" applyFill="1" applyBorder="1" applyAlignment="1">
      <alignment horizontal="center" vertical="center"/>
    </xf>
    <xf numFmtId="184" fontId="164" fillId="0" borderId="1" xfId="0" applyNumberFormat="1" applyFont="1" applyFill="1" applyBorder="1" applyAlignment="1">
      <alignment horizontal="center" vertical="center"/>
    </xf>
    <xf numFmtId="207" fontId="164" fillId="0" borderId="1" xfId="0" applyNumberFormat="1" applyFont="1" applyFill="1" applyBorder="1" applyAlignment="1">
      <alignment horizontal="center" vertical="center"/>
    </xf>
    <xf numFmtId="0" fontId="158" fillId="0" borderId="0" xfId="0" applyFont="1" applyFill="1" applyAlignment="1">
      <alignment horizontal="center" vertical="center"/>
    </xf>
    <xf numFmtId="207" fontId="146" fillId="0" borderId="2" xfId="0" applyNumberFormat="1" applyFont="1" applyFill="1" applyBorder="1" applyAlignment="1">
      <alignment horizontal="center" vertical="center" wrapText="1"/>
    </xf>
    <xf numFmtId="0" fontId="152" fillId="0" borderId="0" xfId="0" applyFont="1" applyFill="1" applyAlignment="1">
      <alignment vertical="center"/>
    </xf>
    <xf numFmtId="207" fontId="11" fillId="0" borderId="0" xfId="0" applyNumberFormat="1" applyFont="1" applyFill="1" applyAlignment="1">
      <alignment vertical="center"/>
    </xf>
    <xf numFmtId="0" fontId="7" fillId="0" borderId="2" xfId="4112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center"/>
    </xf>
    <xf numFmtId="207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2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211" fontId="58" fillId="0" borderId="0" xfId="0" applyNumberFormat="1" applyFont="1" applyFill="1" applyAlignment="1"/>
    <xf numFmtId="184" fontId="49" fillId="0" borderId="0" xfId="0" applyNumberFormat="1" applyFont="1" applyFill="1" applyAlignment="1"/>
    <xf numFmtId="179" fontId="49" fillId="0" borderId="0" xfId="0" applyNumberFormat="1" applyFont="1" applyFill="1" applyAlignment="1">
      <alignment horizontal="center" wrapText="1"/>
    </xf>
    <xf numFmtId="0" fontId="84" fillId="0" borderId="0" xfId="0" applyFont="1" applyFill="1" applyAlignment="1"/>
    <xf numFmtId="0" fontId="80" fillId="0" borderId="6" xfId="216" applyFont="1" applyFill="1" applyBorder="1" applyAlignment="1">
      <alignment vertical="center" wrapText="1"/>
    </xf>
    <xf numFmtId="49" fontId="145" fillId="0" borderId="2" xfId="216" applyNumberFormat="1" applyFont="1" applyFill="1" applyBorder="1" applyAlignment="1">
      <alignment horizontal="center" vertical="center" wrapText="1"/>
    </xf>
    <xf numFmtId="183" fontId="37" fillId="0" borderId="2" xfId="216" applyNumberFormat="1" applyFont="1" applyFill="1" applyBorder="1" applyAlignment="1">
      <alignment horizontal="center" vertical="center" wrapText="1"/>
    </xf>
    <xf numFmtId="183" fontId="45" fillId="0" borderId="2" xfId="216" applyNumberFormat="1" applyFont="1" applyFill="1" applyBorder="1" applyAlignment="1">
      <alignment vertical="center" wrapText="1"/>
    </xf>
    <xf numFmtId="178" fontId="80" fillId="0" borderId="2" xfId="216" applyNumberFormat="1" applyFont="1" applyFill="1" applyBorder="1" applyAlignment="1">
      <alignment horizontal="center" vertical="center"/>
    </xf>
    <xf numFmtId="9" fontId="11" fillId="0" borderId="0" xfId="0" applyNumberFormat="1" applyFont="1" applyFill="1" applyAlignment="1"/>
    <xf numFmtId="207" fontId="11" fillId="0" borderId="0" xfId="0" applyNumberFormat="1" applyFont="1" applyFill="1" applyAlignment="1"/>
    <xf numFmtId="199" fontId="7" fillId="0" borderId="0" xfId="2390" applyNumberFormat="1" applyFont="1" applyFill="1" applyAlignment="1">
      <alignment horizontal="center" vertical="center" wrapText="1"/>
    </xf>
    <xf numFmtId="9" fontId="154" fillId="0" borderId="0" xfId="216" applyNumberFormat="1" applyFont="1" applyFill="1" applyBorder="1" applyAlignment="1">
      <alignment horizontal="center" vertical="center" wrapText="1"/>
    </xf>
    <xf numFmtId="199" fontId="80" fillId="0" borderId="0" xfId="216" applyNumberFormat="1" applyFont="1" applyFill="1" applyAlignment="1">
      <alignment horizontal="center" vertical="center" wrapText="1"/>
    </xf>
    <xf numFmtId="199" fontId="80" fillId="0" borderId="1" xfId="2390" applyNumberFormat="1" applyFont="1" applyFill="1" applyBorder="1" applyAlignment="1">
      <alignment horizontal="right" vertical="center" wrapText="1"/>
    </xf>
    <xf numFmtId="9" fontId="80" fillId="0" borderId="3" xfId="216" applyNumberFormat="1" applyFont="1" applyFill="1" applyBorder="1" applyAlignment="1">
      <alignment horizontal="center" vertical="center" wrapText="1"/>
    </xf>
    <xf numFmtId="0" fontId="80" fillId="0" borderId="3" xfId="3411" applyFont="1" applyFill="1" applyBorder="1" applyAlignment="1">
      <alignment horizontal="center" vertical="center" wrapText="1"/>
    </xf>
    <xf numFmtId="179" fontId="80" fillId="0" borderId="30" xfId="216" applyNumberFormat="1" applyFont="1" applyFill="1" applyBorder="1" applyAlignment="1">
      <alignment horizontal="center" vertical="center" wrapText="1"/>
    </xf>
    <xf numFmtId="199" fontId="45" fillId="0" borderId="8" xfId="216" applyNumberFormat="1" applyFont="1" applyFill="1" applyBorder="1" applyAlignment="1">
      <alignment horizontal="center" vertical="center" wrapText="1"/>
    </xf>
    <xf numFmtId="0" fontId="155" fillId="0" borderId="4" xfId="216" applyFont="1" applyFill="1" applyBorder="1" applyAlignment="1">
      <alignment horizontal="left" vertical="center" wrapText="1"/>
    </xf>
    <xf numFmtId="0" fontId="2" fillId="0" borderId="0" xfId="0" applyFont="1" applyFill="1" applyAlignment="1"/>
    <xf numFmtId="9" fontId="73" fillId="0" borderId="0" xfId="0" applyNumberFormat="1" applyFont="1" applyFill="1" applyAlignment="1"/>
    <xf numFmtId="0" fontId="73" fillId="0" borderId="0" xfId="0" applyFont="1" applyFill="1" applyAlignment="1"/>
    <xf numFmtId="0" fontId="80" fillId="0" borderId="0" xfId="216" applyFont="1" applyFill="1" applyBorder="1" applyAlignment="1">
      <alignment horizontal="center" vertical="center" wrapText="1"/>
    </xf>
    <xf numFmtId="184" fontId="80" fillId="0" borderId="0" xfId="216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Alignment="1"/>
    <xf numFmtId="184" fontId="80" fillId="0" borderId="1" xfId="2390" applyNumberFormat="1" applyFont="1" applyFill="1" applyBorder="1" applyAlignment="1">
      <alignment horizontal="right" vertical="center" wrapText="1"/>
    </xf>
    <xf numFmtId="9" fontId="154" fillId="0" borderId="1" xfId="2390" applyNumberFormat="1" applyFont="1" applyFill="1" applyBorder="1" applyAlignment="1">
      <alignment horizontal="right" vertical="center" wrapText="1"/>
    </xf>
    <xf numFmtId="183" fontId="45" fillId="0" borderId="8" xfId="216" applyNumberFormat="1" applyFont="1" applyFill="1" applyBorder="1" applyAlignment="1">
      <alignment horizontal="center" vertical="center" wrapText="1"/>
    </xf>
    <xf numFmtId="9" fontId="45" fillId="0" borderId="8" xfId="216" applyNumberFormat="1" applyFont="1" applyFill="1" applyBorder="1" applyAlignment="1">
      <alignment horizontal="center" vertical="center" wrapText="1"/>
    </xf>
    <xf numFmtId="184" fontId="48" fillId="0" borderId="2" xfId="216" applyNumberFormat="1" applyFont="1" applyFill="1" applyBorder="1" applyAlignment="1">
      <alignment horizontal="center" vertical="center" wrapText="1"/>
    </xf>
    <xf numFmtId="184" fontId="11" fillId="0" borderId="0" xfId="0" applyNumberFormat="1" applyFont="1" applyFill="1" applyAlignment="1"/>
    <xf numFmtId="183" fontId="80" fillId="0" borderId="0" xfId="216" applyNumberFormat="1" applyFont="1" applyFill="1" applyBorder="1" applyAlignment="1">
      <alignment horizontal="center" vertical="center" wrapText="1"/>
    </xf>
    <xf numFmtId="9" fontId="80" fillId="0" borderId="0" xfId="216" applyNumberFormat="1" applyFont="1" applyFill="1" applyBorder="1" applyAlignment="1">
      <alignment horizontal="center" vertical="center" wrapText="1"/>
    </xf>
    <xf numFmtId="0" fontId="80" fillId="0" borderId="0" xfId="0" applyFont="1" applyFill="1" applyAlignment="1"/>
    <xf numFmtId="199" fontId="2" fillId="0" borderId="2" xfId="0" applyNumberFormat="1" applyFont="1" applyFill="1" applyBorder="1" applyAlignment="1"/>
    <xf numFmtId="207" fontId="45" fillId="0" borderId="2" xfId="216" applyNumberFormat="1" applyFont="1" applyFill="1" applyBorder="1" applyAlignment="1">
      <alignment horizontal="center" vertical="center" wrapText="1"/>
    </xf>
    <xf numFmtId="199" fontId="11" fillId="0" borderId="0" xfId="0" applyNumberFormat="1" applyFont="1" applyFill="1" applyAlignment="1">
      <alignment horizontal="center"/>
    </xf>
    <xf numFmtId="9" fontId="160" fillId="0" borderId="0" xfId="0" applyNumberFormat="1" applyFont="1" applyFill="1" applyAlignment="1">
      <alignment vertical="center"/>
    </xf>
    <xf numFmtId="9" fontId="73" fillId="0" borderId="0" xfId="0" applyNumberFormat="1" applyFont="1" applyFill="1" applyAlignment="1">
      <alignment vertical="center"/>
    </xf>
    <xf numFmtId="179" fontId="151" fillId="0" borderId="0" xfId="0" applyNumberFormat="1" applyFont="1" applyFill="1" applyAlignment="1">
      <alignment vertical="center"/>
    </xf>
    <xf numFmtId="9" fontId="160" fillId="0" borderId="0" xfId="0" applyNumberFormat="1" applyFont="1" applyFill="1" applyBorder="1" applyAlignment="1">
      <alignment horizontal="center" vertical="center" wrapText="1"/>
    </xf>
    <xf numFmtId="9" fontId="73" fillId="0" borderId="0" xfId="0" applyNumberFormat="1" applyFont="1" applyFill="1" applyBorder="1" applyAlignment="1">
      <alignment horizontal="center" vertical="center" wrapText="1"/>
    </xf>
    <xf numFmtId="9" fontId="155" fillId="0" borderId="2" xfId="216" applyNumberFormat="1" applyFont="1" applyFill="1" applyBorder="1" applyAlignment="1">
      <alignment horizontal="center" vertical="center" wrapText="1"/>
    </xf>
    <xf numFmtId="179" fontId="157" fillId="0" borderId="2" xfId="0" applyNumberFormat="1" applyFont="1" applyFill="1" applyBorder="1" applyAlignment="1">
      <alignment horizontal="center" vertical="center"/>
    </xf>
    <xf numFmtId="1" fontId="157" fillId="0" borderId="2" xfId="0" applyNumberFormat="1" applyFont="1" applyFill="1" applyBorder="1" applyAlignment="1">
      <alignment horizontal="center" vertical="center"/>
    </xf>
    <xf numFmtId="9" fontId="91" fillId="0" borderId="2" xfId="0" applyNumberFormat="1" applyFont="1" applyFill="1" applyBorder="1" applyAlignment="1">
      <alignment horizontal="center" vertical="center"/>
    </xf>
    <xf numFmtId="183" fontId="11" fillId="0" borderId="0" xfId="0" applyNumberFormat="1" applyFont="1" applyFill="1" applyAlignment="1"/>
    <xf numFmtId="0" fontId="0" fillId="0" borderId="0" xfId="0" applyFill="1">
      <alignment vertical="center"/>
    </xf>
    <xf numFmtId="19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207" fontId="40" fillId="0" borderId="2" xfId="0" applyNumberFormat="1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vertical="center" wrapText="1"/>
    </xf>
    <xf numFmtId="0" fontId="44" fillId="0" borderId="0" xfId="2592" applyFont="1" applyFill="1" applyAlignment="1">
      <alignment vertical="center" wrapText="1"/>
    </xf>
    <xf numFmtId="0" fontId="12" fillId="0" borderId="0" xfId="2592" applyFont="1" applyFill="1" applyAlignment="1">
      <alignment horizontal="center" vertical="center"/>
    </xf>
    <xf numFmtId="0" fontId="43" fillId="0" borderId="0" xfId="2592" applyNumberFormat="1" applyFont="1" applyFill="1" applyBorder="1" applyAlignment="1">
      <alignment horizontal="center" vertical="center"/>
    </xf>
    <xf numFmtId="207" fontId="43" fillId="0" borderId="0" xfId="2592" applyNumberFormat="1" applyFont="1" applyFill="1" applyBorder="1" applyAlignment="1">
      <alignment horizontal="center" vertical="center"/>
    </xf>
    <xf numFmtId="0" fontId="13" fillId="0" borderId="0" xfId="2592" applyFont="1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207" fontId="9" fillId="0" borderId="2" xfId="0" applyNumberFormat="1" applyFont="1" applyFill="1" applyBorder="1" applyAlignment="1">
      <alignment horizontal="center" vertical="center" wrapText="1"/>
    </xf>
    <xf numFmtId="0" fontId="13" fillId="0" borderId="30" xfId="2883" applyNumberFormat="1" applyFont="1" applyFill="1" applyBorder="1" applyAlignment="1">
      <alignment horizontal="center" vertical="center" wrapText="1"/>
    </xf>
    <xf numFmtId="0" fontId="45" fillId="0" borderId="2" xfId="467" applyNumberFormat="1" applyFont="1" applyFill="1" applyBorder="1" applyAlignment="1">
      <alignment horizontal="center" vertical="center"/>
    </xf>
    <xf numFmtId="0" fontId="45" fillId="0" borderId="30" xfId="467" applyNumberFormat="1" applyFont="1" applyFill="1" applyBorder="1" applyAlignment="1">
      <alignment horizontal="center" vertical="center"/>
    </xf>
    <xf numFmtId="0" fontId="47" fillId="0" borderId="4" xfId="467" applyNumberFormat="1" applyFont="1" applyFill="1" applyBorder="1" applyAlignment="1">
      <alignment horizontal="center" vertical="center" wrapText="1"/>
    </xf>
    <xf numFmtId="0" fontId="43" fillId="0" borderId="0" xfId="2592" applyFont="1" applyFill="1">
      <alignment vertical="center"/>
    </xf>
    <xf numFmtId="207" fontId="146" fillId="0" borderId="2" xfId="4113" applyNumberFormat="1" applyFont="1" applyFill="1" applyBorder="1" applyAlignment="1">
      <alignment horizontal="center" vertical="center" wrapText="1"/>
    </xf>
    <xf numFmtId="0" fontId="36" fillId="0" borderId="30" xfId="2592" applyFont="1" applyFill="1" applyBorder="1" applyAlignment="1">
      <alignment horizontal="center" vertical="center" wrapText="1"/>
    </xf>
    <xf numFmtId="0" fontId="36" fillId="0" borderId="30" xfId="2592" applyFont="1" applyFill="1" applyBorder="1" applyAlignment="1">
      <alignment vertical="center" wrapText="1"/>
    </xf>
    <xf numFmtId="179" fontId="39" fillId="0" borderId="3" xfId="2390" applyNumberFormat="1" applyFont="1" applyBorder="1" applyAlignment="1">
      <alignment horizontal="center" vertical="center" wrapText="1"/>
    </xf>
    <xf numFmtId="179" fontId="39" fillId="0" borderId="6" xfId="2390" applyNumberFormat="1" applyFont="1" applyBorder="1" applyAlignment="1">
      <alignment horizontal="center" vertical="center" wrapText="1"/>
    </xf>
    <xf numFmtId="0" fontId="168" fillId="0" borderId="0" xfId="0" applyFont="1" applyFill="1" applyAlignment="1">
      <alignment horizontal="center" vertical="center"/>
    </xf>
    <xf numFmtId="0" fontId="39" fillId="0" borderId="30" xfId="3045" applyFont="1" applyFill="1" applyBorder="1" applyAlignment="1">
      <alignment horizontal="center" vertical="center"/>
    </xf>
    <xf numFmtId="0" fontId="39" fillId="0" borderId="3" xfId="3045" applyFont="1" applyFill="1" applyBorder="1" applyAlignment="1">
      <alignment horizontal="center" vertical="center"/>
    </xf>
    <xf numFmtId="0" fontId="39" fillId="0" borderId="6" xfId="3045" applyFont="1" applyFill="1" applyBorder="1" applyAlignment="1">
      <alignment horizontal="center" vertical="center"/>
    </xf>
    <xf numFmtId="207" fontId="39" fillId="0" borderId="30" xfId="259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99" fontId="7" fillId="0" borderId="0" xfId="2390" applyNumberFormat="1" applyFont="1" applyBorder="1" applyAlignment="1">
      <alignment horizontal="right" vertical="center" wrapText="1"/>
    </xf>
    <xf numFmtId="199" fontId="7" fillId="0" borderId="1" xfId="2390" applyNumberFormat="1" applyFont="1" applyBorder="1" applyAlignment="1">
      <alignment horizontal="right" vertical="center" wrapText="1"/>
    </xf>
    <xf numFmtId="207" fontId="7" fillId="0" borderId="1" xfId="2390" applyNumberFormat="1" applyFont="1" applyBorder="1" applyAlignment="1">
      <alignment horizontal="right" vertical="center" wrapText="1"/>
    </xf>
    <xf numFmtId="179" fontId="39" fillId="0" borderId="3" xfId="3045" applyNumberFormat="1" applyFont="1" applyFill="1" applyBorder="1" applyAlignment="1">
      <alignment horizontal="center" vertical="center"/>
    </xf>
    <xf numFmtId="179" fontId="39" fillId="0" borderId="6" xfId="3045" applyNumberFormat="1" applyFont="1" applyFill="1" applyBorder="1" applyAlignment="1">
      <alignment horizontal="center" vertical="center"/>
    </xf>
    <xf numFmtId="179" fontId="39" fillId="0" borderId="30" xfId="2609" applyNumberFormat="1" applyFont="1" applyFill="1" applyBorder="1" applyAlignment="1">
      <alignment horizontal="center" vertical="center" wrapText="1"/>
    </xf>
    <xf numFmtId="0" fontId="39" fillId="0" borderId="30" xfId="3144" applyFont="1" applyBorder="1" applyAlignment="1">
      <alignment horizontal="center" vertical="center" wrapText="1"/>
    </xf>
    <xf numFmtId="179" fontId="39" fillId="0" borderId="30" xfId="2390" applyNumberFormat="1" applyFont="1" applyBorder="1" applyAlignment="1">
      <alignment horizontal="center" vertical="center" wrapText="1"/>
    </xf>
    <xf numFmtId="179" fontId="39" fillId="0" borderId="3" xfId="3045" applyNumberFormat="1" applyFont="1" applyFill="1" applyBorder="1" applyAlignment="1">
      <alignment horizontal="center" vertical="center" wrapText="1"/>
    </xf>
    <xf numFmtId="179" fontId="39" fillId="0" borderId="6" xfId="3045" applyNumberFormat="1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166" fillId="0" borderId="4" xfId="216" applyFont="1" applyFill="1" applyBorder="1" applyAlignment="1">
      <alignment horizontal="center" vertical="center" wrapText="1"/>
    </xf>
    <xf numFmtId="0" fontId="166" fillId="0" borderId="8" xfId="216" applyFont="1" applyFill="1" applyBorder="1" applyAlignment="1">
      <alignment horizontal="center" vertical="center" wrapText="1"/>
    </xf>
    <xf numFmtId="0" fontId="167" fillId="0" borderId="30" xfId="216" applyFont="1" applyFill="1" applyBorder="1" applyAlignment="1">
      <alignment horizontal="center" vertical="center" wrapText="1"/>
    </xf>
    <xf numFmtId="207" fontId="146" fillId="0" borderId="2" xfId="2661" applyNumberFormat="1" applyFont="1" applyFill="1" applyBorder="1" applyAlignment="1">
      <alignment horizontal="center" vertical="center" wrapText="1"/>
    </xf>
    <xf numFmtId="207" fontId="146" fillId="0" borderId="2" xfId="4112" applyNumberFormat="1" applyFont="1" applyFill="1" applyBorder="1" applyAlignment="1">
      <alignment horizontal="center" vertical="center" wrapText="1"/>
    </xf>
    <xf numFmtId="207" fontId="146" fillId="0" borderId="2" xfId="2756" applyNumberFormat="1" applyFont="1" applyFill="1" applyBorder="1" applyAlignment="1">
      <alignment horizontal="center" vertical="center" wrapText="1"/>
    </xf>
    <xf numFmtId="207" fontId="146" fillId="0" borderId="3" xfId="0" applyNumberFormat="1" applyFont="1" applyFill="1" applyBorder="1" applyAlignment="1">
      <alignment horizontal="center" vertical="center" wrapText="1"/>
    </xf>
    <xf numFmtId="207" fontId="146" fillId="0" borderId="5" xfId="0" applyNumberFormat="1" applyFont="1" applyFill="1" applyBorder="1" applyAlignment="1">
      <alignment horizontal="center" vertical="center" wrapText="1"/>
    </xf>
    <xf numFmtId="207" fontId="146" fillId="0" borderId="6" xfId="0" applyNumberFormat="1" applyFont="1" applyFill="1" applyBorder="1" applyAlignment="1">
      <alignment horizontal="center" vertical="center" wrapText="1"/>
    </xf>
    <xf numFmtId="207" fontId="146" fillId="0" borderId="4" xfId="0" applyNumberFormat="1" applyFont="1" applyFill="1" applyBorder="1" applyAlignment="1">
      <alignment horizontal="center" vertical="center" wrapText="1"/>
    </xf>
    <xf numFmtId="207" fontId="146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46" fillId="0" borderId="2" xfId="4113" applyNumberFormat="1" applyFont="1" applyFill="1" applyBorder="1" applyAlignment="1">
      <alignment horizontal="center" vertical="center" wrapText="1"/>
    </xf>
    <xf numFmtId="0" fontId="146" fillId="0" borderId="2" xfId="1719" applyNumberFormat="1" applyFont="1" applyFill="1" applyBorder="1" applyAlignment="1">
      <alignment horizontal="center" vertical="center" wrapText="1"/>
    </xf>
    <xf numFmtId="0" fontId="146" fillId="0" borderId="2" xfId="1719" applyNumberFormat="1" applyFont="1" applyFill="1" applyBorder="1" applyAlignment="1">
      <alignment horizontal="center" vertical="center"/>
    </xf>
    <xf numFmtId="0" fontId="146" fillId="0" borderId="3" xfId="1719" applyNumberFormat="1" applyFont="1" applyFill="1" applyBorder="1" applyAlignment="1">
      <alignment horizontal="center" vertical="center" wrapText="1"/>
    </xf>
    <xf numFmtId="0" fontId="146" fillId="0" borderId="6" xfId="1719" applyNumberFormat="1" applyFont="1" applyFill="1" applyBorder="1" applyAlignment="1">
      <alignment horizontal="center" vertical="center" wrapText="1"/>
    </xf>
    <xf numFmtId="207" fontId="146" fillId="0" borderId="2" xfId="1719" applyNumberFormat="1" applyFont="1" applyFill="1" applyBorder="1" applyAlignment="1">
      <alignment horizontal="center" vertical="center" wrapText="1"/>
    </xf>
    <xf numFmtId="207" fontId="146" fillId="0" borderId="2" xfId="0" applyNumberFormat="1" applyFont="1" applyFill="1" applyBorder="1" applyAlignment="1">
      <alignment horizontal="center" vertical="center" wrapText="1"/>
    </xf>
    <xf numFmtId="207" fontId="146" fillId="0" borderId="2" xfId="4113" applyNumberFormat="1" applyFont="1" applyFill="1" applyBorder="1" applyAlignment="1">
      <alignment horizontal="center" vertical="center" wrapText="1"/>
    </xf>
    <xf numFmtId="0" fontId="146" fillId="0" borderId="2" xfId="4112" applyFont="1" applyFill="1" applyBorder="1" applyAlignment="1">
      <alignment horizontal="center" vertical="center" wrapText="1"/>
    </xf>
    <xf numFmtId="184" fontId="146" fillId="0" borderId="2" xfId="4112" applyNumberFormat="1" applyFont="1" applyFill="1" applyBorder="1" applyAlignment="1">
      <alignment horizontal="center" vertical="center" wrapText="1"/>
    </xf>
    <xf numFmtId="2" fontId="7" fillId="0" borderId="2" xfId="4112" applyNumberFormat="1" applyFont="1" applyFill="1" applyBorder="1" applyAlignment="1">
      <alignment horizontal="center" vertical="center" wrapText="1"/>
    </xf>
    <xf numFmtId="2" fontId="7" fillId="0" borderId="2" xfId="2661" applyNumberFormat="1" applyFont="1" applyFill="1" applyBorder="1" applyAlignment="1">
      <alignment horizontal="center" vertical="center" wrapText="1"/>
    </xf>
    <xf numFmtId="0" fontId="164" fillId="0" borderId="0" xfId="0" applyFont="1" applyFill="1" applyBorder="1" applyAlignment="1">
      <alignment horizontal="center" vertical="center" wrapText="1"/>
    </xf>
    <xf numFmtId="0" fontId="164" fillId="0" borderId="0" xfId="0" applyFont="1" applyFill="1" applyBorder="1" applyAlignment="1">
      <alignment horizontal="center" vertical="center"/>
    </xf>
    <xf numFmtId="2" fontId="164" fillId="0" borderId="0" xfId="0" applyNumberFormat="1" applyFont="1" applyFill="1" applyBorder="1" applyAlignment="1">
      <alignment horizontal="center" vertical="center"/>
    </xf>
    <xf numFmtId="207" fontId="164" fillId="0" borderId="0" xfId="0" applyNumberFormat="1" applyFont="1" applyFill="1" applyBorder="1" applyAlignment="1">
      <alignment horizontal="center" vertical="center"/>
    </xf>
    <xf numFmtId="0" fontId="167" fillId="0" borderId="0" xfId="0" applyFont="1" applyFill="1" applyBorder="1" applyAlignment="1">
      <alignment horizontal="right" vertical="center"/>
    </xf>
    <xf numFmtId="2" fontId="167" fillId="0" borderId="0" xfId="0" applyNumberFormat="1" applyFont="1" applyFill="1" applyBorder="1" applyAlignment="1">
      <alignment horizontal="right" vertical="center"/>
    </xf>
    <xf numFmtId="207" fontId="167" fillId="0" borderId="0" xfId="0" applyNumberFormat="1" applyFont="1" applyFill="1" applyBorder="1" applyAlignment="1">
      <alignment horizontal="right" vertical="center"/>
    </xf>
    <xf numFmtId="0" fontId="167" fillId="0" borderId="0" xfId="0" applyFont="1" applyFill="1" applyBorder="1" applyAlignment="1">
      <alignment horizontal="right" vertical="center" wrapText="1"/>
    </xf>
    <xf numFmtId="0" fontId="7" fillId="0" borderId="2" xfId="4112" applyFont="1" applyFill="1" applyBorder="1" applyAlignment="1">
      <alignment horizontal="center" vertical="center" wrapText="1"/>
    </xf>
    <xf numFmtId="0" fontId="7" fillId="0" borderId="2" xfId="4112" applyNumberFormat="1" applyFont="1" applyFill="1" applyBorder="1" applyAlignment="1">
      <alignment horizontal="center" vertical="center" wrapText="1"/>
    </xf>
    <xf numFmtId="207" fontId="7" fillId="0" borderId="2" xfId="411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2661" applyFont="1" applyFill="1" applyBorder="1" applyAlignment="1">
      <alignment horizontal="center" vertical="center" wrapText="1"/>
    </xf>
    <xf numFmtId="0" fontId="147" fillId="0" borderId="0" xfId="2661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53" fillId="0" borderId="0" xfId="0" applyFont="1" applyFill="1" applyAlignment="1">
      <alignment horizontal="center" vertical="center"/>
    </xf>
    <xf numFmtId="199" fontId="153" fillId="0" borderId="0" xfId="0" applyNumberFormat="1" applyFont="1" applyFill="1" applyAlignment="1">
      <alignment horizontal="center" vertical="center"/>
    </xf>
    <xf numFmtId="0" fontId="80" fillId="0" borderId="2" xfId="216" applyFont="1" applyFill="1" applyBorder="1" applyAlignment="1">
      <alignment horizontal="center" vertical="center" wrapText="1"/>
    </xf>
    <xf numFmtId="0" fontId="48" fillId="0" borderId="2" xfId="216" applyFont="1" applyFill="1" applyBorder="1" applyAlignment="1">
      <alignment horizontal="center" vertical="center" wrapText="1"/>
    </xf>
    <xf numFmtId="0" fontId="80" fillId="0" borderId="7" xfId="216" applyFont="1" applyFill="1" applyBorder="1" applyAlignment="1">
      <alignment horizontal="center" vertical="center" wrapText="1"/>
    </xf>
    <xf numFmtId="0" fontId="80" fillId="0" borderId="8" xfId="216" applyFont="1" applyFill="1" applyBorder="1" applyAlignment="1">
      <alignment horizontal="center" vertical="center" wrapText="1"/>
    </xf>
    <xf numFmtId="183" fontId="80" fillId="0" borderId="4" xfId="216" applyNumberFormat="1" applyFont="1" applyFill="1" applyBorder="1" applyAlignment="1">
      <alignment horizontal="center" vertical="center" wrapText="1"/>
    </xf>
    <xf numFmtId="183" fontId="80" fillId="0" borderId="7" xfId="216" applyNumberFormat="1" applyFont="1" applyFill="1" applyBorder="1" applyAlignment="1">
      <alignment horizontal="center" vertical="center" wrapText="1"/>
    </xf>
    <xf numFmtId="183" fontId="80" fillId="0" borderId="8" xfId="216" applyNumberFormat="1" applyFont="1" applyFill="1" applyBorder="1" applyAlignment="1">
      <alignment horizontal="center" vertical="center" wrapText="1"/>
    </xf>
    <xf numFmtId="0" fontId="80" fillId="0" borderId="4" xfId="0" applyFont="1" applyFill="1" applyBorder="1" applyAlignment="1">
      <alignment horizontal="center" vertical="center" wrapText="1"/>
    </xf>
    <xf numFmtId="0" fontId="80" fillId="0" borderId="7" xfId="0" applyFont="1" applyFill="1" applyBorder="1" applyAlignment="1">
      <alignment horizontal="center" vertical="center" wrapText="1"/>
    </xf>
    <xf numFmtId="199" fontId="80" fillId="0" borderId="2" xfId="2390" applyNumberFormat="1" applyFont="1" applyFill="1" applyBorder="1" applyAlignment="1">
      <alignment horizontal="center" vertical="center" wrapText="1"/>
    </xf>
    <xf numFmtId="179" fontId="80" fillId="0" borderId="12" xfId="2390" applyNumberFormat="1" applyFont="1" applyFill="1" applyBorder="1" applyAlignment="1">
      <alignment horizontal="center" vertical="center" wrapText="1"/>
    </xf>
    <xf numFmtId="179" fontId="80" fillId="0" borderId="13" xfId="2390" applyNumberFormat="1" applyFont="1" applyFill="1" applyBorder="1" applyAlignment="1">
      <alignment horizontal="center" vertical="center" wrapText="1"/>
    </xf>
    <xf numFmtId="179" fontId="80" fillId="0" borderId="14" xfId="2390" applyNumberFormat="1" applyFont="1" applyFill="1" applyBorder="1" applyAlignment="1">
      <alignment horizontal="center" vertical="center" wrapText="1"/>
    </xf>
    <xf numFmtId="199" fontId="80" fillId="0" borderId="3" xfId="216" applyNumberFormat="1" applyFont="1" applyFill="1" applyBorder="1" applyAlignment="1">
      <alignment horizontal="center" vertical="center" wrapText="1"/>
    </xf>
    <xf numFmtId="199" fontId="80" fillId="0" borderId="6" xfId="216" applyNumberFormat="1" applyFont="1" applyFill="1" applyBorder="1" applyAlignment="1">
      <alignment horizontal="center" vertical="center" wrapText="1"/>
    </xf>
    <xf numFmtId="179" fontId="80" fillId="0" borderId="2" xfId="2390" applyNumberFormat="1" applyFont="1" applyFill="1" applyBorder="1" applyAlignment="1">
      <alignment horizontal="center" vertical="center" wrapText="1"/>
    </xf>
    <xf numFmtId="183" fontId="80" fillId="0" borderId="2" xfId="216" applyNumberFormat="1" applyFont="1" applyFill="1" applyBorder="1" applyAlignment="1">
      <alignment horizontal="center" vertical="center" wrapText="1"/>
    </xf>
    <xf numFmtId="183" fontId="80" fillId="0" borderId="12" xfId="216" applyNumberFormat="1" applyFont="1" applyFill="1" applyBorder="1" applyAlignment="1">
      <alignment horizontal="center" vertical="center" wrapText="1"/>
    </xf>
    <xf numFmtId="183" fontId="80" fillId="0" borderId="14" xfId="216" applyNumberFormat="1" applyFont="1" applyFill="1" applyBorder="1" applyAlignment="1">
      <alignment horizontal="center" vertical="center" wrapText="1"/>
    </xf>
    <xf numFmtId="179" fontId="80" fillId="0" borderId="4" xfId="2390" applyNumberFormat="1" applyFont="1" applyFill="1" applyBorder="1" applyAlignment="1">
      <alignment horizontal="center" vertical="center" wrapText="1"/>
    </xf>
    <xf numFmtId="179" fontId="80" fillId="0" borderId="7" xfId="2390" applyNumberFormat="1" applyFont="1" applyFill="1" applyBorder="1" applyAlignment="1">
      <alignment horizontal="center" vertical="center" wrapText="1"/>
    </xf>
    <xf numFmtId="179" fontId="80" fillId="0" borderId="8" xfId="2390" applyNumberFormat="1" applyFont="1" applyFill="1" applyBorder="1" applyAlignment="1">
      <alignment horizontal="center" vertical="center" wrapText="1"/>
    </xf>
    <xf numFmtId="0" fontId="145" fillId="0" borderId="3" xfId="216" applyFont="1" applyFill="1" applyBorder="1" applyAlignment="1">
      <alignment horizontal="center" vertical="center" wrapText="1"/>
    </xf>
    <xf numFmtId="0" fontId="145" fillId="0" borderId="5" xfId="216" applyFont="1" applyFill="1" applyBorder="1" applyAlignment="1">
      <alignment horizontal="center" vertical="center" wrapText="1"/>
    </xf>
    <xf numFmtId="0" fontId="145" fillId="0" borderId="6" xfId="216" applyFont="1" applyFill="1" applyBorder="1" applyAlignment="1">
      <alignment horizontal="center" vertical="center" wrapText="1"/>
    </xf>
    <xf numFmtId="179" fontId="80" fillId="0" borderId="4" xfId="216" applyNumberFormat="1" applyFont="1" applyFill="1" applyBorder="1" applyAlignment="1">
      <alignment horizontal="center" vertical="center" wrapText="1"/>
    </xf>
    <xf numFmtId="179" fontId="80" fillId="0" borderId="7" xfId="216" applyNumberFormat="1" applyFont="1" applyFill="1" applyBorder="1" applyAlignment="1">
      <alignment horizontal="center" vertical="center" wrapText="1"/>
    </xf>
    <xf numFmtId="179" fontId="80" fillId="0" borderId="8" xfId="216" applyNumberFormat="1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80" fillId="0" borderId="5" xfId="0" applyFont="1" applyFill="1" applyBorder="1" applyAlignment="1">
      <alignment horizontal="center" vertical="center" wrapText="1"/>
    </xf>
    <xf numFmtId="0" fontId="80" fillId="0" borderId="6" xfId="0" applyFont="1" applyFill="1" applyBorder="1" applyAlignment="1">
      <alignment horizontal="center" vertical="center" wrapText="1"/>
    </xf>
    <xf numFmtId="0" fontId="37" fillId="0" borderId="2" xfId="216" applyFont="1" applyFill="1" applyBorder="1" applyAlignment="1">
      <alignment horizontal="center" vertical="center" wrapText="1"/>
    </xf>
    <xf numFmtId="0" fontId="48" fillId="0" borderId="3" xfId="2390" applyFont="1" applyFill="1" applyBorder="1" applyAlignment="1">
      <alignment horizontal="center" vertical="center" wrapText="1"/>
    </xf>
    <xf numFmtId="0" fontId="48" fillId="0" borderId="5" xfId="2390" applyFont="1" applyFill="1" applyBorder="1" applyAlignment="1">
      <alignment horizontal="center" vertical="center" wrapText="1"/>
    </xf>
    <xf numFmtId="0" fontId="80" fillId="0" borderId="3" xfId="2390" applyFont="1" applyFill="1" applyBorder="1" applyAlignment="1">
      <alignment horizontal="center" vertical="center" wrapText="1"/>
    </xf>
    <xf numFmtId="0" fontId="48" fillId="0" borderId="6" xfId="2390" applyFont="1" applyFill="1" applyBorder="1" applyAlignment="1">
      <alignment horizontal="center" vertical="center" wrapText="1"/>
    </xf>
    <xf numFmtId="0" fontId="80" fillId="0" borderId="4" xfId="3411" applyFont="1" applyFill="1" applyBorder="1" applyAlignment="1">
      <alignment horizontal="center" vertical="center" wrapText="1"/>
    </xf>
    <xf numFmtId="0" fontId="80" fillId="0" borderId="8" xfId="3411" applyFont="1" applyFill="1" applyBorder="1" applyAlignment="1">
      <alignment horizontal="center" vertical="center" wrapText="1"/>
    </xf>
    <xf numFmtId="179" fontId="80" fillId="0" borderId="30" xfId="216" applyNumberFormat="1" applyFont="1" applyFill="1" applyBorder="1" applyAlignment="1">
      <alignment horizontal="center" vertical="center" wrapText="1"/>
    </xf>
    <xf numFmtId="184" fontId="80" fillId="0" borderId="3" xfId="216" applyNumberFormat="1" applyFont="1" applyFill="1" applyBorder="1" applyAlignment="1">
      <alignment horizontal="center" vertical="center" wrapText="1"/>
    </xf>
    <xf numFmtId="184" fontId="80" fillId="0" borderId="6" xfId="216" applyNumberFormat="1" applyFont="1" applyFill="1" applyBorder="1" applyAlignment="1">
      <alignment horizontal="center" vertical="center" wrapText="1"/>
    </xf>
    <xf numFmtId="0" fontId="155" fillId="0" borderId="3" xfId="216" applyFont="1" applyFill="1" applyBorder="1" applyAlignment="1">
      <alignment horizontal="center" vertical="center" wrapText="1"/>
    </xf>
    <xf numFmtId="0" fontId="91" fillId="0" borderId="5" xfId="216" applyFont="1" applyFill="1" applyBorder="1" applyAlignment="1">
      <alignment horizontal="center" vertical="center" wrapText="1"/>
    </xf>
    <xf numFmtId="0" fontId="91" fillId="0" borderId="6" xfId="216" applyFont="1" applyFill="1" applyBorder="1" applyAlignment="1">
      <alignment horizontal="center" vertical="center" wrapText="1"/>
    </xf>
    <xf numFmtId="0" fontId="156" fillId="0" borderId="4" xfId="216" applyFont="1" applyFill="1" applyBorder="1" applyAlignment="1">
      <alignment horizontal="center" vertical="center" wrapText="1"/>
    </xf>
    <xf numFmtId="0" fontId="157" fillId="0" borderId="8" xfId="216" applyFont="1" applyFill="1" applyBorder="1" applyAlignment="1">
      <alignment horizontal="center" vertical="center" wrapText="1"/>
    </xf>
    <xf numFmtId="207" fontId="39" fillId="0" borderId="0" xfId="2390" applyNumberFormat="1" applyFont="1" applyFill="1" applyBorder="1" applyAlignment="1">
      <alignment horizontal="left" vertical="center" wrapText="1"/>
    </xf>
    <xf numFmtId="0" fontId="153" fillId="0" borderId="0" xfId="2390" applyFont="1" applyFill="1" applyAlignment="1">
      <alignment horizontal="center" vertical="center" wrapText="1"/>
    </xf>
    <xf numFmtId="184" fontId="153" fillId="0" borderId="0" xfId="2390" applyNumberFormat="1" applyFont="1" applyFill="1" applyAlignment="1">
      <alignment horizontal="center" vertical="center" wrapText="1"/>
    </xf>
    <xf numFmtId="199" fontId="153" fillId="0" borderId="0" xfId="2390" applyNumberFormat="1" applyFont="1" applyFill="1" applyAlignment="1">
      <alignment horizontal="center" vertical="center" wrapText="1"/>
    </xf>
    <xf numFmtId="199" fontId="7" fillId="0" borderId="1" xfId="2390" applyNumberFormat="1" applyFont="1" applyFill="1" applyBorder="1" applyAlignment="1">
      <alignment horizontal="center" vertical="center" wrapText="1"/>
    </xf>
    <xf numFmtId="0" fontId="80" fillId="0" borderId="9" xfId="216" applyFont="1" applyFill="1" applyBorder="1" applyAlignment="1">
      <alignment horizontal="center" vertical="center" wrapText="1"/>
    </xf>
    <xf numFmtId="0" fontId="80" fillId="0" borderId="12" xfId="216" applyFont="1" applyFill="1" applyBorder="1" applyAlignment="1">
      <alignment horizontal="center" vertical="center" wrapText="1"/>
    </xf>
    <xf numFmtId="0" fontId="80" fillId="0" borderId="10" xfId="216" applyFont="1" applyFill="1" applyBorder="1" applyAlignment="1">
      <alignment horizontal="center" vertical="center" wrapText="1"/>
    </xf>
    <xf numFmtId="0" fontId="80" fillId="0" borderId="13" xfId="216" applyFont="1" applyFill="1" applyBorder="1" applyAlignment="1">
      <alignment horizontal="center" vertical="center" wrapText="1"/>
    </xf>
    <xf numFmtId="0" fontId="80" fillId="0" borderId="11" xfId="216" applyFont="1" applyFill="1" applyBorder="1" applyAlignment="1">
      <alignment horizontal="center" vertical="center" wrapText="1"/>
    </xf>
    <xf numFmtId="0" fontId="80" fillId="0" borderId="14" xfId="216" applyFont="1" applyFill="1" applyBorder="1" applyAlignment="1">
      <alignment horizontal="center" vertical="center" wrapText="1"/>
    </xf>
    <xf numFmtId="184" fontId="80" fillId="0" borderId="2" xfId="216" applyNumberFormat="1" applyFont="1" applyFill="1" applyBorder="1" applyAlignment="1">
      <alignment horizontal="center" vertical="center" wrapText="1"/>
    </xf>
    <xf numFmtId="9" fontId="80" fillId="0" borderId="2" xfId="2390" applyNumberFormat="1" applyFont="1" applyFill="1" applyBorder="1" applyAlignment="1">
      <alignment horizontal="center" vertical="center" wrapText="1"/>
    </xf>
    <xf numFmtId="0" fontId="80" fillId="0" borderId="2" xfId="2390" applyFont="1" applyFill="1" applyBorder="1" applyAlignment="1">
      <alignment horizontal="center" vertical="center" wrapText="1"/>
    </xf>
    <xf numFmtId="210" fontId="80" fillId="0" borderId="30" xfId="2390" applyNumberFormat="1" applyFont="1" applyFill="1" applyBorder="1" applyAlignment="1">
      <alignment horizontal="center" vertical="center" wrapText="1"/>
    </xf>
    <xf numFmtId="199" fontId="80" fillId="0" borderId="30" xfId="2390" applyNumberFormat="1" applyFont="1" applyFill="1" applyBorder="1" applyAlignment="1">
      <alignment horizontal="center" vertical="center" wrapText="1"/>
    </xf>
    <xf numFmtId="9" fontId="80" fillId="0" borderId="4" xfId="216" applyNumberFormat="1" applyFont="1" applyFill="1" applyBorder="1" applyAlignment="1">
      <alignment horizontal="center" vertical="center" wrapText="1"/>
    </xf>
    <xf numFmtId="9" fontId="80" fillId="0" borderId="8" xfId="216" applyNumberFormat="1" applyFont="1" applyFill="1" applyBorder="1" applyAlignment="1">
      <alignment horizontal="center" vertical="center" wrapText="1"/>
    </xf>
    <xf numFmtId="0" fontId="155" fillId="0" borderId="5" xfId="216" applyFont="1" applyFill="1" applyBorder="1" applyAlignment="1">
      <alignment horizontal="center" vertical="center" wrapText="1"/>
    </xf>
    <xf numFmtId="0" fontId="155" fillId="0" borderId="6" xfId="216" applyFont="1" applyFill="1" applyBorder="1" applyAlignment="1">
      <alignment horizontal="center" vertical="center" wrapText="1"/>
    </xf>
    <xf numFmtId="0" fontId="80" fillId="0" borderId="3" xfId="216" applyFont="1" applyFill="1" applyBorder="1" applyAlignment="1">
      <alignment horizontal="center" vertical="center" wrapText="1"/>
    </xf>
    <xf numFmtId="0" fontId="80" fillId="0" borderId="6" xfId="216" applyFont="1" applyFill="1" applyBorder="1" applyAlignment="1">
      <alignment horizontal="center" vertical="center" wrapText="1"/>
    </xf>
    <xf numFmtId="183" fontId="80" fillId="0" borderId="4" xfId="2390" applyNumberFormat="1" applyFont="1" applyFill="1" applyBorder="1" applyAlignment="1">
      <alignment horizontal="center" vertical="center" wrapText="1"/>
    </xf>
    <xf numFmtId="183" fontId="80" fillId="0" borderId="8" xfId="2390" applyNumberFormat="1" applyFont="1" applyFill="1" applyBorder="1" applyAlignment="1">
      <alignment horizontal="center" vertical="center" wrapText="1"/>
    </xf>
    <xf numFmtId="210" fontId="80" fillId="0" borderId="4" xfId="2390" applyNumberFormat="1" applyFont="1" applyFill="1" applyBorder="1" applyAlignment="1">
      <alignment horizontal="center" vertical="center" wrapText="1"/>
    </xf>
    <xf numFmtId="199" fontId="80" fillId="0" borderId="7" xfId="2390" applyNumberFormat="1" applyFont="1" applyFill="1" applyBorder="1" applyAlignment="1">
      <alignment horizontal="center" vertical="center" wrapText="1"/>
    </xf>
    <xf numFmtId="210" fontId="80" fillId="0" borderId="7" xfId="2390" applyNumberFormat="1" applyFont="1" applyFill="1" applyBorder="1" applyAlignment="1">
      <alignment horizontal="center" vertical="center" wrapText="1"/>
    </xf>
    <xf numFmtId="210" fontId="80" fillId="0" borderId="8" xfId="2390" applyNumberFormat="1" applyFont="1" applyFill="1" applyBorder="1" applyAlignment="1">
      <alignment horizontal="center" vertical="center" wrapText="1"/>
    </xf>
    <xf numFmtId="179" fontId="80" fillId="0" borderId="3" xfId="216" applyNumberFormat="1" applyFont="1" applyFill="1" applyBorder="1" applyAlignment="1">
      <alignment horizontal="center" vertical="center" wrapText="1"/>
    </xf>
    <xf numFmtId="179" fontId="80" fillId="0" borderId="6" xfId="216" applyNumberFormat="1" applyFont="1" applyFill="1" applyBorder="1" applyAlignment="1">
      <alignment horizontal="center" vertical="center" wrapText="1"/>
    </xf>
    <xf numFmtId="0" fontId="81" fillId="0" borderId="4" xfId="216" applyFont="1" applyFill="1" applyBorder="1" applyAlignment="1">
      <alignment horizontal="center" vertical="center" wrapText="1"/>
    </xf>
    <xf numFmtId="0" fontId="81" fillId="0" borderId="8" xfId="216" applyFont="1" applyFill="1" applyBorder="1" applyAlignment="1">
      <alignment horizontal="center" vertical="center" wrapText="1"/>
    </xf>
    <xf numFmtId="0" fontId="156" fillId="0" borderId="2" xfId="216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55" fillId="0" borderId="2" xfId="216" applyFont="1" applyFill="1" applyBorder="1" applyAlignment="1">
      <alignment horizontal="center" vertical="center" wrapText="1"/>
    </xf>
    <xf numFmtId="0" fontId="91" fillId="0" borderId="2" xfId="216" applyFont="1" applyFill="1" applyBorder="1" applyAlignment="1">
      <alignment horizontal="center" vertical="center" wrapText="1"/>
    </xf>
    <xf numFmtId="183" fontId="155" fillId="0" borderId="9" xfId="216" applyNumberFormat="1" applyFont="1" applyFill="1" applyBorder="1" applyAlignment="1">
      <alignment horizontal="center" vertical="center" wrapText="1"/>
    </xf>
    <xf numFmtId="183" fontId="155" fillId="0" borderId="11" xfId="216" applyNumberFormat="1" applyFont="1" applyFill="1" applyBorder="1" applyAlignment="1">
      <alignment horizontal="center" vertical="center" wrapText="1"/>
    </xf>
    <xf numFmtId="9" fontId="155" fillId="0" borderId="4" xfId="216" applyNumberFormat="1" applyFont="1" applyFill="1" applyBorder="1" applyAlignment="1">
      <alignment horizontal="center" vertical="center" wrapText="1"/>
    </xf>
    <xf numFmtId="9" fontId="155" fillId="0" borderId="7" xfId="216" applyNumberFormat="1" applyFont="1" applyFill="1" applyBorder="1" applyAlignment="1">
      <alignment horizontal="center" vertical="center" wrapText="1"/>
    </xf>
    <xf numFmtId="183" fontId="155" fillId="0" borderId="2" xfId="216" applyNumberFormat="1" applyFont="1" applyFill="1" applyBorder="1" applyAlignment="1">
      <alignment horizontal="center" vertical="center" wrapText="1"/>
    </xf>
    <xf numFmtId="183" fontId="91" fillId="0" borderId="2" xfId="216" applyNumberFormat="1" applyFont="1" applyFill="1" applyBorder="1" applyAlignment="1">
      <alignment horizontal="center" vertical="center" wrapText="1"/>
    </xf>
    <xf numFmtId="0" fontId="151" fillId="0" borderId="3" xfId="216" applyFont="1" applyFill="1" applyBorder="1" applyAlignment="1">
      <alignment horizontal="center" vertical="center" wrapText="1"/>
    </xf>
    <xf numFmtId="0" fontId="151" fillId="0" borderId="5" xfId="216" applyFont="1" applyFill="1" applyBorder="1" applyAlignment="1">
      <alignment horizontal="center" vertical="center" wrapText="1"/>
    </xf>
    <xf numFmtId="0" fontId="151" fillId="0" borderId="6" xfId="216" applyFont="1" applyFill="1" applyBorder="1" applyAlignment="1">
      <alignment horizontal="center" vertical="center" wrapText="1"/>
    </xf>
    <xf numFmtId="0" fontId="159" fillId="0" borderId="3" xfId="216" applyFont="1" applyFill="1" applyBorder="1" applyAlignment="1">
      <alignment horizontal="center" vertical="center" wrapText="1"/>
    </xf>
    <xf numFmtId="0" fontId="159" fillId="0" borderId="5" xfId="216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9" fontId="80" fillId="0" borderId="7" xfId="216" applyNumberFormat="1" applyFont="1" applyFill="1" applyBorder="1" applyAlignment="1">
      <alignment horizontal="center" vertical="center" wrapText="1"/>
    </xf>
    <xf numFmtId="183" fontId="155" fillId="0" borderId="4" xfId="216" applyNumberFormat="1" applyFont="1" applyFill="1" applyBorder="1" applyAlignment="1">
      <alignment horizontal="center" vertical="center" wrapText="1"/>
    </xf>
    <xf numFmtId="183" fontId="91" fillId="0" borderId="7" xfId="216" applyNumberFormat="1" applyFont="1" applyFill="1" applyBorder="1" applyAlignment="1">
      <alignment horizontal="center" vertical="center" wrapText="1"/>
    </xf>
    <xf numFmtId="183" fontId="91" fillId="0" borderId="8" xfId="216" applyNumberFormat="1" applyFont="1" applyFill="1" applyBorder="1" applyAlignment="1">
      <alignment horizontal="center" vertical="center" wrapText="1"/>
    </xf>
    <xf numFmtId="0" fontId="163" fillId="0" borderId="5" xfId="216" applyFont="1" applyFill="1" applyBorder="1" applyAlignment="1">
      <alignment horizontal="center" vertical="center" wrapText="1"/>
    </xf>
    <xf numFmtId="0" fontId="163" fillId="0" borderId="6" xfId="216" applyFont="1" applyFill="1" applyBorder="1" applyAlignment="1">
      <alignment horizontal="center" vertical="center" wrapText="1"/>
    </xf>
    <xf numFmtId="210" fontId="80" fillId="0" borderId="2" xfId="2390" applyNumberFormat="1" applyFont="1" applyFill="1" applyBorder="1" applyAlignment="1">
      <alignment horizontal="center" vertical="center" wrapText="1"/>
    </xf>
    <xf numFmtId="199" fontId="80" fillId="0" borderId="2" xfId="0" applyNumberFormat="1" applyFont="1" applyFill="1" applyBorder="1" applyAlignment="1">
      <alignment horizontal="center" vertical="center" wrapText="1"/>
    </xf>
    <xf numFmtId="179" fontId="163" fillId="0" borderId="3" xfId="216" applyNumberFormat="1" applyFont="1" applyFill="1" applyBorder="1" applyAlignment="1">
      <alignment horizontal="center" vertical="center" wrapText="1"/>
    </xf>
    <xf numFmtId="0" fontId="163" fillId="0" borderId="3" xfId="216" applyFont="1" applyFill="1" applyBorder="1" applyAlignment="1">
      <alignment horizontal="center" vertical="center" wrapText="1"/>
    </xf>
    <xf numFmtId="0" fontId="163" fillId="0" borderId="2" xfId="216" applyFont="1" applyFill="1" applyBorder="1" applyAlignment="1">
      <alignment horizontal="center" vertical="center" wrapText="1"/>
    </xf>
    <xf numFmtId="0" fontId="36" fillId="0" borderId="3" xfId="2592" applyFont="1" applyFill="1" applyBorder="1" applyAlignment="1">
      <alignment horizontal="center" vertical="center" wrapText="1"/>
    </xf>
    <xf numFmtId="0" fontId="36" fillId="0" borderId="5" xfId="2592" applyFont="1" applyFill="1" applyBorder="1" applyAlignment="1">
      <alignment horizontal="center" vertical="center" wrapText="1"/>
    </xf>
    <xf numFmtId="0" fontId="36" fillId="0" borderId="6" xfId="2592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 wrapText="1"/>
    </xf>
    <xf numFmtId="179" fontId="39" fillId="0" borderId="4" xfId="2609" applyNumberFormat="1" applyFont="1" applyFill="1" applyBorder="1" applyAlignment="1">
      <alignment horizontal="center" vertical="center" wrapText="1"/>
    </xf>
    <xf numFmtId="179" fontId="39" fillId="0" borderId="7" xfId="2609" applyNumberFormat="1" applyFont="1" applyFill="1" applyBorder="1" applyAlignment="1">
      <alignment horizontal="center" vertical="center" wrapText="1"/>
    </xf>
    <xf numFmtId="179" fontId="39" fillId="0" borderId="8" xfId="2609" applyNumberFormat="1" applyFont="1" applyFill="1" applyBorder="1" applyAlignment="1">
      <alignment horizontal="center" vertical="center" wrapText="1"/>
    </xf>
    <xf numFmtId="0" fontId="37" fillId="0" borderId="4" xfId="2673" applyFont="1" applyFill="1" applyBorder="1" applyAlignment="1">
      <alignment horizontal="center" vertical="center"/>
    </xf>
    <xf numFmtId="0" fontId="37" fillId="0" borderId="7" xfId="2673" applyFont="1" applyFill="1" applyBorder="1" applyAlignment="1">
      <alignment horizontal="center" vertical="center"/>
    </xf>
    <xf numFmtId="0" fontId="37" fillId="0" borderId="8" xfId="2673" applyFont="1" applyFill="1" applyBorder="1" applyAlignment="1">
      <alignment horizontal="center" vertical="center"/>
    </xf>
    <xf numFmtId="0" fontId="38" fillId="0" borderId="2" xfId="3045" applyFont="1" applyFill="1" applyBorder="1" applyAlignment="1">
      <alignment horizontal="center" vertical="center"/>
    </xf>
    <xf numFmtId="179" fontId="38" fillId="0" borderId="3" xfId="3045" applyNumberFormat="1" applyFont="1" applyFill="1" applyBorder="1" applyAlignment="1">
      <alignment horizontal="center" vertical="center"/>
    </xf>
    <xf numFmtId="179" fontId="38" fillId="0" borderId="5" xfId="3045" applyNumberFormat="1" applyFont="1" applyFill="1" applyBorder="1" applyAlignment="1">
      <alignment horizontal="center" vertical="center"/>
    </xf>
    <xf numFmtId="179" fontId="38" fillId="0" borderId="6" xfId="3045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13" fillId="0" borderId="3" xfId="2592" applyNumberFormat="1" applyFont="1" applyFill="1" applyBorder="1" applyAlignment="1">
      <alignment horizontal="center" vertical="center" wrapText="1"/>
    </xf>
    <xf numFmtId="179" fontId="13" fillId="0" borderId="6" xfId="2592" applyNumberFormat="1" applyFont="1" applyFill="1" applyBorder="1" applyAlignment="1">
      <alignment horizontal="center" vertical="center" wrapText="1"/>
    </xf>
    <xf numFmtId="179" fontId="15" fillId="0" borderId="12" xfId="2592" applyNumberFormat="1" applyFont="1" applyFill="1" applyBorder="1" applyAlignment="1">
      <alignment horizontal="center" vertical="center" wrapText="1"/>
    </xf>
    <xf numFmtId="179" fontId="15" fillId="0" borderId="13" xfId="2592" applyNumberFormat="1" applyFont="1" applyFill="1" applyBorder="1" applyAlignment="1">
      <alignment horizontal="center" vertical="center" wrapText="1"/>
    </xf>
    <xf numFmtId="179" fontId="15" fillId="0" borderId="14" xfId="2592" applyNumberFormat="1" applyFont="1" applyFill="1" applyBorder="1" applyAlignment="1">
      <alignment horizontal="center" vertical="center" wrapText="1"/>
    </xf>
    <xf numFmtId="0" fontId="21" fillId="0" borderId="0" xfId="2592" applyFont="1" applyFill="1" applyBorder="1" applyAlignment="1">
      <alignment horizontal="center" vertical="center"/>
    </xf>
    <xf numFmtId="0" fontId="82" fillId="0" borderId="3" xfId="2673" applyFont="1" applyFill="1" applyBorder="1" applyAlignment="1">
      <alignment horizontal="center" vertical="center" wrapText="1"/>
    </xf>
    <xf numFmtId="0" fontId="82" fillId="0" borderId="6" xfId="2673" applyFont="1" applyFill="1" applyBorder="1" applyAlignment="1">
      <alignment horizontal="center" vertical="center" wrapText="1"/>
    </xf>
    <xf numFmtId="0" fontId="13" fillId="0" borderId="9" xfId="2592" applyFont="1" applyFill="1" applyBorder="1" applyAlignment="1">
      <alignment horizontal="center" vertical="center" wrapText="1"/>
    </xf>
    <xf numFmtId="0" fontId="13" fillId="0" borderId="15" xfId="2592" applyFont="1" applyFill="1" applyBorder="1" applyAlignment="1">
      <alignment horizontal="center" vertical="center" wrapText="1"/>
    </xf>
    <xf numFmtId="0" fontId="13" fillId="0" borderId="12" xfId="2592" applyFont="1" applyFill="1" applyBorder="1" applyAlignment="1">
      <alignment horizontal="center" vertical="center" wrapText="1"/>
    </xf>
    <xf numFmtId="0" fontId="13" fillId="0" borderId="11" xfId="2592" applyFont="1" applyFill="1" applyBorder="1" applyAlignment="1">
      <alignment horizontal="center" vertical="center" wrapText="1"/>
    </xf>
    <xf numFmtId="0" fontId="13" fillId="0" borderId="1" xfId="2592" applyFont="1" applyFill="1" applyBorder="1" applyAlignment="1">
      <alignment horizontal="center" vertical="center" wrapText="1"/>
    </xf>
    <xf numFmtId="0" fontId="13" fillId="0" borderId="14" xfId="2592" applyFont="1" applyFill="1" applyBorder="1" applyAlignment="1">
      <alignment horizontal="center" vertical="center" wrapText="1"/>
    </xf>
    <xf numFmtId="0" fontId="39" fillId="0" borderId="9" xfId="2592" applyFont="1" applyFill="1" applyBorder="1" applyAlignment="1">
      <alignment horizontal="center" vertical="center" wrapText="1"/>
    </xf>
    <xf numFmtId="0" fontId="39" fillId="0" borderId="15" xfId="2592" applyFont="1" applyFill="1" applyBorder="1" applyAlignment="1">
      <alignment horizontal="center" vertical="center" wrapText="1"/>
    </xf>
    <xf numFmtId="0" fontId="39" fillId="0" borderId="12" xfId="2592" applyFont="1" applyFill="1" applyBorder="1" applyAlignment="1">
      <alignment horizontal="center" vertical="center" wrapText="1"/>
    </xf>
    <xf numFmtId="0" fontId="39" fillId="0" borderId="11" xfId="2592" applyFont="1" applyFill="1" applyBorder="1" applyAlignment="1">
      <alignment horizontal="center" vertical="center" wrapText="1"/>
    </xf>
    <xf numFmtId="0" fontId="39" fillId="0" borderId="1" xfId="2592" applyFont="1" applyFill="1" applyBorder="1" applyAlignment="1">
      <alignment horizontal="center" vertical="center" wrapText="1"/>
    </xf>
    <xf numFmtId="0" fontId="39" fillId="0" borderId="14" xfId="2592" applyFont="1" applyFill="1" applyBorder="1" applyAlignment="1">
      <alignment horizontal="center" vertical="center" wrapText="1"/>
    </xf>
    <xf numFmtId="0" fontId="13" fillId="0" borderId="3" xfId="2592" applyFont="1" applyFill="1" applyBorder="1" applyAlignment="1">
      <alignment horizontal="center" vertical="center"/>
    </xf>
    <xf numFmtId="0" fontId="13" fillId="0" borderId="5" xfId="2592" applyFont="1" applyFill="1" applyBorder="1" applyAlignment="1">
      <alignment horizontal="center" vertical="center"/>
    </xf>
    <xf numFmtId="0" fontId="13" fillId="0" borderId="6" xfId="2592" applyFont="1" applyFill="1" applyBorder="1" applyAlignment="1">
      <alignment horizontal="center" vertical="center"/>
    </xf>
    <xf numFmtId="0" fontId="13" fillId="0" borderId="3" xfId="2592" applyFont="1" applyFill="1" applyBorder="1" applyAlignment="1">
      <alignment horizontal="center" vertical="center" wrapText="1"/>
    </xf>
    <xf numFmtId="0" fontId="13" fillId="0" borderId="5" xfId="2592" applyFont="1" applyFill="1" applyBorder="1" applyAlignment="1">
      <alignment horizontal="center" vertical="center" wrapText="1"/>
    </xf>
    <xf numFmtId="0" fontId="13" fillId="0" borderId="6" xfId="2592" applyFont="1" applyFill="1" applyBorder="1" applyAlignment="1">
      <alignment horizontal="center" vertical="center" wrapText="1"/>
    </xf>
    <xf numFmtId="0" fontId="13" fillId="0" borderId="2" xfId="2592" applyFont="1" applyFill="1" applyBorder="1" applyAlignment="1">
      <alignment horizontal="center" vertical="center" wrapText="1"/>
    </xf>
    <xf numFmtId="0" fontId="79" fillId="0" borderId="0" xfId="2592" applyFont="1" applyFill="1" applyBorder="1" applyAlignment="1">
      <alignment horizontal="center" vertical="center"/>
    </xf>
    <xf numFmtId="179" fontId="56" fillId="0" borderId="0" xfId="2592" applyNumberFormat="1" applyFont="1" applyFill="1" applyBorder="1" applyAlignment="1">
      <alignment horizontal="center" vertical="center"/>
    </xf>
    <xf numFmtId="207" fontId="13" fillId="0" borderId="2" xfId="2592" applyNumberFormat="1" applyFont="1" applyFill="1" applyBorder="1" applyAlignment="1">
      <alignment horizontal="center" vertical="center" wrapText="1"/>
    </xf>
    <xf numFmtId="0" fontId="13" fillId="0" borderId="4" xfId="2592" applyFont="1" applyFill="1" applyBorder="1" applyAlignment="1">
      <alignment horizontal="center" vertical="center"/>
    </xf>
    <xf numFmtId="0" fontId="13" fillId="0" borderId="7" xfId="2592" applyFont="1" applyFill="1" applyBorder="1" applyAlignment="1">
      <alignment horizontal="center" vertical="center"/>
    </xf>
    <xf numFmtId="0" fontId="13" fillId="0" borderId="2" xfId="2592" applyFont="1" applyFill="1" applyBorder="1" applyAlignment="1">
      <alignment horizontal="center" vertical="center"/>
    </xf>
    <xf numFmtId="179" fontId="13" fillId="0" borderId="2" xfId="2592" applyNumberFormat="1" applyFont="1" applyFill="1" applyBorder="1" applyAlignment="1">
      <alignment horizontal="center" vertical="center" wrapText="1"/>
    </xf>
    <xf numFmtId="179" fontId="13" fillId="0" borderId="5" xfId="2592" applyNumberFormat="1" applyFont="1" applyFill="1" applyBorder="1" applyAlignment="1">
      <alignment horizontal="center" vertical="center" wrapText="1"/>
    </xf>
    <xf numFmtId="183" fontId="13" fillId="0" borderId="5" xfId="2592" applyNumberFormat="1" applyFont="1" applyFill="1" applyBorder="1" applyAlignment="1">
      <alignment horizontal="center" vertical="center" wrapText="1"/>
    </xf>
    <xf numFmtId="183" fontId="13" fillId="0" borderId="6" xfId="2592" applyNumberFormat="1" applyFont="1" applyFill="1" applyBorder="1" applyAlignment="1">
      <alignment horizontal="center" vertical="center" wrapText="1"/>
    </xf>
    <xf numFmtId="183" fontId="13" fillId="0" borderId="2" xfId="2592" applyNumberFormat="1" applyFont="1" applyFill="1" applyBorder="1" applyAlignment="1">
      <alignment horizontal="center" vertical="center" wrapText="1"/>
    </xf>
    <xf numFmtId="0" fontId="46" fillId="0" borderId="2" xfId="2673" applyFont="1" applyFill="1" applyBorder="1" applyAlignment="1">
      <alignment horizontal="center" vertical="center"/>
    </xf>
    <xf numFmtId="207" fontId="13" fillId="0" borderId="4" xfId="2592" applyNumberFormat="1" applyFont="1" applyFill="1" applyBorder="1" applyAlignment="1">
      <alignment horizontal="center" vertical="center" wrapText="1"/>
    </xf>
    <xf numFmtId="0" fontId="13" fillId="0" borderId="4" xfId="2592" applyFont="1" applyFill="1" applyBorder="1" applyAlignment="1">
      <alignment horizontal="left" vertical="center" wrapText="1"/>
    </xf>
    <xf numFmtId="0" fontId="13" fillId="0" borderId="8" xfId="2592" applyFont="1" applyFill="1" applyBorder="1" applyAlignment="1">
      <alignment horizontal="left" vertical="center" wrapText="1"/>
    </xf>
    <xf numFmtId="0" fontId="13" fillId="0" borderId="8" xfId="2592" applyFont="1" applyFill="1" applyBorder="1" applyAlignment="1">
      <alignment horizontal="center" vertical="center"/>
    </xf>
    <xf numFmtId="0" fontId="36" fillId="0" borderId="2" xfId="2592" applyFont="1" applyFill="1" applyBorder="1" applyAlignment="1">
      <alignment horizontal="center" vertical="center" wrapText="1"/>
    </xf>
    <xf numFmtId="183" fontId="13" fillId="0" borderId="3" xfId="2592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3" fillId="0" borderId="2" xfId="2883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07" fontId="13" fillId="0" borderId="2" xfId="2883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207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37" fillId="0" borderId="4" xfId="467" applyFont="1" applyFill="1" applyBorder="1" applyAlignment="1">
      <alignment horizontal="center" vertical="center"/>
    </xf>
    <xf numFmtId="0" fontId="37" fillId="0" borderId="7" xfId="467" applyFont="1" applyFill="1" applyBorder="1" applyAlignment="1">
      <alignment horizontal="center" vertical="center"/>
    </xf>
    <xf numFmtId="0" fontId="37" fillId="0" borderId="8" xfId="467" applyFont="1" applyFill="1" applyBorder="1" applyAlignment="1">
      <alignment horizontal="center" vertical="center"/>
    </xf>
    <xf numFmtId="179" fontId="37" fillId="0" borderId="4" xfId="467" applyNumberFormat="1" applyFont="1" applyFill="1" applyBorder="1" applyAlignment="1">
      <alignment horizontal="center" vertical="center"/>
    </xf>
    <xf numFmtId="179" fontId="37" fillId="0" borderId="7" xfId="467" applyNumberFormat="1" applyFont="1" applyFill="1" applyBorder="1" applyAlignment="1">
      <alignment horizontal="center" vertical="center"/>
    </xf>
    <xf numFmtId="179" fontId="37" fillId="0" borderId="8" xfId="467" applyNumberFormat="1" applyFont="1" applyFill="1" applyBorder="1" applyAlignment="1">
      <alignment horizontal="center" vertical="center"/>
    </xf>
    <xf numFmtId="0" fontId="21" fillId="0" borderId="10" xfId="2592" applyFont="1" applyFill="1" applyBorder="1" applyAlignment="1">
      <alignment horizontal="center" vertical="center"/>
    </xf>
    <xf numFmtId="0" fontId="21" fillId="0" borderId="0" xfId="2592" applyFont="1" applyFill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80" fillId="0" borderId="2" xfId="2673" applyFont="1" applyFill="1" applyBorder="1" applyAlignment="1">
      <alignment horizontal="center" vertical="center"/>
    </xf>
    <xf numFmtId="0" fontId="80" fillId="0" borderId="2" xfId="2673" applyFont="1" applyFill="1" applyBorder="1" applyAlignment="1">
      <alignment vertical="center"/>
    </xf>
    <xf numFmtId="0" fontId="58" fillId="0" borderId="0" xfId="2673" applyFont="1" applyFill="1" applyBorder="1" applyAlignment="1">
      <alignment horizontal="left" vertical="center"/>
    </xf>
    <xf numFmtId="0" fontId="21" fillId="0" borderId="0" xfId="2673" applyFont="1" applyFill="1" applyAlignment="1">
      <alignment vertical="center"/>
    </xf>
    <xf numFmtId="179" fontId="80" fillId="0" borderId="4" xfId="2673" applyNumberFormat="1" applyFont="1" applyFill="1" applyBorder="1" applyAlignment="1">
      <alignment horizontal="center" vertical="center" wrapText="1"/>
    </xf>
    <xf numFmtId="179" fontId="80" fillId="0" borderId="8" xfId="2673" applyNumberFormat="1" applyFont="1" applyFill="1" applyBorder="1" applyAlignment="1">
      <alignment horizontal="center" vertical="center" wrapText="1"/>
    </xf>
    <xf numFmtId="179" fontId="39" fillId="0" borderId="2" xfId="2609" applyNumberFormat="1" applyFont="1" applyFill="1" applyBorder="1" applyAlignment="1">
      <alignment horizontal="center" vertical="center" wrapText="1"/>
    </xf>
    <xf numFmtId="0" fontId="38" fillId="0" borderId="2" xfId="2127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79" fontId="37" fillId="13" borderId="4" xfId="2673" applyNumberFormat="1" applyFont="1" applyFill="1" applyBorder="1" applyAlignment="1">
      <alignment horizontal="center" vertical="center"/>
    </xf>
    <xf numFmtId="179" fontId="37" fillId="13" borderId="7" xfId="2673" applyNumberFormat="1" applyFont="1" applyFill="1" applyBorder="1" applyAlignment="1">
      <alignment horizontal="center" vertical="center"/>
    </xf>
    <xf numFmtId="0" fontId="36" fillId="5" borderId="5" xfId="2592" applyFont="1" applyFill="1" applyBorder="1" applyAlignment="1">
      <alignment horizontal="center" vertical="center" wrapText="1"/>
    </xf>
    <xf numFmtId="0" fontId="36" fillId="5" borderId="6" xfId="2592" applyFont="1" applyFill="1" applyBorder="1" applyAlignment="1">
      <alignment horizontal="center" vertical="center" wrapText="1"/>
    </xf>
    <xf numFmtId="0" fontId="46" fillId="0" borderId="3" xfId="2592" applyFont="1" applyFill="1" applyBorder="1" applyAlignment="1">
      <alignment horizontal="center" vertical="center" wrapText="1"/>
    </xf>
    <xf numFmtId="0" fontId="46" fillId="0" borderId="5" xfId="2592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46" fillId="0" borderId="6" xfId="2592" applyFont="1" applyFill="1" applyBorder="1" applyAlignment="1">
      <alignment horizontal="center" vertical="center" wrapText="1"/>
    </xf>
    <xf numFmtId="0" fontId="13" fillId="0" borderId="9" xfId="2592" applyFont="1" applyFill="1" applyBorder="1" applyAlignment="1">
      <alignment horizontal="center" vertical="center"/>
    </xf>
    <xf numFmtId="0" fontId="13" fillId="0" borderId="10" xfId="2592" applyFont="1" applyFill="1" applyBorder="1" applyAlignment="1">
      <alignment horizontal="center" vertical="center"/>
    </xf>
    <xf numFmtId="0" fontId="13" fillId="0" borderId="11" xfId="2592" applyFont="1" applyFill="1" applyBorder="1" applyAlignment="1">
      <alignment horizontal="center" vertical="center"/>
    </xf>
    <xf numFmtId="0" fontId="71" fillId="0" borderId="9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71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4" fillId="0" borderId="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6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49" fontId="13" fillId="10" borderId="2" xfId="0" applyNumberFormat="1" applyFont="1" applyFill="1" applyBorder="1" applyAlignment="1">
      <alignment horizontal="center" vertical="center"/>
    </xf>
    <xf numFmtId="49" fontId="13" fillId="10" borderId="2" xfId="0" applyNumberFormat="1" applyFont="1" applyFill="1" applyBorder="1" applyAlignment="1">
      <alignment horizontal="center" vertical="center" wrapText="1"/>
    </xf>
    <xf numFmtId="0" fontId="64" fillId="2" borderId="2" xfId="0" applyFont="1" applyFill="1" applyBorder="1" applyAlignment="1">
      <alignment horizontal="center" vertical="center"/>
    </xf>
    <xf numFmtId="184" fontId="60" fillId="0" borderId="2" xfId="0" applyNumberFormat="1" applyFont="1" applyFill="1" applyBorder="1" applyAlignment="1">
      <alignment horizontal="center" vertical="center"/>
    </xf>
    <xf numFmtId="207" fontId="7" fillId="0" borderId="2" xfId="0" applyNumberFormat="1" applyFont="1" applyFill="1" applyBorder="1" applyAlignment="1">
      <alignment horizontal="center" vertical="center"/>
    </xf>
    <xf numFmtId="207" fontId="61" fillId="2" borderId="2" xfId="0" applyNumberFormat="1" applyFont="1" applyFill="1" applyBorder="1" applyAlignment="1">
      <alignment horizontal="center" vertical="center"/>
    </xf>
    <xf numFmtId="208" fontId="61" fillId="0" borderId="2" xfId="0" applyNumberFormat="1" applyFont="1" applyFill="1" applyBorder="1" applyAlignment="1">
      <alignment horizontal="center" vertical="center"/>
    </xf>
    <xf numFmtId="207" fontId="61" fillId="0" borderId="2" xfId="0" applyNumberFormat="1" applyFont="1" applyFill="1" applyBorder="1" applyAlignment="1">
      <alignment horizontal="center" vertical="center"/>
    </xf>
    <xf numFmtId="184" fontId="61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207" fontId="57" fillId="0" borderId="0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21" fillId="0" borderId="0" xfId="1754" applyFont="1" applyBorder="1" applyAlignment="1">
      <alignment horizontal="center" vertical="center" wrapText="1"/>
    </xf>
    <xf numFmtId="0" fontId="2" fillId="0" borderId="4" xfId="1754" applyFont="1" applyBorder="1" applyAlignment="1">
      <alignment horizontal="center" vertical="center" wrapText="1"/>
    </xf>
    <xf numFmtId="0" fontId="2" fillId="0" borderId="7" xfId="1754" applyFont="1" applyBorder="1" applyAlignment="1">
      <alignment horizontal="center" vertical="center" wrapText="1"/>
    </xf>
    <xf numFmtId="0" fontId="2" fillId="0" borderId="8" xfId="1754" applyFont="1" applyBorder="1" applyAlignment="1">
      <alignment horizontal="center" vertical="center" wrapText="1"/>
    </xf>
    <xf numFmtId="0" fontId="1" fillId="3" borderId="9" xfId="3411" applyFont="1" applyFill="1" applyBorder="1" applyAlignment="1">
      <alignment horizontal="center" vertical="center" wrapText="1"/>
    </xf>
    <xf numFmtId="0" fontId="1" fillId="3" borderId="10" xfId="3411" applyFont="1" applyFill="1" applyBorder="1" applyAlignment="1">
      <alignment horizontal="center" vertical="center" wrapText="1"/>
    </xf>
    <xf numFmtId="0" fontId="1" fillId="3" borderId="11" xfId="3411" applyFont="1" applyFill="1" applyBorder="1" applyAlignment="1">
      <alignment horizontal="center" vertical="center" wrapText="1"/>
    </xf>
    <xf numFmtId="0" fontId="35" fillId="0" borderId="2" xfId="1754" applyFont="1" applyBorder="1" applyAlignment="1">
      <alignment horizontal="center" vertical="center" wrapText="1"/>
    </xf>
    <xf numFmtId="0" fontId="25" fillId="0" borderId="4" xfId="1754" applyFont="1" applyBorder="1" applyAlignment="1">
      <alignment horizontal="center" vertical="center"/>
    </xf>
    <xf numFmtId="0" fontId="25" fillId="0" borderId="7" xfId="1754" applyFont="1" applyBorder="1" applyAlignment="1">
      <alignment horizontal="center" vertical="center"/>
    </xf>
    <xf numFmtId="0" fontId="25" fillId="0" borderId="8" xfId="1754" applyFont="1" applyBorder="1" applyAlignment="1">
      <alignment horizontal="center" vertical="center"/>
    </xf>
    <xf numFmtId="0" fontId="24" fillId="0" borderId="2" xfId="1754" applyFont="1" applyBorder="1">
      <alignment vertical="center"/>
    </xf>
    <xf numFmtId="0" fontId="5" fillId="0" borderId="0" xfId="467" applyFont="1" applyFill="1" applyAlignment="1" applyProtection="1">
      <alignment horizontal="center" vertical="center"/>
      <protection locked="0"/>
    </xf>
    <xf numFmtId="0" fontId="6" fillId="0" borderId="0" xfId="467" applyFont="1" applyFill="1" applyAlignment="1" applyProtection="1">
      <alignment horizontal="center" vertical="center"/>
      <protection locked="0"/>
    </xf>
    <xf numFmtId="199" fontId="7" fillId="0" borderId="1" xfId="2390" applyNumberFormat="1" applyFont="1" applyBorder="1" applyAlignment="1" applyProtection="1">
      <alignment horizontal="right" vertical="center" wrapText="1"/>
      <protection locked="0"/>
    </xf>
    <xf numFmtId="199" fontId="7" fillId="0" borderId="1" xfId="2390" applyNumberFormat="1" applyFont="1" applyBorder="1" applyAlignment="1" applyProtection="1">
      <alignment horizontal="center" vertical="center" wrapText="1"/>
      <protection locked="0"/>
    </xf>
    <xf numFmtId="199" fontId="8" fillId="0" borderId="1" xfId="2390" applyNumberFormat="1" applyFont="1" applyBorder="1" applyAlignment="1" applyProtection="1">
      <alignment horizontal="right" vertical="center" wrapText="1"/>
      <protection locked="0"/>
    </xf>
    <xf numFmtId="179" fontId="10" fillId="0" borderId="4" xfId="2609" applyNumberFormat="1" applyFont="1" applyFill="1" applyBorder="1" applyAlignment="1" applyProtection="1">
      <alignment horizontal="center" vertical="center" wrapText="1"/>
      <protection locked="0"/>
    </xf>
    <xf numFmtId="179" fontId="13" fillId="0" borderId="7" xfId="2609" applyNumberFormat="1" applyFont="1" applyFill="1" applyBorder="1" applyAlignment="1" applyProtection="1">
      <alignment horizontal="center" vertical="center" wrapText="1"/>
      <protection locked="0"/>
    </xf>
    <xf numFmtId="179" fontId="13" fillId="0" borderId="8" xfId="2609" applyNumberFormat="1" applyFont="1" applyFill="1" applyBorder="1" applyAlignment="1" applyProtection="1">
      <alignment horizontal="center" vertical="center" wrapText="1"/>
      <protection locked="0"/>
    </xf>
    <xf numFmtId="179" fontId="10" fillId="0" borderId="4" xfId="2390" applyNumberFormat="1" applyFont="1" applyBorder="1" applyAlignment="1" applyProtection="1">
      <alignment horizontal="center" vertical="center" wrapText="1"/>
      <protection locked="0"/>
    </xf>
    <xf numFmtId="179" fontId="13" fillId="0" borderId="7" xfId="2390" applyNumberFormat="1" applyFont="1" applyBorder="1" applyAlignment="1" applyProtection="1">
      <alignment horizontal="center" vertical="center" wrapText="1"/>
      <protection locked="0"/>
    </xf>
    <xf numFmtId="179" fontId="13" fillId="0" borderId="8" xfId="2390" applyNumberFormat="1" applyFont="1" applyBorder="1" applyAlignment="1" applyProtection="1">
      <alignment horizontal="center" vertical="center" wrapText="1"/>
      <protection locked="0"/>
    </xf>
    <xf numFmtId="199" fontId="14" fillId="0" borderId="2" xfId="2609" applyNumberFormat="1" applyFont="1" applyFill="1" applyBorder="1" applyAlignment="1" applyProtection="1">
      <alignment horizontal="center" vertical="center" wrapText="1"/>
      <protection locked="0"/>
    </xf>
    <xf numFmtId="199" fontId="15" fillId="0" borderId="2" xfId="2609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3144" applyFont="1" applyBorder="1" applyAlignment="1" applyProtection="1">
      <alignment horizontal="center" vertical="center" wrapText="1"/>
      <protection locked="0"/>
    </xf>
    <xf numFmtId="0" fontId="9" fillId="0" borderId="8" xfId="3144" applyFont="1" applyBorder="1" applyAlignment="1" applyProtection="1">
      <alignment horizontal="center" vertical="center" wrapText="1"/>
      <protection locked="0"/>
    </xf>
    <xf numFmtId="179" fontId="13" fillId="0" borderId="4" xfId="2390" applyNumberFormat="1" applyFont="1" applyBorder="1" applyAlignment="1" applyProtection="1">
      <alignment horizontal="center" vertical="center" wrapText="1"/>
      <protection locked="0"/>
    </xf>
    <xf numFmtId="199" fontId="15" fillId="0" borderId="4" xfId="2609" applyNumberFormat="1" applyFont="1" applyFill="1" applyBorder="1" applyAlignment="1" applyProtection="1">
      <alignment horizontal="center" vertical="center" wrapText="1"/>
      <protection locked="0"/>
    </xf>
    <xf numFmtId="199" fontId="15" fillId="0" borderId="8" xfId="2609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3144" applyFont="1" applyBorder="1" applyAlignment="1" applyProtection="1">
      <alignment horizontal="center" vertical="center" wrapText="1"/>
      <protection locked="0"/>
    </xf>
    <xf numFmtId="0" fontId="9" fillId="0" borderId="6" xfId="3144" applyFont="1" applyBorder="1" applyAlignment="1" applyProtection="1">
      <alignment horizontal="center" vertical="center" wrapText="1"/>
      <protection locked="0"/>
    </xf>
    <xf numFmtId="179" fontId="13" fillId="0" borderId="3" xfId="2609" applyNumberFormat="1" applyFont="1" applyFill="1" applyBorder="1" applyAlignment="1" applyProtection="1">
      <alignment horizontal="center" vertical="center" wrapText="1"/>
      <protection locked="0"/>
    </xf>
    <xf numFmtId="179" fontId="13" fillId="0" borderId="5" xfId="2609" applyNumberFormat="1" applyFont="1" applyFill="1" applyBorder="1" applyAlignment="1" applyProtection="1">
      <alignment horizontal="center" vertical="center" wrapText="1"/>
      <protection locked="0"/>
    </xf>
    <xf numFmtId="179" fontId="13" fillId="0" borderId="6" xfId="2609" applyNumberFormat="1" applyFont="1" applyFill="1" applyBorder="1" applyAlignment="1" applyProtection="1">
      <alignment horizontal="center" vertical="center" wrapText="1"/>
      <protection locked="0"/>
    </xf>
    <xf numFmtId="179" fontId="10" fillId="0" borderId="3" xfId="2390" applyNumberFormat="1" applyFont="1" applyBorder="1" applyAlignment="1" applyProtection="1">
      <alignment horizontal="center" vertical="center" wrapText="1"/>
      <protection locked="0"/>
    </xf>
    <xf numFmtId="179" fontId="10" fillId="0" borderId="6" xfId="2390" applyNumberFormat="1" applyFont="1" applyBorder="1" applyAlignment="1" applyProtection="1">
      <alignment horizontal="center" vertical="center" wrapText="1"/>
      <protection locked="0"/>
    </xf>
    <xf numFmtId="199" fontId="14" fillId="0" borderId="3" xfId="2609" applyNumberFormat="1" applyFont="1" applyFill="1" applyBorder="1" applyAlignment="1" applyProtection="1">
      <alignment horizontal="center" vertical="center" wrapText="1"/>
      <protection locked="0"/>
    </xf>
    <xf numFmtId="199" fontId="14" fillId="0" borderId="6" xfId="260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467" applyFont="1" applyBorder="1" applyAlignment="1">
      <alignment horizontal="center" vertical="center"/>
    </xf>
    <xf numFmtId="0" fontId="9" fillId="0" borderId="2" xfId="3045" applyFont="1" applyFill="1" applyBorder="1" applyAlignment="1" applyProtection="1">
      <alignment horizontal="center" vertical="center"/>
      <protection locked="0"/>
    </xf>
    <xf numFmtId="0" fontId="4" fillId="0" borderId="3" xfId="467" applyFont="1" applyBorder="1" applyAlignment="1">
      <alignment horizontal="center" vertical="center"/>
    </xf>
    <xf numFmtId="0" fontId="4" fillId="0" borderId="5" xfId="467" applyFont="1" applyBorder="1" applyAlignment="1">
      <alignment horizontal="center" vertical="center"/>
    </xf>
    <xf numFmtId="0" fontId="4" fillId="0" borderId="6" xfId="467" applyFont="1" applyBorder="1" applyAlignment="1">
      <alignment horizontal="center" vertical="center"/>
    </xf>
    <xf numFmtId="0" fontId="4" fillId="0" borderId="3" xfId="467" applyFont="1" applyBorder="1" applyAlignment="1">
      <alignment horizontal="center" vertical="center" wrapText="1"/>
    </xf>
    <xf numFmtId="0" fontId="4" fillId="0" borderId="5" xfId="467" applyFont="1" applyBorder="1" applyAlignment="1">
      <alignment horizontal="center" vertical="center" wrapText="1"/>
    </xf>
    <xf numFmtId="0" fontId="4" fillId="0" borderId="6" xfId="467" applyFont="1" applyBorder="1" applyAlignment="1">
      <alignment horizontal="center" vertical="center" wrapText="1"/>
    </xf>
    <xf numFmtId="0" fontId="9" fillId="0" borderId="3" xfId="3045" applyFont="1" applyFill="1" applyBorder="1" applyAlignment="1" applyProtection="1">
      <alignment horizontal="center" vertical="center" wrapText="1"/>
      <protection locked="0"/>
    </xf>
    <xf numFmtId="0" fontId="9" fillId="0" borderId="5" xfId="3045" applyFont="1" applyFill="1" applyBorder="1" applyAlignment="1" applyProtection="1">
      <alignment horizontal="center" vertical="center" wrapText="1"/>
      <protection locked="0"/>
    </xf>
    <xf numFmtId="0" fontId="9" fillId="0" borderId="6" xfId="3045" applyFont="1" applyFill="1" applyBorder="1" applyAlignment="1" applyProtection="1">
      <alignment horizontal="center" vertical="center" wrapText="1"/>
      <protection locked="0"/>
    </xf>
    <xf numFmtId="179" fontId="10" fillId="0" borderId="3" xfId="2609" applyNumberFormat="1" applyFont="1" applyFill="1" applyBorder="1" applyAlignment="1" applyProtection="1">
      <alignment horizontal="center" vertical="center" wrapText="1"/>
      <protection locked="0"/>
    </xf>
    <xf numFmtId="179" fontId="10" fillId="0" borderId="6" xfId="2609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216" applyFont="1" applyFill="1" applyBorder="1" applyAlignment="1">
      <alignment horizontal="center" vertical="center" wrapText="1"/>
    </xf>
    <xf numFmtId="0" fontId="11" fillId="0" borderId="5" xfId="216" applyFont="1" applyFill="1" applyBorder="1" applyAlignment="1">
      <alignment horizontal="center" vertical="center" wrapText="1"/>
    </xf>
    <xf numFmtId="0" fontId="11" fillId="0" borderId="6" xfId="216" applyFont="1" applyFill="1" applyBorder="1" applyAlignment="1">
      <alignment horizontal="center" vertical="center" wrapText="1"/>
    </xf>
  </cellXfs>
  <cellStyles count="4116">
    <cellStyle name="?鹎%U龡&amp;H齲_x0001_C铣_x0014__x0007__x0001__x0001_" xfId="193"/>
    <cellStyle name="_2006－2009年结余结转情况" xfId="195"/>
    <cellStyle name="_20100326高清市院遂宁检察院1080P配置清单26日改" xfId="166"/>
    <cellStyle name="_2010-2012中支地拨款汇总" xfId="177"/>
    <cellStyle name="_2010-2012中支地拨款汇总 2" xfId="184"/>
    <cellStyle name="_2010-2012中支地拨款汇总 2_湘财教指〔2017〕84号中央财政支持地方高校改革发展资金" xfId="2"/>
    <cellStyle name="_2010-2012中支地拨款汇总_湘财教指〔2017〕84号中央财政支持地方高校改革发展资金" xfId="122"/>
    <cellStyle name="_2010项目预算申请汇总表_湖南省" xfId="165"/>
    <cellStyle name="_2010项目预算申请汇总表_湖南省_湘财教指〔2017〕84号中央财政支持地方高校改革发展资金" xfId="163"/>
    <cellStyle name="_2013年经费测算情况(12.11)" xfId="182"/>
    <cellStyle name="_2013年经费测算情况(12.11)_湘财教指〔2017〕84号中央财政支持地方高校改革发展资金" xfId="198"/>
    <cellStyle name="_2014年度预算下达进度表（修改）" xfId="169"/>
    <cellStyle name="_2014年经费下达指标文目录" xfId="210"/>
    <cellStyle name="_2016年高校经常性拨款分配因素(测算201616)" xfId="172"/>
    <cellStyle name="_Book1" xfId="207"/>
    <cellStyle name="_Book1_1" xfId="213"/>
    <cellStyle name="_Book1_2" xfId="215"/>
    <cellStyle name="_ET_STYLE_NoName_00_" xfId="216"/>
    <cellStyle name="_ET_STYLE_NoName_00__12.25-发教育厅-2016年高职生均年初预算控制数分配表" xfId="217"/>
    <cellStyle name="_ET_STYLE_NoName_00__2015年高职生均拨款奖补资金分配方案(200万托底）" xfId="133"/>
    <cellStyle name="_ET_STYLE_NoName_00__2016年年初部门预算分配方案" xfId="220"/>
    <cellStyle name="_ET_STYLE_NoName_00__Book1" xfId="225"/>
    <cellStyle name="_ET_STYLE_NoName_00__Book1_1" xfId="234"/>
    <cellStyle name="_ET_STYLE_NoName_00__Sheet3" xfId="47"/>
    <cellStyle name="_弱电系统设备配置报价清单" xfId="153"/>
    <cellStyle name="_湘财教指〔2015〕45号省教育厅预拨提标表" xfId="236"/>
    <cellStyle name="_中南林业科技大学2010-2012项目附表2010-6-25" xfId="245"/>
    <cellStyle name="_中南林业科技大学2010-2012项目附表2010-6-25 2" xfId="251"/>
    <cellStyle name="_中南林业科技大学2010-2012项目附表2010-6-25 2_湘财教指〔2017〕84号中央财政支持地方高校改革发展资金" xfId="255"/>
    <cellStyle name="_中南林业科技大学2010-2012项目附表2010-6-25_湘财教指〔2017〕84号中央财政支持地方高校改革发展资金" xfId="259"/>
    <cellStyle name="_中央共建2014（定）" xfId="261"/>
    <cellStyle name="_重点学科汇总表" xfId="120"/>
    <cellStyle name="_重点学科汇总表_湘财教指〔2017〕84号中央财政支持地方高校改革发展资金" xfId="268"/>
    <cellStyle name="0,0_x000d__x000a_NA_x000d__x000a_" xfId="66"/>
    <cellStyle name="20% - Accent1" xfId="273"/>
    <cellStyle name="20% - Accent1 2" xfId="281"/>
    <cellStyle name="20% - Accent2" xfId="284"/>
    <cellStyle name="20% - Accent2 2" xfId="285"/>
    <cellStyle name="20% - Accent3" xfId="290"/>
    <cellStyle name="20% - Accent3 2" xfId="111"/>
    <cellStyle name="20% - Accent4" xfId="292"/>
    <cellStyle name="20% - Accent4 2" xfId="295"/>
    <cellStyle name="20% - Accent5" xfId="299"/>
    <cellStyle name="20% - Accent5 2" xfId="170"/>
    <cellStyle name="20% - Accent6" xfId="265"/>
    <cellStyle name="20% - Accent6 2" xfId="301"/>
    <cellStyle name="20% - 强调文字颜色 1 2" xfId="307"/>
    <cellStyle name="20% - 强调文字颜色 1 2 10" xfId="310"/>
    <cellStyle name="20% - 强调文字颜色 1 2 10 2" xfId="312"/>
    <cellStyle name="20% - 强调文字颜色 1 2 11" xfId="317"/>
    <cellStyle name="20% - 强调文字颜色 1 2 11 2" xfId="321"/>
    <cellStyle name="20% - 强调文字颜色 1 2 12" xfId="327"/>
    <cellStyle name="20% - 强调文字颜色 1 2 12 2" xfId="336"/>
    <cellStyle name="20% - 强调文字颜色 1 2 13" xfId="338"/>
    <cellStyle name="20% - 强调文字颜色 1 2 13 2" xfId="339"/>
    <cellStyle name="20% - 强调文字颜色 1 2 14" xfId="345"/>
    <cellStyle name="20% - 强调文字颜色 1 2 14 2" xfId="78"/>
    <cellStyle name="20% - 强调文字颜色 1 2 15" xfId="347"/>
    <cellStyle name="20% - 强调文字颜色 1 2 15 2" xfId="352"/>
    <cellStyle name="20% - 强调文字颜色 1 2 16" xfId="204"/>
    <cellStyle name="20% - 强调文字颜色 1 2 16 2" xfId="360"/>
    <cellStyle name="20% - 强调文字颜色 1 2 17" xfId="41"/>
    <cellStyle name="20% - 强调文字颜色 1 2 17 2" xfId="363"/>
    <cellStyle name="20% - 强调文字颜色 1 2 18" xfId="376"/>
    <cellStyle name="20% - 强调文字颜色 1 2 18 2" xfId="277"/>
    <cellStyle name="20% - 强调文字颜色 1 2 19" xfId="383"/>
    <cellStyle name="20% - 强调文字颜色 1 2 19 2" xfId="11"/>
    <cellStyle name="20% - 强调文字颜色 1 2 2" xfId="384"/>
    <cellStyle name="20% - 强调文字颜色 1 2 2 2" xfId="386"/>
    <cellStyle name="20% - 强调文字颜色 1 2 20" xfId="348"/>
    <cellStyle name="20% - 强调文字颜色 1 2 20 2" xfId="353"/>
    <cellStyle name="20% - 强调文字颜色 1 2 21" xfId="205"/>
    <cellStyle name="20% - 强调文字颜色 1 2 21 2" xfId="361"/>
    <cellStyle name="20% - 强调文字颜色 1 2 22" xfId="42"/>
    <cellStyle name="20% - 强调文字颜色 1 2 3" xfId="394"/>
    <cellStyle name="20% - 强调文字颜色 1 2 3 2" xfId="399"/>
    <cellStyle name="20% - 强调文字颜色 1 2 4" xfId="403"/>
    <cellStyle name="20% - 强调文字颜色 1 2 4 2" xfId="410"/>
    <cellStyle name="20% - 强调文字颜色 1 2 5" xfId="415"/>
    <cellStyle name="20% - 强调文字颜色 1 2 5 2" xfId="419"/>
    <cellStyle name="20% - 强调文字颜色 1 2 6" xfId="420"/>
    <cellStyle name="20% - 强调文字颜色 1 2 6 2" xfId="424"/>
    <cellStyle name="20% - 强调文字颜色 1 2 7" xfId="426"/>
    <cellStyle name="20% - 强调文字颜色 1 2 7 2" xfId="428"/>
    <cellStyle name="20% - 强调文字颜色 1 2 8" xfId="430"/>
    <cellStyle name="20% - 强调文字颜色 1 2 8 2" xfId="235"/>
    <cellStyle name="20% - 强调文字颜色 1 2 9" xfId="440"/>
    <cellStyle name="20% - 强调文字颜色 1 2 9 2" xfId="446"/>
    <cellStyle name="20% - 强调文字颜色 1 2_2017年改革发展类资金分配及绩效" xfId="86"/>
    <cellStyle name="20% - 强调文字颜色 1 3" xfId="282"/>
    <cellStyle name="20% - 强调文字颜色 1 4" xfId="448"/>
    <cellStyle name="20% - 强调文字颜色 2 2" xfId="449"/>
    <cellStyle name="20% - 强调文字颜色 2 2 10" xfId="454"/>
    <cellStyle name="20% - 强调文字颜色 2 2 10 2" xfId="457"/>
    <cellStyle name="20% - 强调文字颜色 2 2 11" xfId="458"/>
    <cellStyle name="20% - 强调文字颜色 2 2 11 2" xfId="465"/>
    <cellStyle name="20% - 强调文字颜色 2 2 12" xfId="468"/>
    <cellStyle name="20% - 强调文字颜色 2 2 12 2" xfId="470"/>
    <cellStyle name="20% - 强调文字颜色 2 2 13" xfId="471"/>
    <cellStyle name="20% - 强调文字颜色 2 2 13 2" xfId="476"/>
    <cellStyle name="20% - 强调文字颜色 2 2 14" xfId="482"/>
    <cellStyle name="20% - 强调文字颜色 2 2 14 2" xfId="485"/>
    <cellStyle name="20% - 强调文字颜色 2 2 15" xfId="492"/>
    <cellStyle name="20% - 强调文字颜色 2 2 15 2" xfId="498"/>
    <cellStyle name="20% - 强调文字颜色 2 2 16" xfId="507"/>
    <cellStyle name="20% - 强调文字颜色 2 2 16 2" xfId="515"/>
    <cellStyle name="20% - 强调文字颜色 2 2 17" xfId="521"/>
    <cellStyle name="20% - 强调文字颜色 2 2 17 2" xfId="208"/>
    <cellStyle name="20% - 强调文字颜色 2 2 18" xfId="525"/>
    <cellStyle name="20% - 强调文字颜色 2 2 18 2" xfId="533"/>
    <cellStyle name="20% - 强调文字颜色 2 2 19" xfId="540"/>
    <cellStyle name="20% - 强调文字颜色 2 2 19 2" xfId="473"/>
    <cellStyle name="20% - 强调文字颜色 2 2 2" xfId="551"/>
    <cellStyle name="20% - 强调文字颜色 2 2 2 2" xfId="556"/>
    <cellStyle name="20% - 强调文字颜色 2 2 20" xfId="491"/>
    <cellStyle name="20% - 强调文字颜色 2 2 20 2" xfId="497"/>
    <cellStyle name="20% - 强调文字颜色 2 2 21" xfId="506"/>
    <cellStyle name="20% - 强调文字颜色 2 2 21 2" xfId="514"/>
    <cellStyle name="20% - 强调文字颜色 2 2 22" xfId="520"/>
    <cellStyle name="20% - 强调文字颜色 2 2 3" xfId="561"/>
    <cellStyle name="20% - 强调文字颜色 2 2 3 2" xfId="319"/>
    <cellStyle name="20% - 强调文字颜色 2 2 4" xfId="464"/>
    <cellStyle name="20% - 强调文字颜色 2 2 4 2" xfId="563"/>
    <cellStyle name="20% - 强调文字颜色 2 2 5" xfId="565"/>
    <cellStyle name="20% - 强调文字颜色 2 2 5 2" xfId="568"/>
    <cellStyle name="20% - 强调文字颜色 2 2 6" xfId="196"/>
    <cellStyle name="20% - 强调文字颜色 2 2 6 2" xfId="569"/>
    <cellStyle name="20% - 强调文字颜色 2 2 7" xfId="574"/>
    <cellStyle name="20% - 强调文字颜色 2 2 7 2" xfId="575"/>
    <cellStyle name="20% - 强调文字颜色 2 2 8" xfId="579"/>
    <cellStyle name="20% - 强调文字颜色 2 2 8 2" xfId="582"/>
    <cellStyle name="20% - 强调文字颜色 2 2 9" xfId="241"/>
    <cellStyle name="20% - 强调文字颜色 2 2 9 2" xfId="583"/>
    <cellStyle name="20% - 强调文字颜色 2 2_2017年改革发展类资金分配及绩效" xfId="584"/>
    <cellStyle name="20% - 强调文字颜色 2 3" xfId="286"/>
    <cellStyle name="20% - 强调文字颜色 2 4" xfId="586"/>
    <cellStyle name="20% - 强调文字颜色 3 2" xfId="260"/>
    <cellStyle name="20% - 强调文字颜色 3 2 10" xfId="587"/>
    <cellStyle name="20% - 强调文字颜色 3 2 10 2" xfId="589"/>
    <cellStyle name="20% - 强调文字颜色 3 2 11" xfId="592"/>
    <cellStyle name="20% - 强调文字颜色 3 2 11 2" xfId="594"/>
    <cellStyle name="20% - 强调文字颜色 3 2 12" xfId="596"/>
    <cellStyle name="20% - 强调文字颜色 3 2 12 2" xfId="598"/>
    <cellStyle name="20% - 强调文字颜色 3 2 13" xfId="599"/>
    <cellStyle name="20% - 强调文字颜色 3 2 13 2" xfId="608"/>
    <cellStyle name="20% - 强调文字颜色 3 2 14" xfId="609"/>
    <cellStyle name="20% - 强调文字颜色 3 2 14 2" xfId="611"/>
    <cellStyle name="20% - 强调文字颜色 3 2 15" xfId="613"/>
    <cellStyle name="20% - 强调文字颜色 3 2 15 2" xfId="422"/>
    <cellStyle name="20% - 强调文字颜色 3 2 16" xfId="627"/>
    <cellStyle name="20% - 强调文字颜色 3 2 16 2" xfId="630"/>
    <cellStyle name="20% - 强调文字颜色 3 2 17" xfId="632"/>
    <cellStyle name="20% - 强调文字颜色 3 2 17 2" xfId="645"/>
    <cellStyle name="20% - 强调文字颜色 3 2 18" xfId="646"/>
    <cellStyle name="20% - 强调文字颜色 3 2 18 2" xfId="651"/>
    <cellStyle name="20% - 强调文字颜色 3 2 19" xfId="655"/>
    <cellStyle name="20% - 强调文字颜色 3 2 19 2" xfId="99"/>
    <cellStyle name="20% - 强调文字颜色 3 2 2" xfId="659"/>
    <cellStyle name="20% - 强调文字颜色 3 2 2 2" xfId="662"/>
    <cellStyle name="20% - 强调文字颜色 3 2 20" xfId="612"/>
    <cellStyle name="20% - 强调文字颜色 3 2 20 2" xfId="423"/>
    <cellStyle name="20% - 强调文字颜色 3 2 21" xfId="626"/>
    <cellStyle name="20% - 强调文字颜色 3 2 21 2" xfId="629"/>
    <cellStyle name="20% - 强调文字颜色 3 2 22" xfId="631"/>
    <cellStyle name="20% - 强调文字颜色 3 2 3" xfId="668"/>
    <cellStyle name="20% - 强调文字颜色 3 2 3 2" xfId="674"/>
    <cellStyle name="20% - 强调文字颜色 3 2 4" xfId="683"/>
    <cellStyle name="20% - 强调文字颜色 3 2 4 2" xfId="249"/>
    <cellStyle name="20% - 强调文字颜色 3 2 5" xfId="689"/>
    <cellStyle name="20% - 强调文字颜色 3 2 5 2" xfId="694"/>
    <cellStyle name="20% - 强调文字颜色 3 2 6" xfId="703"/>
    <cellStyle name="20% - 强调文字颜色 3 2 6 2" xfId="706"/>
    <cellStyle name="20% - 强调文字颜色 3 2 7" xfId="452"/>
    <cellStyle name="20% - 强调文字颜色 3 2 7 2" xfId="552"/>
    <cellStyle name="20% - 强调文字颜色 3 2 8" xfId="288"/>
    <cellStyle name="20% - 强调文字颜色 3 2 8 2" xfId="710"/>
    <cellStyle name="20% - 强调文字颜色 3 2 9" xfId="585"/>
    <cellStyle name="20% - 强调文字颜色 3 2 9 2" xfId="74"/>
    <cellStyle name="20% - 强调文字颜色 3 2_2017年改革发展类资金分配及绩效" xfId="712"/>
    <cellStyle name="20% - 强调文字颜色 3 3" xfId="112"/>
    <cellStyle name="20% - 强调文字颜色 3 4" xfId="713"/>
    <cellStyle name="20% - 强调文字颜色 4 2" xfId="717"/>
    <cellStyle name="20% - 强调文字颜色 4 2 10" xfId="729"/>
    <cellStyle name="20% - 强调文字颜色 4 2 10 2" xfId="730"/>
    <cellStyle name="20% - 强调文字颜色 4 2 11" xfId="731"/>
    <cellStyle name="20% - 强调文字颜色 4 2 11 2" xfId="732"/>
    <cellStyle name="20% - 强调文字颜色 4 2 12" xfId="187"/>
    <cellStyle name="20% - 强调文字颜色 4 2 12 2" xfId="701"/>
    <cellStyle name="20% - 强调文字颜色 4 2 13" xfId="740"/>
    <cellStyle name="20% - 强调文字颜色 4 2 13 2" xfId="741"/>
    <cellStyle name="20% - 强调文字颜色 4 2 14" xfId="15"/>
    <cellStyle name="20% - 强调文字颜色 4 2 14 2" xfId="749"/>
    <cellStyle name="20% - 强调文字颜色 4 2 15" xfId="752"/>
    <cellStyle name="20% - 强调文字颜色 4 2 15 2" xfId="756"/>
    <cellStyle name="20% - 强调文字颜色 4 2 16" xfId="763"/>
    <cellStyle name="20% - 强调文字颜色 4 2 16 2" xfId="767"/>
    <cellStyle name="20% - 强调文字颜色 4 2 17" xfId="769"/>
    <cellStyle name="20% - 强调文字颜色 4 2 17 2" xfId="771"/>
    <cellStyle name="20% - 强调文字颜色 4 2 18" xfId="355"/>
    <cellStyle name="20% - 强调文字颜色 4 2 18 2" xfId="772"/>
    <cellStyle name="20% - 强调文字颜色 4 2 19" xfId="773"/>
    <cellStyle name="20% - 强调文字颜色 4 2 19 2" xfId="148"/>
    <cellStyle name="20% - 强调文字颜色 4 2 2" xfId="774"/>
    <cellStyle name="20% - 强调文字颜色 4 2 2 2" xfId="214"/>
    <cellStyle name="20% - 强调文字颜色 4 2 20" xfId="751"/>
    <cellStyle name="20% - 强调文字颜色 4 2 20 2" xfId="755"/>
    <cellStyle name="20% - 强调文字颜色 4 2 21" xfId="762"/>
    <cellStyle name="20% - 强调文字颜色 4 2 21 2" xfId="766"/>
    <cellStyle name="20% - 强调文字颜色 4 2 22" xfId="768"/>
    <cellStyle name="20% - 强调文字颜色 4 2 3" xfId="778"/>
    <cellStyle name="20% - 强调文字颜色 4 2 3 2" xfId="784"/>
    <cellStyle name="20% - 强调文字颜色 4 2 4" xfId="790"/>
    <cellStyle name="20% - 强调文字颜色 4 2 4 2" xfId="796"/>
    <cellStyle name="20% - 强调文字颜色 4 2 5" xfId="801"/>
    <cellStyle name="20% - 强调文字颜色 4 2 5 2" xfId="804"/>
    <cellStyle name="20% - 强调文字颜色 4 2 6" xfId="809"/>
    <cellStyle name="20% - 强调文字颜色 4 2 6 2" xfId="815"/>
    <cellStyle name="20% - 强调文字颜色 4 2 7" xfId="821"/>
    <cellStyle name="20% - 强调文字颜色 4 2 7 2" xfId="824"/>
    <cellStyle name="20% - 强调文字颜色 4 2 8" xfId="831"/>
    <cellStyle name="20% - 强调文字颜色 4 2 8 2" xfId="140"/>
    <cellStyle name="20% - 强调文字颜色 4 2 9" xfId="834"/>
    <cellStyle name="20% - 强调文字颜色 4 2 9 2" xfId="840"/>
    <cellStyle name="20% - 强调文字颜色 4 2_2017年改革发展类资金分配及绩效" xfId="680"/>
    <cellStyle name="20% - 强调文字颜色 4 3" xfId="296"/>
    <cellStyle name="20% - 强调文字颜色 4 4" xfId="842"/>
    <cellStyle name="20% - 强调文字颜色 5 2" xfId="844"/>
    <cellStyle name="20% - 强调文字颜色 5 2 10" xfId="848"/>
    <cellStyle name="20% - 强调文字颜色 5 2 10 2" xfId="53"/>
    <cellStyle name="20% - 强调文字颜色 5 2 11" xfId="850"/>
    <cellStyle name="20% - 强调文字颜色 5 2 11 2" xfId="270"/>
    <cellStyle name="20% - 强调文字颜色 5 2 12" xfId="852"/>
    <cellStyle name="20% - 强调文字颜色 5 2 12 2" xfId="857"/>
    <cellStyle name="20% - 强调文字颜色 5 2 13" xfId="862"/>
    <cellStyle name="20% - 强调文字颜色 5 2 13 2" xfId="864"/>
    <cellStyle name="20% - 强调文字颜色 5 2 14" xfId="866"/>
    <cellStyle name="20% - 强调文字颜色 5 2 14 2" xfId="868"/>
    <cellStyle name="20% - 强调文字颜色 5 2 15" xfId="369"/>
    <cellStyle name="20% - 强调文字颜色 5 2 15 2" xfId="871"/>
    <cellStyle name="20% - 强调文字颜色 5 2 16" xfId="882"/>
    <cellStyle name="20% - 强调文字颜色 5 2 16 2" xfId="577"/>
    <cellStyle name="20% - 强调文字颜色 5 2 17" xfId="60"/>
    <cellStyle name="20% - 强调文字颜色 5 2 17 2" xfId="884"/>
    <cellStyle name="20% - 强调文字颜色 5 2 18" xfId="69"/>
    <cellStyle name="20% - 强调文字颜色 5 2 18 2" xfId="887"/>
    <cellStyle name="20% - 强调文字颜色 5 2 19" xfId="71"/>
    <cellStyle name="20% - 强调文字颜色 5 2 19 2" xfId="890"/>
    <cellStyle name="20% - 强调文字颜色 5 2 2" xfId="900"/>
    <cellStyle name="20% - 强调文字颜色 5 2 2 2" xfId="433"/>
    <cellStyle name="20% - 强调文字颜色 5 2 20" xfId="370"/>
    <cellStyle name="20% - 强调文字颜色 5 2 20 2" xfId="870"/>
    <cellStyle name="20% - 强调文字颜色 5 2 21" xfId="881"/>
    <cellStyle name="20% - 强调文字颜色 5 2 21 2" xfId="576"/>
    <cellStyle name="20% - 强调文字颜色 5 2 22" xfId="61"/>
    <cellStyle name="20% - 强调文字颜色 5 2 3" xfId="906"/>
    <cellStyle name="20% - 强调文字颜色 5 2 3 2" xfId="909"/>
    <cellStyle name="20% - 强调文字颜色 5 2 4" xfId="914"/>
    <cellStyle name="20% - 强调文字颜色 5 2 4 2" xfId="922"/>
    <cellStyle name="20% - 强调文字颜色 5 2 5" xfId="927"/>
    <cellStyle name="20% - 强调文字颜色 5 2 5 2" xfId="92"/>
    <cellStyle name="20% - 强调文字颜色 5 2 6" xfId="930"/>
    <cellStyle name="20% - 强调文字颜色 5 2 6 2" xfId="931"/>
    <cellStyle name="20% - 强调文字颜色 5 2 7" xfId="939"/>
    <cellStyle name="20% - 强调文字颜色 5 2 7 2" xfId="941"/>
    <cellStyle name="20% - 强调文字颜色 5 2 8" xfId="946"/>
    <cellStyle name="20% - 强调文字颜色 5 2 8 2" xfId="949"/>
    <cellStyle name="20% - 强调文字颜色 5 2 9" xfId="953"/>
    <cellStyle name="20% - 强调文字颜色 5 2 9 2" xfId="960"/>
    <cellStyle name="20% - 强调文字颜色 5 2_2017年改革发展类资金分配及绩效" xfId="962"/>
    <cellStyle name="20% - 强调文字颜色 5 3" xfId="171"/>
    <cellStyle name="20% - 强调文字颜色 5 4" xfId="964"/>
    <cellStyle name="20% - 强调文字颜色 6 2" xfId="966"/>
    <cellStyle name="20% - 强调文字颜色 6 2 10" xfId="972"/>
    <cellStyle name="20% - 强调文字颜色 6 2 10 2" xfId="975"/>
    <cellStyle name="20% - 强调文字颜色 6 2 11" xfId="672"/>
    <cellStyle name="20% - 强调文字颜色 6 2 11 2" xfId="978"/>
    <cellStyle name="20% - 强调文字颜色 6 2 12" xfId="9"/>
    <cellStyle name="20% - 强调文字颜色 6 2 12 2" xfId="524"/>
    <cellStyle name="20% - 强调文字颜色 6 2 13" xfId="984"/>
    <cellStyle name="20% - 强调文字颜色 6 2 13 2" xfId="826"/>
    <cellStyle name="20% - 强调文字颜色 6 2 14" xfId="987"/>
    <cellStyle name="20% - 强调文字颜色 6 2 14 2" xfId="616"/>
    <cellStyle name="20% - 强调文字颜色 6 2 15" xfId="988"/>
    <cellStyle name="20% - 强调文字颜色 6 2 15 2" xfId="999"/>
    <cellStyle name="20% - 强调文字颜色 6 2 16" xfId="180"/>
    <cellStyle name="20% - 强调文字颜色 6 2 16 2" xfId="189"/>
    <cellStyle name="20% - 强调文字颜色 6 2 17" xfId="855"/>
    <cellStyle name="20% - 强调文字颜色 6 2 17 2" xfId="1006"/>
    <cellStyle name="20% - 强调文字颜色 6 2 18" xfId="413"/>
    <cellStyle name="20% - 强调文字颜色 6 2 18 2" xfId="1010"/>
    <cellStyle name="20% - 强调文字颜色 6 2 19" xfId="1012"/>
    <cellStyle name="20% - 强调文字颜色 6 2 19 2" xfId="1016"/>
    <cellStyle name="20% - 强调文字颜色 6 2 2" xfId="1018"/>
    <cellStyle name="20% - 强调文字颜色 6 2 2 2" xfId="1021"/>
    <cellStyle name="20% - 强调文字颜色 6 2 20" xfId="989"/>
    <cellStyle name="20% - 强调文字颜色 6 2 20 2" xfId="1000"/>
    <cellStyle name="20% - 强调文字颜色 6 2 21" xfId="181"/>
    <cellStyle name="20% - 强调文字颜色 6 2 21 2" xfId="190"/>
    <cellStyle name="20% - 强调文字颜色 6 2 22" xfId="854"/>
    <cellStyle name="20% - 强调文字颜色 6 2 3" xfId="644"/>
    <cellStyle name="20% - 强调文字颜色 6 2 3 2" xfId="1028"/>
    <cellStyle name="20% - 强调文字颜色 6 2 4" xfId="1031"/>
    <cellStyle name="20% - 强调文字颜色 6 2 4 2" xfId="538"/>
    <cellStyle name="20% - 强调文字颜色 6 2 5" xfId="919"/>
    <cellStyle name="20% - 强调文字颜色 6 2 5 2" xfId="835"/>
    <cellStyle name="20% - 强调文字颜色 6 2 6" xfId="1036"/>
    <cellStyle name="20% - 强调文字颜色 6 2 6 2" xfId="622"/>
    <cellStyle name="20% - 强调文字颜色 6 2 7" xfId="1038"/>
    <cellStyle name="20% - 强调文字颜色 6 2 7 2" xfId="1047"/>
    <cellStyle name="20% - 强调文字颜色 6 2 8" xfId="1048"/>
    <cellStyle name="20% - 强调文字颜色 6 2 8 2" xfId="735"/>
    <cellStyle name="20% - 强调文字颜色 6 2 9" xfId="1050"/>
    <cellStyle name="20% - 强调文字颜色 6 2 9 2" xfId="1052"/>
    <cellStyle name="20% - 强调文字颜色 6 2_2017年改革发展类资金分配及绩效" xfId="325"/>
    <cellStyle name="20% - 强调文字颜色 6 3" xfId="302"/>
    <cellStyle name="20% - 强调文字颜色 6 4" xfId="1056"/>
    <cellStyle name="40% - Accent1" xfId="1058"/>
    <cellStyle name="40% - Accent1 2" xfId="1060"/>
    <cellStyle name="40% - Accent2" xfId="1062"/>
    <cellStyle name="40% - Accent2 2" xfId="1068"/>
    <cellStyle name="40% - Accent3" xfId="1069"/>
    <cellStyle name="40% - Accent3 2" xfId="1070"/>
    <cellStyle name="40% - Accent4" xfId="1074"/>
    <cellStyle name="40% - Accent4 2" xfId="1077"/>
    <cellStyle name="40% - Accent5" xfId="1080"/>
    <cellStyle name="40% - Accent5 2" xfId="332"/>
    <cellStyle name="40% - Accent6" xfId="947"/>
    <cellStyle name="40% - Accent6 2" xfId="1081"/>
    <cellStyle name="40% - 强调文字颜色 1 2" xfId="1082"/>
    <cellStyle name="40% - 强调文字颜色 1 2 10" xfId="957"/>
    <cellStyle name="40% - 强调文字颜色 1 2 10 2" xfId="1089"/>
    <cellStyle name="40% - 强调文字颜色 1 2 11" xfId="1091"/>
    <cellStyle name="40% - 强调文字颜色 1 2 11 2" xfId="761"/>
    <cellStyle name="40% - 强调文字颜色 1 2 12" xfId="1094"/>
    <cellStyle name="40% - 强调文字颜色 1 2 12 2" xfId="223"/>
    <cellStyle name="40% - 强调文字颜色 1 2 13" xfId="27"/>
    <cellStyle name="40% - 强调文字颜色 1 2 13 2" xfId="860"/>
    <cellStyle name="40% - 强调文字颜色 1 2 14" xfId="1099"/>
    <cellStyle name="40% - 强调文字颜色 1 2 14 2" xfId="1101"/>
    <cellStyle name="40% - 强调文字颜色 1 2 15" xfId="1066"/>
    <cellStyle name="40% - 强调文字颜色 1 2 15 2" xfId="971"/>
    <cellStyle name="40% - 强调文字颜色 1 2 16" xfId="1103"/>
    <cellStyle name="40% - 强调文字颜色 1 2 16 2" xfId="159"/>
    <cellStyle name="40% - 强调文字颜色 1 2 17" xfId="1105"/>
    <cellStyle name="40% - 强调文字颜色 1 2 17 2" xfId="1109"/>
    <cellStyle name="40% - 强调文字颜色 1 2 18" xfId="1113"/>
    <cellStyle name="40% - 强调文字颜色 1 2 18 2" xfId="1115"/>
    <cellStyle name="40% - 强调文字颜色 1 2 19" xfId="489"/>
    <cellStyle name="40% - 强调文字颜色 1 2 19 2" xfId="1120"/>
    <cellStyle name="40% - 强调文字颜色 1 2 2" xfId="1125"/>
    <cellStyle name="40% - 强调文字颜色 1 2 2 2" xfId="232"/>
    <cellStyle name="40% - 强调文字颜色 1 2 20" xfId="1067"/>
    <cellStyle name="40% - 强调文字颜色 1 2 20 2" xfId="970"/>
    <cellStyle name="40% - 强调文字颜色 1 2 21" xfId="1104"/>
    <cellStyle name="40% - 强调文字颜色 1 2 21 2" xfId="160"/>
    <cellStyle name="40% - 强调文字颜色 1 2 22" xfId="1106"/>
    <cellStyle name="40% - 强调文字颜色 1 2 3" xfId="993"/>
    <cellStyle name="40% - 强调文字颜色 1 2 3 2" xfId="202"/>
    <cellStyle name="40% - 强调文字颜色 1 2 4" xfId="1043"/>
    <cellStyle name="40% - 强调文字颜色 1 2 4 2" xfId="7"/>
    <cellStyle name="40% - 强调文字颜色 1 2 5" xfId="1130"/>
    <cellStyle name="40% - 强调文字颜色 1 2 5 2" xfId="1136"/>
    <cellStyle name="40% - 强调文字颜色 1 2 6" xfId="1141"/>
    <cellStyle name="40% - 强调文字颜色 1 2 6 2" xfId="1144"/>
    <cellStyle name="40% - 强调文字颜色 1 2 7" xfId="1085"/>
    <cellStyle name="40% - 强调文字颜色 1 2 7 2" xfId="1152"/>
    <cellStyle name="40% - 强调文字颜色 1 2 8" xfId="121"/>
    <cellStyle name="40% - 强调文字颜色 1 2 8 2" xfId="1164"/>
    <cellStyle name="40% - 强调文字颜色 1 2 9" xfId="81"/>
    <cellStyle name="40% - 强调文字颜色 1 2 9 2" xfId="373"/>
    <cellStyle name="40% - 强调文字颜色 1 2_2017年改革发展类资金分配及绩效" xfId="1169"/>
    <cellStyle name="40% - 强调文字颜色 1 3" xfId="1172"/>
    <cellStyle name="40% - 强调文字颜色 1 4" xfId="1177"/>
    <cellStyle name="40% - 强调文字颜色 2 2" xfId="392"/>
    <cellStyle name="40% - 强调文字颜色 2 2 10" xfId="1178"/>
    <cellStyle name="40% - 强调文字颜色 2 2 10 2" xfId="1107"/>
    <cellStyle name="40% - 强调文字颜色 2 2 11" xfId="557"/>
    <cellStyle name="40% - 强调文字颜色 2 2 11 2" xfId="1179"/>
    <cellStyle name="40% - 强调文字颜色 2 2 12" xfId="1075"/>
    <cellStyle name="40% - 强调文字颜色 2 2 12 2" xfId="1184"/>
    <cellStyle name="40% - 强调文字颜色 2 2 13" xfId="1189"/>
    <cellStyle name="40% - 强调文字颜色 2 2 13 2" xfId="344"/>
    <cellStyle name="40% - 强调文字颜色 2 2 14" xfId="1185"/>
    <cellStyle name="40% - 强调文字颜色 2 2 14 2" xfId="1190"/>
    <cellStyle name="40% - 强调文字颜色 2 2 15" xfId="1192"/>
    <cellStyle name="40% - 强调文字颜色 2 2 15 2" xfId="461"/>
    <cellStyle name="40% - 强调文字颜色 2 2 16" xfId="513"/>
    <cellStyle name="40% - 强调文字颜色 2 2 16 2" xfId="1195"/>
    <cellStyle name="40% - 强调文字颜色 2 2 17" xfId="1199"/>
    <cellStyle name="40% - 强调文字颜色 2 2 17 2" xfId="1202"/>
    <cellStyle name="40% - 强调文字颜色 2 2 18" xfId="1161"/>
    <cellStyle name="40% - 强调文字颜色 2 2 18 2" xfId="1203"/>
    <cellStyle name="40% - 强调文字颜色 2 2 19" xfId="1207"/>
    <cellStyle name="40% - 强调文字颜色 2 2 19 2" xfId="1208"/>
    <cellStyle name="40% - 强调文字颜色 2 2 2" xfId="397"/>
    <cellStyle name="40% - 强调文字颜色 2 2 2 2" xfId="1211"/>
    <cellStyle name="40% - 强调文字颜色 2 2 20" xfId="1193"/>
    <cellStyle name="40% - 强调文字颜色 2 2 20 2" xfId="462"/>
    <cellStyle name="40% - 强调文字颜色 2 2 21" xfId="512"/>
    <cellStyle name="40% - 强调文字颜色 2 2 21 2" xfId="1196"/>
    <cellStyle name="40% - 强调文字颜色 2 2 22" xfId="1200"/>
    <cellStyle name="40% - 强调文字颜色 2 2 3" xfId="1214"/>
    <cellStyle name="40% - 强调文字颜色 2 2 3 2" xfId="1215"/>
    <cellStyle name="40% - 强调文字颜色 2 2 4" xfId="1217"/>
    <cellStyle name="40% - 强调文字颜色 2 2 4 2" xfId="1219"/>
    <cellStyle name="40% - 强调文字颜色 2 2 5" xfId="1221"/>
    <cellStyle name="40% - 强调文字颜色 2 2 5 2" xfId="1222"/>
    <cellStyle name="40% - 强调文字颜色 2 2 6" xfId="1223"/>
    <cellStyle name="40% - 强调文字颜色 2 2 6 2" xfId="936"/>
    <cellStyle name="40% - 强调文字颜色 2 2 7" xfId="385"/>
    <cellStyle name="40% - 强调文字颜色 2 2 7 2" xfId="387"/>
    <cellStyle name="40% - 强调文字颜色 2 2 8" xfId="395"/>
    <cellStyle name="40% - 强调文字颜色 2 2 8 2" xfId="400"/>
    <cellStyle name="40% - 强调文字颜色 2 2 9" xfId="404"/>
    <cellStyle name="40% - 强调文字颜色 2 2 9 2" xfId="411"/>
    <cellStyle name="40% - 强调文字颜色 2 2_2017年改革发展类资金分配及绩效" xfId="1046"/>
    <cellStyle name="40% - 强调文字颜色 2 3" xfId="406"/>
    <cellStyle name="40% - 强调文字颜色 2 4" xfId="418"/>
    <cellStyle name="40% - 强调文字颜色 3 2" xfId="1225"/>
    <cellStyle name="40% - 强调文字颜色 3 2 10" xfId="1226"/>
    <cellStyle name="40% - 强调文字颜色 3 2 10 2" xfId="1175"/>
    <cellStyle name="40% - 强调文字颜色 3 2 11" xfId="1191"/>
    <cellStyle name="40% - 强调文字颜色 3 2 11 2" xfId="407"/>
    <cellStyle name="40% - 强调文字颜色 3 2 12" xfId="1227"/>
    <cellStyle name="40% - 强调文字颜色 3 2 12 2" xfId="1229"/>
    <cellStyle name="40% - 强调文字颜色 3 2 13" xfId="531"/>
    <cellStyle name="40% - 强调文字颜色 3 2 13 2" xfId="1232"/>
    <cellStyle name="40% - 强调文字颜色 3 2 14" xfId="1234"/>
    <cellStyle name="40% - 强调文字颜色 3 2 14 2" xfId="176"/>
    <cellStyle name="40% - 强调文字颜色 3 2 15" xfId="1241"/>
    <cellStyle name="40% - 强调文字颜色 3 2 15 2" xfId="1249"/>
    <cellStyle name="40% - 强调文字颜色 3 2 16" xfId="1255"/>
    <cellStyle name="40% - 强调文字颜色 3 2 16 2" xfId="1258"/>
    <cellStyle name="40% - 强调文字颜色 3 2 17" xfId="1261"/>
    <cellStyle name="40% - 强调文字颜色 3 2 17 2" xfId="1065"/>
    <cellStyle name="40% - 强调文字颜色 3 2 18" xfId="979"/>
    <cellStyle name="40% - 强调文字颜色 3 2 18 2" xfId="1263"/>
    <cellStyle name="40% - 强调文字颜色 3 2 19" xfId="1027"/>
    <cellStyle name="40% - 强调文字颜色 3 2 19 2" xfId="1265"/>
    <cellStyle name="40% - 强调文字颜色 3 2 2" xfId="1268"/>
    <cellStyle name="40% - 强调文字颜色 3 2 2 2" xfId="1271"/>
    <cellStyle name="40% - 强调文字颜色 3 2 20" xfId="1242"/>
    <cellStyle name="40% - 强调文字颜色 3 2 20 2" xfId="1250"/>
    <cellStyle name="40% - 强调文字颜色 3 2 21" xfId="1256"/>
    <cellStyle name="40% - 强调文字颜色 3 2 21 2" xfId="1259"/>
    <cellStyle name="40% - 强调文字颜色 3 2 22" xfId="1262"/>
    <cellStyle name="40% - 强调文字颜色 3 2 3" xfId="1275"/>
    <cellStyle name="40% - 强调文字颜色 3 2 3 2" xfId="1276"/>
    <cellStyle name="40% - 强调文字颜色 3 2 4" xfId="1273"/>
    <cellStyle name="40% - 强调文字颜色 3 2 4 2" xfId="1278"/>
    <cellStyle name="40% - 强调文字颜色 3 2 5" xfId="1280"/>
    <cellStyle name="40% - 强调文字颜色 3 2 5 2" xfId="1096"/>
    <cellStyle name="40% - 强调文字颜色 3 2 6" xfId="1117"/>
    <cellStyle name="40% - 强调文字颜色 3 2 6 2" xfId="218"/>
    <cellStyle name="40% - 强调文字颜色 3 2 7" xfId="550"/>
    <cellStyle name="40% - 强调文字颜色 3 2 7 2" xfId="555"/>
    <cellStyle name="40% - 强调文字颜色 3 2 8" xfId="560"/>
    <cellStyle name="40% - 强调文字颜色 3 2 8 2" xfId="320"/>
    <cellStyle name="40% - 强调文字颜色 3 2 9" xfId="463"/>
    <cellStyle name="40% - 强调文字颜色 3 2 9 2" xfId="562"/>
    <cellStyle name="40% - 强调文字颜色 3 2_2017年改革发展类资金分配及绩效" xfId="1002"/>
    <cellStyle name="40% - 强调文字颜色 3 3" xfId="1230"/>
    <cellStyle name="40% - 强调文字颜色 3 4" xfId="1282"/>
    <cellStyle name="40% - 强调文字颜色 4 2" xfId="1283"/>
    <cellStyle name="40% - 强调文字颜色 4 2 10" xfId="1285"/>
    <cellStyle name="40% - 强调文字颜色 4 2 10 2" xfId="1289"/>
    <cellStyle name="40% - 强调文字颜色 4 2 11" xfId="1292"/>
    <cellStyle name="40% - 强调文字颜色 4 2 11 2" xfId="1295"/>
    <cellStyle name="40% - 强调文字颜色 4 2 12" xfId="1299"/>
    <cellStyle name="40% - 强调文字颜色 4 2 12 2" xfId="1300"/>
    <cellStyle name="40% - 强调文字颜色 4 2 13" xfId="1306"/>
    <cellStyle name="40% - 强调文字颜色 4 2 13 2" xfId="1307"/>
    <cellStyle name="40% - 强调文字颜色 4 2 14" xfId="1308"/>
    <cellStyle name="40% - 强调文字颜色 4 2 14 2" xfId="1309"/>
    <cellStyle name="40% - 强调文字颜色 4 2 15" xfId="828"/>
    <cellStyle name="40% - 强调文字颜色 4 2 15 2" xfId="137"/>
    <cellStyle name="40% - 强调文字颜色 4 2 16" xfId="1313"/>
    <cellStyle name="40% - 强调文字颜色 4 2 16 2" xfId="1316"/>
    <cellStyle name="40% - 强调文字颜色 4 2 17" xfId="1320"/>
    <cellStyle name="40% - 强调文字颜色 4 2 17 2" xfId="1322"/>
    <cellStyle name="40% - 强调文字颜色 4 2 18" xfId="1326"/>
    <cellStyle name="40% - 强调文字颜色 4 2 18 2" xfId="1328"/>
    <cellStyle name="40% - 强调文字颜色 4 2 19" xfId="1334"/>
    <cellStyle name="40% - 强调文字颜色 4 2 19 2" xfId="1337"/>
    <cellStyle name="40% - 强调文字颜色 4 2 2" xfId="1343"/>
    <cellStyle name="40% - 强调文字颜色 4 2 2 2" xfId="1345"/>
    <cellStyle name="40% - 强调文字颜色 4 2 20" xfId="829"/>
    <cellStyle name="40% - 强调文字颜色 4 2 20 2" xfId="136"/>
    <cellStyle name="40% - 强调文字颜色 4 2 21" xfId="1312"/>
    <cellStyle name="40% - 强调文字颜色 4 2 21 2" xfId="1315"/>
    <cellStyle name="40% - 强调文字颜色 4 2 22" xfId="1319"/>
    <cellStyle name="40% - 强调文字颜色 4 2 3" xfId="1347"/>
    <cellStyle name="40% - 强调文字颜色 4 2 3 2" xfId="115"/>
    <cellStyle name="40% - 强调文字颜色 4 2 4" xfId="1351"/>
    <cellStyle name="40% - 强调文字颜色 4 2 4 2" xfId="1353"/>
    <cellStyle name="40% - 强调文字颜色 4 2 5" xfId="1359"/>
    <cellStyle name="40% - 强调文字颜色 4 2 5 2" xfId="1362"/>
    <cellStyle name="40% - 强调文字颜色 4 2 6" xfId="162"/>
    <cellStyle name="40% - 强调文字颜色 4 2 6 2" xfId="1364"/>
    <cellStyle name="40% - 强调文字颜色 4 2 7" xfId="660"/>
    <cellStyle name="40% - 强调文字颜色 4 2 7 2" xfId="663"/>
    <cellStyle name="40% - 强调文字颜色 4 2 8" xfId="669"/>
    <cellStyle name="40% - 强调文字颜色 4 2 8 2" xfId="675"/>
    <cellStyle name="40% - 强调文字颜色 4 2 9" xfId="684"/>
    <cellStyle name="40% - 强调文字颜色 4 2 9 2" xfId="248"/>
    <cellStyle name="40% - 强调文字颜色 4 2_2017年改革发展类资金分配及绩效" xfId="1366"/>
    <cellStyle name="40% - 强调文字颜色 4 3" xfId="1231"/>
    <cellStyle name="40% - 强调文字颜色 4 4" xfId="1367"/>
    <cellStyle name="40% - 强调文字颜色 5 2" xfId="1369"/>
    <cellStyle name="40% - 强调文字颜色 5 2 10" xfId="1376"/>
    <cellStyle name="40% - 强调文字颜色 5 2 10 2" xfId="1382"/>
    <cellStyle name="40% - 强调文字颜色 5 2 11" xfId="1126"/>
    <cellStyle name="40% - 强调文字颜色 5 2 11 2" xfId="229"/>
    <cellStyle name="40% - 强调文字颜色 5 2 12" xfId="995"/>
    <cellStyle name="40% - 强调文字颜色 5 2 12 2" xfId="197"/>
    <cellStyle name="40% - 强调文字颜色 5 2 13" xfId="1045"/>
    <cellStyle name="40% - 强调文字颜色 5 2 13 2" xfId="6"/>
    <cellStyle name="40% - 强调文字颜色 5 2 14" xfId="1127"/>
    <cellStyle name="40% - 强调文字颜色 5 2 14 2" xfId="1134"/>
    <cellStyle name="40% - 强调文字颜色 5 2 15" xfId="1139"/>
    <cellStyle name="40% - 强调文字颜色 5 2 15 2" xfId="1149"/>
    <cellStyle name="40% - 强调文字颜色 5 2 16" xfId="1087"/>
    <cellStyle name="40% - 强调文字颜色 5 2 16 2" xfId="1158"/>
    <cellStyle name="40% - 强调文字颜色 5 2 17" xfId="119"/>
    <cellStyle name="40% - 强调文字颜色 5 2 17 2" xfId="1160"/>
    <cellStyle name="40% - 强调文字颜色 5 2 18" xfId="82"/>
    <cellStyle name="40% - 强调文字颜色 5 2 18 2" xfId="374"/>
    <cellStyle name="40% - 强调文字颜色 5 2 19" xfId="1385"/>
    <cellStyle name="40% - 强调文字颜色 5 2 19 2" xfId="1239"/>
    <cellStyle name="40% - 强调文字颜色 5 2 2" xfId="1388"/>
    <cellStyle name="40% - 强调文字颜色 5 2 2 2" xfId="1389"/>
    <cellStyle name="40% - 强调文字颜色 5 2 20" xfId="1138"/>
    <cellStyle name="40% - 强调文字颜色 5 2 20 2" xfId="1148"/>
    <cellStyle name="40% - 强调文字颜色 5 2 21" xfId="1086"/>
    <cellStyle name="40% - 强调文字颜色 5 2 21 2" xfId="1157"/>
    <cellStyle name="40% - 强调文字颜色 5 2 22" xfId="118"/>
    <cellStyle name="40% - 强调文字颜色 5 2 3" xfId="571"/>
    <cellStyle name="40% - 强调文字颜色 5 2 3 2" xfId="1391"/>
    <cellStyle name="40% - 强调文字颜色 5 2 4" xfId="1397"/>
    <cellStyle name="40% - 强调文字颜色 5 2 4 2" xfId="1399"/>
    <cellStyle name="40% - 强调文字颜色 5 2 5" xfId="1401"/>
    <cellStyle name="40% - 强调文字颜色 5 2 5 2" xfId="1405"/>
    <cellStyle name="40% - 强调文字颜色 5 2 6" xfId="1409"/>
    <cellStyle name="40% - 强调文字颜色 5 2 6 2" xfId="686"/>
    <cellStyle name="40% - 强调文字颜色 5 2 7" xfId="775"/>
    <cellStyle name="40% - 强调文字颜色 5 2 7 2" xfId="212"/>
    <cellStyle name="40% - 强调文字颜色 5 2 8" xfId="779"/>
    <cellStyle name="40% - 强调文字颜色 5 2 8 2" xfId="785"/>
    <cellStyle name="40% - 强调文字颜色 5 2 9" xfId="791"/>
    <cellStyle name="40% - 强调文字颜色 5 2 9 2" xfId="797"/>
    <cellStyle name="40% - 强调文字颜色 5 2_2017年改革发展类资金分配及绩效" xfId="1411"/>
    <cellStyle name="40% - 强调文字颜色 5 3" xfId="174"/>
    <cellStyle name="40% - 强调文字颜色 5 4" xfId="1416"/>
    <cellStyle name="40% - 强调文字颜色 6 2" xfId="1423"/>
    <cellStyle name="40% - 强调文字颜色 6 2 10" xfId="1425"/>
    <cellStyle name="40% - 强调文字颜色 6 2 10 2" xfId="600"/>
    <cellStyle name="40% - 强调文字颜色 6 2 11" xfId="1430"/>
    <cellStyle name="40% - 强调文字颜色 6 2 11 2" xfId="1375"/>
    <cellStyle name="40% - 强调文字颜色 6 2 12" xfId="1436"/>
    <cellStyle name="40% - 强调文字颜色 6 2 12 2" xfId="722"/>
    <cellStyle name="40% - 强调文字颜色 6 2 13" xfId="1443"/>
    <cellStyle name="40% - 强调文字颜色 6 2 13 2" xfId="1452"/>
    <cellStyle name="40% - 强调文字颜色 6 2 14" xfId="1460"/>
    <cellStyle name="40% - 强调文字颜色 6 2 14 2" xfId="1467"/>
    <cellStyle name="40% - 强调文字颜色 6 2 15" xfId="1473"/>
    <cellStyle name="40% - 强调文字颜色 6 2 15 2" xfId="1478"/>
    <cellStyle name="40% - 强调文字颜色 6 2 16" xfId="897"/>
    <cellStyle name="40% - 强调文字颜色 6 2 16 2" xfId="437"/>
    <cellStyle name="40% - 强调文字颜色 6 2 17" xfId="904"/>
    <cellStyle name="40% - 强调文字颜色 6 2 17 2" xfId="908"/>
    <cellStyle name="40% - 强调文字颜色 6 2 18" xfId="911"/>
    <cellStyle name="40% - 强调文字颜色 6 2 18 2" xfId="920"/>
    <cellStyle name="40% - 强调文字颜色 6 2 19" xfId="928"/>
    <cellStyle name="40% - 强调文字颜色 6 2 19 2" xfId="89"/>
    <cellStyle name="40% - 强调文字颜色 6 2 2" xfId="1427"/>
    <cellStyle name="40% - 强调文字颜色 6 2 2 2" xfId="1379"/>
    <cellStyle name="40% - 强调文字颜色 6 2 20" xfId="1472"/>
    <cellStyle name="40% - 强调文字颜色 6 2 20 2" xfId="1477"/>
    <cellStyle name="40% - 强调文字颜色 6 2 21" xfId="898"/>
    <cellStyle name="40% - 强调文字颜色 6 2 21 2" xfId="436"/>
    <cellStyle name="40% - 强调文字颜色 6 2 22" xfId="905"/>
    <cellStyle name="40% - 强调文字颜色 6 2 3" xfId="1432"/>
    <cellStyle name="40% - 强调文字颜色 6 2 3 2" xfId="727"/>
    <cellStyle name="40% - 强调文字颜色 6 2 4" xfId="1441"/>
    <cellStyle name="40% - 强调文字颜色 6 2 4 2" xfId="1447"/>
    <cellStyle name="40% - 强调文字颜色 6 2 5" xfId="1455"/>
    <cellStyle name="40% - 强调文字颜色 6 2 5 2" xfId="1464"/>
    <cellStyle name="40% - 强调文字颜色 6 2 6" xfId="1469"/>
    <cellStyle name="40% - 强调文字颜色 6 2 6 2" xfId="1475"/>
    <cellStyle name="40% - 强调文字颜色 6 2 7" xfId="901"/>
    <cellStyle name="40% - 强调文字颜色 6 2 7 2" xfId="432"/>
    <cellStyle name="40% - 强调文字颜色 6 2 8" xfId="907"/>
    <cellStyle name="40% - 强调文字颜色 6 2 8 2" xfId="910"/>
    <cellStyle name="40% - 强调文字颜色 6 2 9" xfId="915"/>
    <cellStyle name="40% - 强调文字颜色 6 2 9 2" xfId="923"/>
    <cellStyle name="40% - 强调文字颜色 6 2_2017年改革发展类资金分配及绩效" xfId="1480"/>
    <cellStyle name="40% - 强调文字颜色 6 3" xfId="1248"/>
    <cellStyle name="40% - 强调文字颜色 6 4" xfId="1486"/>
    <cellStyle name="60% - Accent1" xfId="1488"/>
    <cellStyle name="60% - Accent2" xfId="1489"/>
    <cellStyle name="60% - Accent3" xfId="1491"/>
    <cellStyle name="60% - Accent4" xfId="1493"/>
    <cellStyle name="60% - Accent5" xfId="1497"/>
    <cellStyle name="60% - Accent6" xfId="1499"/>
    <cellStyle name="60% - 强调文字颜色 1 2" xfId="1503"/>
    <cellStyle name="60% - 强调文字颜色 1 2 10" xfId="1507"/>
    <cellStyle name="60% - 强调文字颜色 1 2 11" xfId="97"/>
    <cellStyle name="60% - 强调文字颜色 1 2 12" xfId="1510"/>
    <cellStyle name="60% - 强调文字颜色 1 2 13" xfId="1512"/>
    <cellStyle name="60% - 强调文字颜色 1 2 14" xfId="1518"/>
    <cellStyle name="60% - 强调文字颜色 1 2 15" xfId="1523"/>
    <cellStyle name="60% - 强调文字颜色 1 2 16" xfId="1525"/>
    <cellStyle name="60% - 强调文字颜色 1 2 17" xfId="1526"/>
    <cellStyle name="60% - 强调文字颜色 1 2 18" xfId="1528"/>
    <cellStyle name="60% - 强调文字颜色 1 2 19" xfId="1118"/>
    <cellStyle name="60% - 强调文字颜色 1 2 2" xfId="1530"/>
    <cellStyle name="60% - 强调文字颜色 1 2 20" xfId="1522"/>
    <cellStyle name="60% - 强调文字颜色 1 2 21" xfId="1524"/>
    <cellStyle name="60% - 强调文字颜色 1 2 3" xfId="1531"/>
    <cellStyle name="60% - 强调文字颜色 1 2 4" xfId="1288"/>
    <cellStyle name="60% - 强调文字颜色 1 2 5" xfId="1534"/>
    <cellStyle name="60% - 强调文字颜色 1 2 6" xfId="747"/>
    <cellStyle name="60% - 强调文字颜色 1 2 7" xfId="718"/>
    <cellStyle name="60% - 强调文字颜色 1 2 8" xfId="293"/>
    <cellStyle name="60% - 强调文字颜色 1 2 9" xfId="843"/>
    <cellStyle name="60% - 强调文字颜色 1 2_2017年改革发展类资金分配及绩效" xfId="1419"/>
    <cellStyle name="60% - 强调文字颜色 1 3" xfId="309"/>
    <cellStyle name="60% - 强调文字颜色 1 4" xfId="316"/>
    <cellStyle name="60% - 强调文字颜色 2 2" xfId="1535"/>
    <cellStyle name="60% - 强调文字颜色 2 2 10" xfId="1536"/>
    <cellStyle name="60% - 强调文字颜色 2 2 11" xfId="1538"/>
    <cellStyle name="60% - 强调文字颜色 2 2 12" xfId="1541"/>
    <cellStyle name="60% - 强调文字颜色 2 2 13" xfId="1543"/>
    <cellStyle name="60% - 强调文字颜色 2 2 14" xfId="1544"/>
    <cellStyle name="60% - 强调文字颜色 2 2 15" xfId="1547"/>
    <cellStyle name="60% - 强调文字颜色 2 2 16" xfId="1549"/>
    <cellStyle name="60% - 强调文字颜色 2 2 17" xfId="73"/>
    <cellStyle name="60% - 强调文字颜色 2 2 18" xfId="1550"/>
    <cellStyle name="60% - 强调文字颜色 2 2 19" xfId="480"/>
    <cellStyle name="60% - 强调文字颜色 2 2 2" xfId="1552"/>
    <cellStyle name="60% - 强调文字颜色 2 2 20" xfId="1546"/>
    <cellStyle name="60% - 强调文字颜色 2 2 21" xfId="1548"/>
    <cellStyle name="60% - 强调文字颜色 2 2 3" xfId="1554"/>
    <cellStyle name="60% - 强调文字颜色 2 2 4" xfId="590"/>
    <cellStyle name="60% - 强调文字颜色 2 2 5" xfId="1557"/>
    <cellStyle name="60% - 强调文字颜色 2 2 6" xfId="1371"/>
    <cellStyle name="60% - 强调文字颜色 2 2 7" xfId="1124"/>
    <cellStyle name="60% - 强调文字颜色 2 2 8" xfId="992"/>
    <cellStyle name="60% - 强调文字颜色 2 2 9" xfId="1042"/>
    <cellStyle name="60% - 强调文字颜色 2 2_2017年改革发展类资金分配及绩效" xfId="1558"/>
    <cellStyle name="60% - 强调文字颜色 2 3" xfId="43"/>
    <cellStyle name="60% - 强调文字颜色 2 4" xfId="1559"/>
    <cellStyle name="60% - 强调文字颜色 3 2" xfId="1560"/>
    <cellStyle name="60% - 强调文字颜色 3 2 10" xfId="1561"/>
    <cellStyle name="60% - 强调文字颜色 3 2 11" xfId="1562"/>
    <cellStyle name="60% - 强调文字颜色 3 2 12" xfId="1563"/>
    <cellStyle name="60% - 强调文字颜色 3 2 13" xfId="1566"/>
    <cellStyle name="60% - 强调文字颜色 3 2 14" xfId="1182"/>
    <cellStyle name="60% - 强调文字颜色 3 2 15" xfId="1570"/>
    <cellStyle name="60% - 强调文字颜色 3 2 16" xfId="500"/>
    <cellStyle name="60% - 强调文字颜色 3 2 17" xfId="1575"/>
    <cellStyle name="60% - 强调文字颜色 3 2 18" xfId="1155"/>
    <cellStyle name="60% - 强调文字颜色 3 2 19" xfId="1580"/>
    <cellStyle name="60% - 强调文字颜色 3 2 2" xfId="1584"/>
    <cellStyle name="60% - 强调文字颜色 3 2 20" xfId="1569"/>
    <cellStyle name="60% - 强调文字颜色 3 2 21" xfId="501"/>
    <cellStyle name="60% - 强调文字颜色 3 2 3" xfId="1340"/>
    <cellStyle name="60% - 强调文字颜色 3 2 4" xfId="1589"/>
    <cellStyle name="60% - 强调文字颜色 3 2 5" xfId="1594"/>
    <cellStyle name="60% - 强调文字颜色 3 2 6" xfId="271"/>
    <cellStyle name="60% - 强调文字颜色 3 2 7" xfId="396"/>
    <cellStyle name="60% - 强调文字颜色 3 2 8" xfId="1213"/>
    <cellStyle name="60% - 强调文字颜色 3 2 9" xfId="1216"/>
    <cellStyle name="60% - 强调文字颜色 3 2_2017年改革发展类资金分配及绩效" xfId="1598"/>
    <cellStyle name="60% - 强调文字颜色 3 3" xfId="1599"/>
    <cellStyle name="60% - 强调文字颜色 3 4" xfId="1600"/>
    <cellStyle name="60% - 强调文字颜色 4 2" xfId="1603"/>
    <cellStyle name="60% - 强调文字颜色 4 2 10" xfId="337"/>
    <cellStyle name="60% - 强调文字颜色 4 2 11" xfId="343"/>
    <cellStyle name="60% - 强调文字颜色 4 2 12" xfId="346"/>
    <cellStyle name="60% - 强调文字颜色 4 2 13" xfId="203"/>
    <cellStyle name="60% - 强调文字颜色 4 2 14" xfId="40"/>
    <cellStyle name="60% - 强调文字颜色 4 2 15" xfId="372"/>
    <cellStyle name="60% - 强调文字颜色 4 2 16" xfId="379"/>
    <cellStyle name="60% - 强调文字颜色 4 2 17" xfId="1606"/>
    <cellStyle name="60% - 强调文字颜色 4 2 18" xfId="974"/>
    <cellStyle name="60% - 强调文字颜色 4 2 19" xfId="1607"/>
    <cellStyle name="60% - 强调文字颜色 4 2 2" xfId="1485"/>
    <cellStyle name="60% - 强调文字颜色 4 2 20" xfId="371"/>
    <cellStyle name="60% - 强调文字颜色 4 2 21" xfId="378"/>
    <cellStyle name="60% - 强调文字颜色 4 2 3" xfId="100"/>
    <cellStyle name="60% - 强调文字颜色 4 2 4" xfId="1616"/>
    <cellStyle name="60% - 强调文字颜色 4 2 5" xfId="932"/>
    <cellStyle name="60% - 强调文字颜色 4 2 6" xfId="1618"/>
    <cellStyle name="60% - 强调文字颜色 4 2 7" xfId="1267"/>
    <cellStyle name="60% - 强调文字颜色 4 2 8" xfId="1274"/>
    <cellStyle name="60% - 强调文字颜色 4 2 9" xfId="1272"/>
    <cellStyle name="60% - 强调文字颜色 4 2_2017年改革发展类资金分配及绩效" xfId="26"/>
    <cellStyle name="60% - 强调文字颜色 4 3" xfId="1620"/>
    <cellStyle name="60% - 强调文字颜色 4 4" xfId="1621"/>
    <cellStyle name="60% - 强调文字颜色 5 2" xfId="1622"/>
    <cellStyle name="60% - 强调文字颜色 5 2 10" xfId="474"/>
    <cellStyle name="60% - 强调文字颜色 5 2 11" xfId="481"/>
    <cellStyle name="60% - 强调文字颜色 5 2 12" xfId="495"/>
    <cellStyle name="60% - 强调文字颜色 5 2 13" xfId="510"/>
    <cellStyle name="60% - 强调文字颜色 5 2 14" xfId="523"/>
    <cellStyle name="60% - 强调文字颜色 5 2 15" xfId="529"/>
    <cellStyle name="60% - 强调文字颜色 5 2 16" xfId="545"/>
    <cellStyle name="60% - 强调文字颜色 5 2 17" xfId="256"/>
    <cellStyle name="60% - 强调文字颜色 5 2 18" xfId="1625"/>
    <cellStyle name="60% - 强调文字颜色 5 2 19" xfId="1628"/>
    <cellStyle name="60% - 强调文字颜色 5 2 2" xfId="1574"/>
    <cellStyle name="60% - 强调文字颜色 5 2 20" xfId="530"/>
    <cellStyle name="60% - 强调文字颜色 5 2 21" xfId="546"/>
    <cellStyle name="60% - 强调文字颜色 5 2 3" xfId="1156"/>
    <cellStyle name="60% - 强调文字颜色 5 2 4" xfId="1581"/>
    <cellStyle name="60% - 强调文字颜色 5 2 5" xfId="1637"/>
    <cellStyle name="60% - 强调文字颜色 5 2 6" xfId="1638"/>
    <cellStyle name="60% - 强调文字颜色 5 2 7" xfId="1342"/>
    <cellStyle name="60% - 强调文字颜色 5 2 8" xfId="1346"/>
    <cellStyle name="60% - 强调文字颜色 5 2 9" xfId="1350"/>
    <cellStyle name="60% - 强调文字颜色 5 2_2017年改革发展类资金分配及绩效" xfId="1642"/>
    <cellStyle name="60% - 强调文字颜色 5 3" xfId="1644"/>
    <cellStyle name="60% - 强调文字颜色 5 4" xfId="1646"/>
    <cellStyle name="60% - 强调文字颜色 6 2" xfId="1647"/>
    <cellStyle name="60% - 强调文字颜色 6 2 10" xfId="606"/>
    <cellStyle name="60% - 强调文字颜色 6 2 11" xfId="610"/>
    <cellStyle name="60% - 强调文字颜色 6 2 12" xfId="615"/>
    <cellStyle name="60% - 强调文字颜色 6 2 13" xfId="628"/>
    <cellStyle name="60% - 强调文字颜色 6 2 14" xfId="636"/>
    <cellStyle name="60% - 强调文字颜色 6 2 15" xfId="648"/>
    <cellStyle name="60% - 强调文字颜色 6 2 16" xfId="656"/>
    <cellStyle name="60% - 强调文字颜色 6 2 17" xfId="1649"/>
    <cellStyle name="60% - 强调文字颜色 6 2 18" xfId="1652"/>
    <cellStyle name="60% - 强调文字颜色 6 2 19" xfId="1654"/>
    <cellStyle name="60% - 强调文字颜色 6 2 2" xfId="1655"/>
    <cellStyle name="60% - 强调文字颜色 6 2 20" xfId="649"/>
    <cellStyle name="60% - 强调文字颜色 6 2 21" xfId="657"/>
    <cellStyle name="60% - 强调文字颜色 6 2 3" xfId="765"/>
    <cellStyle name="60% - 强调文字颜色 6 2 4" xfId="968"/>
    <cellStyle name="60% - 强调文字颜色 6 2 5" xfId="303"/>
    <cellStyle name="60% - 强调文字颜色 6 2 6" xfId="1055"/>
    <cellStyle name="60% - 强调文字颜色 6 2 7" xfId="1387"/>
    <cellStyle name="60% - 强调文字颜色 6 2 8" xfId="572"/>
    <cellStyle name="60% - 强调文字颜色 6 2 9" xfId="1396"/>
    <cellStyle name="60% - 强调文字颜色 6 2_2017年改革发展类资金分配及绩效" xfId="1311"/>
    <cellStyle name="60% - 强调文字颜色 6 3" xfId="1657"/>
    <cellStyle name="60% - 强调文字颜色 6 4" xfId="1658"/>
    <cellStyle name="60% - 着色 2" xfId="48"/>
    <cellStyle name="6mal" xfId="1659"/>
    <cellStyle name="A4 Small 210 x 297 mm" xfId="1508"/>
    <cellStyle name="Accent1" xfId="1661"/>
    <cellStyle name="Accent1 - 20%" xfId="274"/>
    <cellStyle name="Accent1 - 20% 2" xfId="280"/>
    <cellStyle name="Accent1 - 40%" xfId="1664"/>
    <cellStyle name="Accent1 - 40% 2" xfId="1669"/>
    <cellStyle name="Accent1 - 60%" xfId="1672"/>
    <cellStyle name="Accent1_12.25-发教育厅-2016年高职生均年初预算控制数分配表" xfId="244"/>
    <cellStyle name="Accent2" xfId="1676"/>
    <cellStyle name="Accent2 - 20%" xfId="1679"/>
    <cellStyle name="Accent2 - 20% 2" xfId="1681"/>
    <cellStyle name="Accent2 - 40%" xfId="18"/>
    <cellStyle name="Accent2 - 40% 2" xfId="1384"/>
    <cellStyle name="Accent2 - 60%" xfId="1682"/>
    <cellStyle name="Accent2_12.25-发教育厅-2016年高职生均年初预算控制数分配表" xfId="466"/>
    <cellStyle name="Accent3" xfId="1683"/>
    <cellStyle name="Accent3 - 20%" xfId="438"/>
    <cellStyle name="Accent3 - 20% 2" xfId="443"/>
    <cellStyle name="Accent3 - 40%" xfId="1035"/>
    <cellStyle name="Accent3 - 40% 2" xfId="623"/>
    <cellStyle name="Accent3 - 60%" xfId="1517"/>
    <cellStyle name="Accent3_12.25-发教育厅-2016年高职生均年初预算控制数分配表" xfId="1687"/>
    <cellStyle name="Accent4" xfId="1689"/>
    <cellStyle name="Accent4 - 20%" xfId="1691"/>
    <cellStyle name="Accent4 - 20% 2" xfId="1692"/>
    <cellStyle name="Accent4 - 40%" xfId="253"/>
    <cellStyle name="Accent4 - 40% 2" xfId="1286"/>
    <cellStyle name="Accent4 - 60%" xfId="637"/>
    <cellStyle name="Accent4_12.25-发教育厅-2016年高职生均年初预算控制数分配表" xfId="1605"/>
    <cellStyle name="Accent5" xfId="1694"/>
    <cellStyle name="Accent5 - 20%" xfId="1699"/>
    <cellStyle name="Accent5 - 20% 2" xfId="1700"/>
    <cellStyle name="Accent5 - 40%" xfId="1703"/>
    <cellStyle name="Accent5 - 40% 2" xfId="1704"/>
    <cellStyle name="Accent5 - 60%" xfId="1706"/>
    <cellStyle name="Accent5_12.25-发教育厅-2016年高职生均年初预算控制数分配表" xfId="837"/>
    <cellStyle name="Accent6" xfId="1708"/>
    <cellStyle name="Accent6 - 20%" xfId="1709"/>
    <cellStyle name="Accent6 - 20% 2" xfId="1710"/>
    <cellStyle name="Accent6 - 40%" xfId="783"/>
    <cellStyle name="Accent6 - 40% 2" xfId="789"/>
    <cellStyle name="Accent6 - 60%" xfId="1713"/>
    <cellStyle name="Accent6_12.25-发教育厅-2016年高职生均年初预算控制数分配表" xfId="753"/>
    <cellStyle name="args.style" xfId="16"/>
    <cellStyle name="Bad" xfId="1714"/>
    <cellStyle name="Calc Currency (0)" xfId="1716"/>
    <cellStyle name="Calculation" xfId="650"/>
    <cellStyle name="Calculation 2" xfId="653"/>
    <cellStyle name="Check Cell" xfId="1717"/>
    <cellStyle name="ColLevel_0" xfId="1533"/>
    <cellStyle name="Comma [0]" xfId="1303"/>
    <cellStyle name="comma zerodec" xfId="1721"/>
    <cellStyle name="Comma_!!!GO" xfId="1723"/>
    <cellStyle name="Currency [0]" xfId="80"/>
    <cellStyle name="Currency_!!!GO" xfId="1187"/>
    <cellStyle name="Currency1" xfId="1725"/>
    <cellStyle name="Date" xfId="1730"/>
    <cellStyle name="Dollar (zero dec)" xfId="1332"/>
    <cellStyle name="Explanatory Text" xfId="1732"/>
    <cellStyle name="e鯪9Y_x000b_" xfId="1733"/>
    <cellStyle name="Fixed" xfId="1740"/>
    <cellStyle name="gcd" xfId="1741"/>
    <cellStyle name="Good" xfId="1743"/>
    <cellStyle name="Grey" xfId="1748"/>
    <cellStyle name="Header1" xfId="807"/>
    <cellStyle name="Header2" xfId="1750"/>
    <cellStyle name="Header2 2" xfId="416"/>
    <cellStyle name="Header2_湘财教指2017-0119号2018年中央支持地方高校改革发展省级资金预算分配表" xfId="1751"/>
    <cellStyle name="Heading 1" xfId="744"/>
    <cellStyle name="Heading 2" xfId="258"/>
    <cellStyle name="Heading 3" xfId="108"/>
    <cellStyle name="Heading 4" xfId="714"/>
    <cellStyle name="HEADING1" xfId="982"/>
    <cellStyle name="HEADING2" xfId="985"/>
    <cellStyle name="Input" xfId="1753"/>
    <cellStyle name="Input [yellow]" xfId="1757"/>
    <cellStyle name="Input [yellow] 2" xfId="1765"/>
    <cellStyle name="Input [yellow] 3" xfId="818"/>
    <cellStyle name="Input 2" xfId="24"/>
    <cellStyle name="Input Cells" xfId="1769"/>
    <cellStyle name="Linked Cell" xfId="1771"/>
    <cellStyle name="Linked Cells" xfId="1774"/>
    <cellStyle name="Millares [0]_96 Risk" xfId="977"/>
    <cellStyle name="Millares_96 Risk" xfId="1776"/>
    <cellStyle name="Milliers [0]_!!!GO" xfId="1781"/>
    <cellStyle name="Milliers_!!!GO" xfId="1784"/>
    <cellStyle name="Moneda [0]_96 Risk" xfId="1785"/>
    <cellStyle name="Moneda_96 Risk" xfId="1786"/>
    <cellStyle name="Mon閠aire [0]_!!!GO" xfId="1787"/>
    <cellStyle name="Mon閠aire_!!!GO" xfId="719"/>
    <cellStyle name="MS Sans Serif" xfId="23"/>
    <cellStyle name="MS Sans Serif 2" xfId="1224"/>
    <cellStyle name="Neutral" xfId="1601"/>
    <cellStyle name="New Times Roman" xfId="1790"/>
    <cellStyle name="no dec" xfId="1794"/>
    <cellStyle name="no dec 2" xfId="1795"/>
    <cellStyle name="no dec_湘财教指〔2017〕84号中央财政支持地方高校改革发展资金" xfId="1796"/>
    <cellStyle name="Norma,_laroux_4_营业在建 (2)_E21" xfId="1407"/>
    <cellStyle name="Normal - Style1" xfId="1073"/>
    <cellStyle name="Normal_!!!GO" xfId="1167"/>
    <cellStyle name="Note" xfId="1797"/>
    <cellStyle name="Note 2" xfId="1799"/>
    <cellStyle name="Note 3" xfId="1801"/>
    <cellStyle name="Output" xfId="1446"/>
    <cellStyle name="Output 2" xfId="1253"/>
    <cellStyle name="per.style" xfId="1492"/>
    <cellStyle name="Percent [2]" xfId="1802"/>
    <cellStyle name="Percent_!!!GO" xfId="1084"/>
    <cellStyle name="Pourcentage_pldt" xfId="1798"/>
    <cellStyle name="PSChar" xfId="132"/>
    <cellStyle name="PSChar 2" xfId="1495"/>
    <cellStyle name="PSDate" xfId="1803"/>
    <cellStyle name="PSDate 2" xfId="191"/>
    <cellStyle name="PSDec" xfId="1804"/>
    <cellStyle name="PSDec 2" xfId="1742"/>
    <cellStyle name="PSHeading" xfId="1808"/>
    <cellStyle name="PSHeading 2" xfId="1793"/>
    <cellStyle name="PSInt" xfId="484"/>
    <cellStyle name="PSInt 2" xfId="487"/>
    <cellStyle name="PSSpacer" xfId="1811"/>
    <cellStyle name="PSSpacer 2" xfId="547"/>
    <cellStyle name="RowLevel_0" xfId="1198"/>
    <cellStyle name="sstot" xfId="754"/>
    <cellStyle name="sstot 2" xfId="757"/>
    <cellStyle name="sstot 3" xfId="846"/>
    <cellStyle name="Standard_AREAS" xfId="1816"/>
    <cellStyle name="t" xfId="1502"/>
    <cellStyle name="t 2" xfId="1817"/>
    <cellStyle name="t 3" xfId="1818"/>
    <cellStyle name="t_HVAC Equipment (3)" xfId="1133"/>
    <cellStyle name="t_HVAC Equipment (3) 2" xfId="1820"/>
    <cellStyle name="t_HVAC Equipment (3) 3" xfId="1822"/>
    <cellStyle name="Title" xfId="750"/>
    <cellStyle name="Total" xfId="1009"/>
    <cellStyle name="Total 2" xfId="1826"/>
    <cellStyle name="Total 3" xfId="1829"/>
    <cellStyle name="Total_湘财教指2017-0119号2018年中央支持地方高校改革发展省级资金预算分配表" xfId="1834"/>
    <cellStyle name="Warning Text" xfId="1835"/>
    <cellStyle name="百分比 2" xfId="366"/>
    <cellStyle name="百分比 2 2" xfId="875"/>
    <cellStyle name="百分比 3" xfId="883"/>
    <cellStyle name="百分比 3 2" xfId="578"/>
    <cellStyle name="捠壿 [0.00]_Region Orders (2)" xfId="638"/>
    <cellStyle name="捠壿_Region Orders (2)" xfId="1837"/>
    <cellStyle name="编号" xfId="1840"/>
    <cellStyle name="编号 2" xfId="1843"/>
    <cellStyle name="标题 1 2" xfId="885"/>
    <cellStyle name="标题 1 2 10" xfId="1111"/>
    <cellStyle name="标题 1 2 11" xfId="490"/>
    <cellStyle name="标题 1 2 12" xfId="1844"/>
    <cellStyle name="标题 1 2 13" xfId="1145"/>
    <cellStyle name="标题 1 2 14" xfId="1846"/>
    <cellStyle name="标题 1 2 15" xfId="891"/>
    <cellStyle name="标题 1 2 16" xfId="1849"/>
    <cellStyle name="标题 1 2 17" xfId="1850"/>
    <cellStyle name="标题 1 2 18" xfId="1851"/>
    <cellStyle name="标题 1 2 19" xfId="1853"/>
    <cellStyle name="标题 1 2 2" xfId="1855"/>
    <cellStyle name="标题 1 2 20" xfId="892"/>
    <cellStyle name="标题 1 2 21" xfId="1848"/>
    <cellStyle name="标题 1 2 3" xfId="1100"/>
    <cellStyle name="标题 1 2 4" xfId="667"/>
    <cellStyle name="标题 1 2 5" xfId="276"/>
    <cellStyle name="标题 1 2 6" xfId="1583"/>
    <cellStyle name="标题 1 2 7" xfId="1336"/>
    <cellStyle name="标题 1 2 8" xfId="1586"/>
    <cellStyle name="标题 1 2 9" xfId="1593"/>
    <cellStyle name="标题 1 2_2017年改革发展类资金分配及绩效" xfId="357"/>
    <cellStyle name="标题 1 3" xfId="1858"/>
    <cellStyle name="标题 2 2" xfId="888"/>
    <cellStyle name="标题 2 2 10" xfId="1159"/>
    <cellStyle name="标题 2 2 11" xfId="1206"/>
    <cellStyle name="标题 2 2 12" xfId="1859"/>
    <cellStyle name="标题 2 2 13" xfId="1861"/>
    <cellStyle name="标题 2 2 14" xfId="126"/>
    <cellStyle name="标题 2 2 15" xfId="130"/>
    <cellStyle name="标题 2 2 16" xfId="20"/>
    <cellStyle name="标题 2 2 17" xfId="143"/>
    <cellStyle name="标题 2 2 18" xfId="145"/>
    <cellStyle name="标题 2 2 19" xfId="151"/>
    <cellStyle name="标题 2 2 2" xfId="1863"/>
    <cellStyle name="标题 2 2 20" xfId="129"/>
    <cellStyle name="标题 2 2 21" xfId="19"/>
    <cellStyle name="标题 2 2 3" xfId="1864"/>
    <cellStyle name="标题 2 2 4" xfId="1418"/>
    <cellStyle name="标题 2 2 5" xfId="1246"/>
    <cellStyle name="标题 2 2 6" xfId="1484"/>
    <cellStyle name="标题 2 2 7" xfId="98"/>
    <cellStyle name="标题 2 2 8" xfId="1611"/>
    <cellStyle name="标题 2 2 9" xfId="935"/>
    <cellStyle name="标题 2 2_2017年改革发展类资金分配及绩效" xfId="1865"/>
    <cellStyle name="标题 2 3" xfId="1866"/>
    <cellStyle name="标题 3 2" xfId="893"/>
    <cellStyle name="标题 3 2 10" xfId="980"/>
    <cellStyle name="标题 3 2 11" xfId="1025"/>
    <cellStyle name="标题 3 2 12" xfId="1868"/>
    <cellStyle name="标题 3 2 13" xfId="1737"/>
    <cellStyle name="标题 3 2 14" xfId="1870"/>
    <cellStyle name="标题 3 2 15" xfId="1873"/>
    <cellStyle name="标题 3 2 16" xfId="1875"/>
    <cellStyle name="标题 3 2 17" xfId="3"/>
    <cellStyle name="标题 3 2 18" xfId="800"/>
    <cellStyle name="标题 3 2 19" xfId="1878"/>
    <cellStyle name="标题 3 2 2" xfId="1565"/>
    <cellStyle name="标题 3 2 20" xfId="1872"/>
    <cellStyle name="标题 3 2 21" xfId="1874"/>
    <cellStyle name="标题 3 2 3" xfId="1180"/>
    <cellStyle name="标题 3 2 4" xfId="1568"/>
    <cellStyle name="标题 3 2 5" xfId="503"/>
    <cellStyle name="标题 3 2 6" xfId="1572"/>
    <cellStyle name="标题 3 2 7" xfId="1151"/>
    <cellStyle name="标题 3 2 8" xfId="1578"/>
    <cellStyle name="标题 3 2 9" xfId="1634"/>
    <cellStyle name="标题 3 2_2017年改革发展类资金分配及绩效" xfId="157"/>
    <cellStyle name="标题 3 3" xfId="1847"/>
    <cellStyle name="标题 4 2" xfId="1635"/>
    <cellStyle name="标题 4 2 10" xfId="1324"/>
    <cellStyle name="标题 4 2 11" xfId="1331"/>
    <cellStyle name="标题 4 2 12" xfId="1879"/>
    <cellStyle name="标题 4 2 13" xfId="1880"/>
    <cellStyle name="标题 4 2 14" xfId="1761"/>
    <cellStyle name="标题 4 2 15" xfId="816"/>
    <cellStyle name="标题 4 2 16" xfId="33"/>
    <cellStyle name="标题 4 2 17" xfId="1882"/>
    <cellStyle name="标题 4 2 18" xfId="1884"/>
    <cellStyle name="标题 4 2 19" xfId="1212"/>
    <cellStyle name="标题 4 2 2" xfId="1887"/>
    <cellStyle name="标题 4 2 20" xfId="814"/>
    <cellStyle name="标题 4 2 21" xfId="34"/>
    <cellStyle name="标题 4 2 3" xfId="322"/>
    <cellStyle name="标题 4 2 4" xfId="1888"/>
    <cellStyle name="标题 4 2 5" xfId="1301"/>
    <cellStyle name="标题 4 2 6" xfId="1889"/>
    <cellStyle name="标题 4 2 7" xfId="1891"/>
    <cellStyle name="标题 4 2 8" xfId="1897"/>
    <cellStyle name="标题 4 2 9" xfId="1898"/>
    <cellStyle name="标题 4 2_2017年改革发展类资金分配及绩效" xfId="1901"/>
    <cellStyle name="标题 4 3" xfId="1904"/>
    <cellStyle name="标题 5" xfId="389"/>
    <cellStyle name="标题 5 10" xfId="926"/>
    <cellStyle name="标题 5 11" xfId="929"/>
    <cellStyle name="标题 5 12" xfId="937"/>
    <cellStyle name="标题 5 13" xfId="945"/>
    <cellStyle name="标题 5 14" xfId="954"/>
    <cellStyle name="标题 5 15" xfId="1905"/>
    <cellStyle name="标题 5 16" xfId="1910"/>
    <cellStyle name="标题 5 17" xfId="1912"/>
    <cellStyle name="标题 5 18" xfId="1914"/>
    <cellStyle name="标题 5 19" xfId="1915"/>
    <cellStyle name="标题 5 2" xfId="1916"/>
    <cellStyle name="标题 5 20" xfId="1906"/>
    <cellStyle name="标题 5 21" xfId="1911"/>
    <cellStyle name="标题 5 22" xfId="1913"/>
    <cellStyle name="标题 5 3" xfId="1917"/>
    <cellStyle name="标题 5 4" xfId="1918"/>
    <cellStyle name="标题 5 5" xfId="1919"/>
    <cellStyle name="标题 5 6" xfId="25"/>
    <cellStyle name="标题 5 7" xfId="1921"/>
    <cellStyle name="标题 5 8" xfId="1923"/>
    <cellStyle name="标题 5 9" xfId="154"/>
    <cellStyle name="标题 6" xfId="1925"/>
    <cellStyle name="标题 7" xfId="1928"/>
    <cellStyle name="标题1" xfId="1930"/>
    <cellStyle name="标题1 2" xfId="1932"/>
    <cellStyle name="表标题" xfId="1935"/>
    <cellStyle name="表标题 2" xfId="1937"/>
    <cellStyle name="表标题 2 2" xfId="84"/>
    <cellStyle name="表标题 2 3" xfId="1941"/>
    <cellStyle name="表标题 2_2017年改革发展类资金分配及绩效" xfId="1942"/>
    <cellStyle name="表标题 3" xfId="1825"/>
    <cellStyle name="表标题_湘财教指〔2017〕84号中央财政支持地方高校改革发展资金" xfId="1413"/>
    <cellStyle name="部门" xfId="1946"/>
    <cellStyle name="部门 2" xfId="1948"/>
    <cellStyle name="差 2" xfId="859"/>
    <cellStyle name="差 2 10" xfId="63"/>
    <cellStyle name="差 2 11" xfId="1950"/>
    <cellStyle name="差 2 12" xfId="54"/>
    <cellStyle name="差 2 13" xfId="1951"/>
    <cellStyle name="差 2 14" xfId="1953"/>
    <cellStyle name="差 2 15" xfId="1954"/>
    <cellStyle name="差 2 16" xfId="1958"/>
    <cellStyle name="差 2 17" xfId="1963"/>
    <cellStyle name="差 2 18" xfId="1964"/>
    <cellStyle name="差 2 19" xfId="1965"/>
    <cellStyle name="差 2 2" xfId="1966"/>
    <cellStyle name="差 2 20" xfId="1955"/>
    <cellStyle name="差 2 21" xfId="1959"/>
    <cellStyle name="差 2 3" xfId="1967"/>
    <cellStyle name="差 2 4" xfId="1969"/>
    <cellStyle name="差 2 5" xfId="1841"/>
    <cellStyle name="差 2 6" xfId="1972"/>
    <cellStyle name="差 2 7" xfId="1821"/>
    <cellStyle name="差 2 8" xfId="1823"/>
    <cellStyle name="差 2 9" xfId="1284"/>
    <cellStyle name="差 2_2017年改革发展类资金分配及绩效" xfId="1974"/>
    <cellStyle name="差 3" xfId="1365"/>
    <cellStyle name="差 4" xfId="1975"/>
    <cellStyle name="差_00省级(打印)" xfId="1032"/>
    <cellStyle name="差_00省级(打印)_12.25-发教育厅-2016年高职生均年初预算控制数分配表" xfId="1978"/>
    <cellStyle name="差_03昭通" xfId="1979"/>
    <cellStyle name="差_03昭通_12.25-发教育厅-2016年高职生均年初预算控制数分配表" xfId="1981"/>
    <cellStyle name="差_0502通海县" xfId="1984"/>
    <cellStyle name="差_0502通海县_12.25-发教育厅-2016年高职生均年初预算控制数分配表" xfId="1985"/>
    <cellStyle name="差_05潍坊" xfId="1645"/>
    <cellStyle name="差_05潍坊_12.25-发教育厅-2016年高职生均年初预算控制数分配表" xfId="382"/>
    <cellStyle name="差_0605石屏县" xfId="1987"/>
    <cellStyle name="差_0605石屏县_12.25-发教育厅-2016年高职生均年初预算控制数分配表" xfId="679"/>
    <cellStyle name="差_0605石屏县_财力性转移支付2010年预算参考数" xfId="1090"/>
    <cellStyle name="差_0605石屏县_财力性转移支付2010年预算参考数_12.25-发教育厅-2016年高职生均年初预算控制数分配表" xfId="1988"/>
    <cellStyle name="差_07临沂" xfId="1287"/>
    <cellStyle name="差_07临沂_12.25-发教育厅-2016年高职生均年初预算控制数分配表" xfId="1991"/>
    <cellStyle name="差_09黑龙江" xfId="1992"/>
    <cellStyle name="差_09黑龙江_12.25-发教育厅-2016年高职生均年初预算控制数分配表" xfId="1895"/>
    <cellStyle name="差_09黑龙江_财力性转移支付2010年预算参考数" xfId="1344"/>
    <cellStyle name="差_09黑龙江_财力性转移支付2010年预算参考数_12.25-发教育厅-2016年高职生均年初预算控制数分配表" xfId="1993"/>
    <cellStyle name="差_1" xfId="1998"/>
    <cellStyle name="差_1_12.25-发教育厅-2016年高职生均年初预算控制数分配表" xfId="1013"/>
    <cellStyle name="差_1_财力性转移支付2010年预算参考数" xfId="1999"/>
    <cellStyle name="差_1_财力性转移支付2010年预算参考数_12.25-发教育厅-2016年高职生均年初预算控制数分配表" xfId="1539"/>
    <cellStyle name="差_1110洱源县" xfId="1165"/>
    <cellStyle name="差_1110洱源县_12.25-发教育厅-2016年高职生均年初预算控制数分配表" xfId="2001"/>
    <cellStyle name="差_1110洱源县_财力性转移支付2010年预算参考数" xfId="2002"/>
    <cellStyle name="差_1110洱源县_财力性转移支付2010年预算参考数_12.25-发教育厅-2016年高职生均年初预算控制数分配表" xfId="621"/>
    <cellStyle name="差_11大理" xfId="2003"/>
    <cellStyle name="差_11大理_12.25-发教育厅-2016年高职生均年初预算控制数分配表" xfId="1341"/>
    <cellStyle name="差_11大理_财力性转移支付2010年预算参考数" xfId="2004"/>
    <cellStyle name="差_11大理_财力性转移支付2010年预算参考数_12.25-发教育厅-2016年高职生均年初预算控制数分配表" xfId="2005"/>
    <cellStyle name="差_12.25-发教育厅-2015年老职工住房补贴审核表" xfId="2006"/>
    <cellStyle name="差_12.25-发教育厅-2016年高职生均年初预算控制数分配表" xfId="1614"/>
    <cellStyle name="差_12.25-发教育厅-非税预算" xfId="1670"/>
    <cellStyle name="差_12.25-发教育厅工资提标和养老保险改革2016年新增" xfId="1933"/>
    <cellStyle name="差_12滨州" xfId="1233"/>
    <cellStyle name="差_12滨州_12.25-发教育厅-2016年高职生均年初预算控制数分配表" xfId="956"/>
    <cellStyle name="差_12滨州_财力性转移支付2010年预算参考数" xfId="367"/>
    <cellStyle name="差_12滨州_财力性转移支付2010年预算参考数_12.25-发教育厅-2016年高职生均年初预算控制数分配表" xfId="2008"/>
    <cellStyle name="差_14安徽" xfId="2009"/>
    <cellStyle name="差_14安徽_12.25-发教育厅-2016年高职生均年初预算控制数分配表" xfId="2010"/>
    <cellStyle name="差_14安徽_财力性转移支付2010年预算参考数" xfId="1931"/>
    <cellStyle name="差_14安徽_财力性转移支付2010年预算参考数_12.25-发教育厅-2016年高职生均年初预算控制数分配表" xfId="952"/>
    <cellStyle name="差_2" xfId="961"/>
    <cellStyle name="差_2_12.25-发教育厅-2016年高职生均年初预算控制数分配表" xfId="1945"/>
    <cellStyle name="差_2_财力性转移支付2010年预算参考数" xfId="150"/>
    <cellStyle name="差_2_财力性转移支付2010年预算参考数_12.25-发教育厅-2016年高职生均年初预算控制数分配表" xfId="658"/>
    <cellStyle name="差_2006年22湖南" xfId="2012"/>
    <cellStyle name="差_2006年22湖南_12.25-发教育厅-2016年高职生均年初预算控制数分配表" xfId="1595"/>
    <cellStyle name="差_2006年22湖南_财力性转移支付2010年预算参考数" xfId="2014"/>
    <cellStyle name="差_2006年22湖南_财力性转移支付2010年预算参考数_12.25-发教育厅-2016年高职生均年初预算控制数分配表" xfId="2016"/>
    <cellStyle name="差_2006年27重庆" xfId="588"/>
    <cellStyle name="差_2006年27重庆_12.25-发教育厅-2016年高职生均年初预算控制数分配表" xfId="2017"/>
    <cellStyle name="差_2006年27重庆_财力性转移支付2010年预算参考数" xfId="2019"/>
    <cellStyle name="差_2006年27重庆_财力性转移支付2010年预算参考数_12.25-发教育厅-2016年高职生均年初预算控制数分配表" xfId="2020"/>
    <cellStyle name="差_2006年28四川" xfId="2007"/>
    <cellStyle name="差_2006年28四川_12.25-发教育厅-2016年高职生均年初预算控制数分配表" xfId="2021"/>
    <cellStyle name="差_2006年28四川_财力性转移支付2010年预算参考数" xfId="1707"/>
    <cellStyle name="差_2006年28四川_财力性转移支付2010年预算参考数_12.25-发教育厅-2016年高职生均年初预算控制数分配表" xfId="1867"/>
    <cellStyle name="差_2006年30云南" xfId="267"/>
    <cellStyle name="差_2006年30云南_12.25-发教育厅-2016年高职生均年初预算控制数分配表" xfId="2022"/>
    <cellStyle name="差_2006年33甘肃" xfId="2024"/>
    <cellStyle name="差_2006年33甘肃_12.25-发教育厅-2016年高职生均年初预算控制数分配表" xfId="2025"/>
    <cellStyle name="差_2006年34青海" xfId="2030"/>
    <cellStyle name="差_2006年34青海_12.25-发教育厅-2016年高职生均年初预算控制数分配表" xfId="2033"/>
    <cellStyle name="差_2006年34青海_财力性转移支付2010年预算参考数" xfId="134"/>
    <cellStyle name="差_2006年34青海_财力性转移支付2010年预算参考数_12.25-发教育厅-2016年高职生均年初预算控制数分配表" xfId="2035"/>
    <cellStyle name="差_2006年全省财力计算表（中央、决算）" xfId="2037"/>
    <cellStyle name="差_2006年全省财力计算表（中央、决算）_12.25-发教育厅-2016年高职生均年初预算控制数分配表" xfId="2038"/>
    <cellStyle name="差_2006年水利统计指标统计表" xfId="2040"/>
    <cellStyle name="差_2006年水利统计指标统计表_12.25-发教育厅-2016年高职生均年初预算控制数分配表" xfId="2041"/>
    <cellStyle name="差_2006年水利统计指标统计表_财力性转移支付2010年预算参考数" xfId="1660"/>
    <cellStyle name="差_2006年水利统计指标统计表_财力性转移支付2010年预算参考数_12.25-发教育厅-2016年高职生均年初预算控制数分配表" xfId="2043"/>
    <cellStyle name="差_2007年收支情况及2008年收支预计表(汇总表)" xfId="2046"/>
    <cellStyle name="差_2007年收支情况及2008年收支预计表(汇总表)_12.25-发教育厅-2016年高职生均年初预算控制数分配表" xfId="2049"/>
    <cellStyle name="差_2007年收支情况及2008年收支预计表(汇总表)_财力性转移支付2010年预算参考数" xfId="2051"/>
    <cellStyle name="差_2007年收支情况及2008年收支预计表(汇总表)_财力性转移支付2010年预算参考数_12.25-发教育厅-2016年高职生均年初预算控制数分配表" xfId="2052"/>
    <cellStyle name="差_2007年一般预算支出剔除" xfId="2053"/>
    <cellStyle name="差_2007年一般预算支出剔除_12.25-发教育厅-2016年高职生均年初预算控制数分配表" xfId="2056"/>
    <cellStyle name="差_2007年一般预算支出剔除_财力性转移支付2010年预算参考数" xfId="2057"/>
    <cellStyle name="差_2007年一般预算支出剔除_财力性转移支付2010年预算参考数_12.25-发教育厅-2016年高职生均年初预算控制数分配表" xfId="88"/>
    <cellStyle name="差_2007一般预算支出口径剔除表" xfId="2059"/>
    <cellStyle name="差_2007一般预算支出口径剔除表_12.25-发教育厅-2016年高职生均年初预算控制数分配表" xfId="94"/>
    <cellStyle name="差_2007一般预算支出口径剔除表_财力性转移支付2010年预算参考数" xfId="417"/>
    <cellStyle name="差_2007一般预算支出口径剔除表_财力性转移支付2010年预算参考数_12.25-发教育厅-2016年高职生均年初预算控制数分配表" xfId="1591"/>
    <cellStyle name="差_2008计算资料（8月5）" xfId="2060"/>
    <cellStyle name="差_2008计算资料（8月5）_12.25-发教育厅-2016年高职生均年初预算控制数分配表" xfId="2061"/>
    <cellStyle name="差_2008年全省汇总收支计算表" xfId="199"/>
    <cellStyle name="差_2008年全省汇总收支计算表_12.25-发教育厅-2016年高职生均年初预算控制数分配表" xfId="2063"/>
    <cellStyle name="差_2008年全省汇总收支计算表_财力性转移支付2010年预算参考数" xfId="278"/>
    <cellStyle name="差_2008年全省汇总收支计算表_财力性转移支付2010年预算参考数_12.25-发教育厅-2016年高职生均年初预算控制数分配表" xfId="1462"/>
    <cellStyle name="差_2008年一般预算支出预计" xfId="2065"/>
    <cellStyle name="差_2008年一般预算支出预计_12.25-发教育厅-2016年高职生均年初预算控制数分配表" xfId="2068"/>
    <cellStyle name="差_2008年预计支出与2007年对比" xfId="2070"/>
    <cellStyle name="差_2008年预计支出与2007年对比_12.25-发教育厅-2016年高职生均年初预算控制数分配表" xfId="2071"/>
    <cellStyle name="差_2008年支出核定" xfId="2074"/>
    <cellStyle name="差_2008年支出核定_12.25-发教育厅-2016年高职生均年初预算控制数分配表" xfId="393"/>
    <cellStyle name="差_2008年支出调整" xfId="581"/>
    <cellStyle name="差_2008年支出调整_12.25-发教育厅-2016年高职生均年初预算控制数分配表" xfId="2077"/>
    <cellStyle name="差_2008年支出调整_财力性转移支付2010年预算参考数" xfId="1228"/>
    <cellStyle name="差_2008年支出调整_财力性转移支付2010年预算参考数_12.25-发教育厅-2016年高职生均年初预算控制数分配表" xfId="2078"/>
    <cellStyle name="差_2014年高职生均测算" xfId="2082"/>
    <cellStyle name="差_2014年职成教育第一批专项资金分配表" xfId="726"/>
    <cellStyle name="差_2014市县可用财力（提供处室）" xfId="1684"/>
    <cellStyle name="差_2014市县可用财力（提供处室）_12.25-发教育厅-2016年高职生均年初预算控制数分配表" xfId="1688"/>
    <cellStyle name="差_2015年度工资提标清算拨款分配方案" xfId="1015"/>
    <cellStyle name="差_2015年度省本级教育部门经常性拨款分配方案1223（定稿）" xfId="1736"/>
    <cellStyle name="差_2015年度追加中央生均拨款分配方案" xfId="2083"/>
    <cellStyle name="差_2015年高等教育教职工和学生情况" xfId="364"/>
    <cellStyle name="差_2015年高职生均拨款奖补资金分配方案(200万托底）" xfId="642"/>
    <cellStyle name="差_2015年高职中央奖补资金分配因素表（含民办）" xfId="1718"/>
    <cellStyle name="差_2015年高职中央奖补资金分配因素表（含民办）_12.25-发教育厅-2016年高职生均年初预算控制数分配表" xfId="77"/>
    <cellStyle name="差_2016年常年委托工作经费及一次性项目经费清理表" xfId="1857"/>
    <cellStyle name="差_2016年高校经常性拨款分配因素(测算201616)" xfId="2084"/>
    <cellStyle name="差_2016年年初部门预算分配方案" xfId="564"/>
    <cellStyle name="差_2018年湖南省高校“双一流”建设专项资金预安排表" xfId="65"/>
    <cellStyle name="差_20河南" xfId="1194"/>
    <cellStyle name="差_20河南_12.25-发教育厅-2016年高职生均年初预算控制数分配表" xfId="1860"/>
    <cellStyle name="差_20河南_财力性转移支付2010年预算参考数" xfId="1881"/>
    <cellStyle name="差_20河南_财力性转移支付2010年预算参考数_12.25-发教育厅-2016年高职生均年初预算控制数分配表" xfId="2085"/>
    <cellStyle name="差_22湖南" xfId="2087"/>
    <cellStyle name="差_22湖南_12.25-发教育厅-2016年高职生均年初预算控制数分配表" xfId="2089"/>
    <cellStyle name="差_22湖南_财力性转移支付2010年预算参考数" xfId="2094"/>
    <cellStyle name="差_22湖南_财力性转移支付2010年预算参考数_12.25-发教育厅-2016年高职生均年初预算控制数分配表" xfId="2096"/>
    <cellStyle name="差_27重庆" xfId="652"/>
    <cellStyle name="差_27重庆_12.25-发教育厅-2016年高职生均年初预算控制数分配表" xfId="2098"/>
    <cellStyle name="差_27重庆_财力性转移支付2010年预算参考数" xfId="2101"/>
    <cellStyle name="差_27重庆_财力性转移支付2010年预算参考数_12.25-发教育厅-2016年高职生均年初预算控制数分配表" xfId="1204"/>
    <cellStyle name="差_28四川" xfId="334"/>
    <cellStyle name="差_28四川_12.25-发教育厅-2016年高职生均年初预算控制数分配表" xfId="2105"/>
    <cellStyle name="差_28四川_财力性转移支付2010年预算参考数" xfId="2108"/>
    <cellStyle name="差_28四川_财力性转移支付2010年预算参考数_12.25-发教育厅-2016年高职生均年初预算控制数分配表" xfId="2113"/>
    <cellStyle name="差_30云南" xfId="1752"/>
    <cellStyle name="差_30云南_1" xfId="2117"/>
    <cellStyle name="差_30云南_1_12.25-发教育厅-2016年高职生均年初预算控制数分配表" xfId="2118"/>
    <cellStyle name="差_30云南_1_财力性转移支付2010年预算参考数" xfId="14"/>
    <cellStyle name="差_30云南_1_财力性转移支付2010年预算参考数_12.25-发教育厅-2016年高职生均年初预算控制数分配表" xfId="2120"/>
    <cellStyle name="差_30云南_12.25-发教育厅-2016年高职生均年初预算控制数分配表" xfId="2123"/>
    <cellStyle name="差_33甘肃" xfId="1639"/>
    <cellStyle name="差_33甘肃_12.25-发教育厅-2016年高职生均年初预算控制数分配表" xfId="494"/>
    <cellStyle name="差_34青海" xfId="377"/>
    <cellStyle name="差_34青海_1" xfId="794"/>
    <cellStyle name="差_34青海_1_12.25-发教育厅-2016年高职生均年初预算控制数分配表" xfId="2124"/>
    <cellStyle name="差_34青海_1_财力性转移支付2010年预算参考数" xfId="2125"/>
    <cellStyle name="差_34青海_1_财力性转移支付2010年预算参考数_12.25-发教育厅-2016年高职生均年初预算控制数分配表" xfId="1957"/>
    <cellStyle name="差_34青海_12.25-发教育厅-2016年高职生均年初预算控制数分配表" xfId="1763"/>
    <cellStyle name="差_34青海_财力性转移支付2010年预算参考数" xfId="2126"/>
    <cellStyle name="差_34青海_财力性转移支付2010年预算参考数_12.25-发教育厅-2016年高职生均年初预算控制数分配表" xfId="2130"/>
    <cellStyle name="差_530623_2006年县级财政报表附表" xfId="1810"/>
    <cellStyle name="差_530623_2006年县级财政报表附表_12.25-发教育厅-2016年高职生均年初预算控制数分配表" xfId="2132"/>
    <cellStyle name="差_530629_2006年县级财政报表附表" xfId="2133"/>
    <cellStyle name="差_530629_2006年县级财政报表附表_12.25-发教育厅-2016年高职生均年初预算控制数分配表" xfId="1437"/>
    <cellStyle name="差_5334_2006年迪庆县级财政报表附表" xfId="2134"/>
    <cellStyle name="差_5334_2006年迪庆县级财政报表附表_12.25-发教育厅-2016年高职生均年初预算控制数分配表" xfId="1039"/>
    <cellStyle name="差_Book1" xfId="2135"/>
    <cellStyle name="差_Book1_1" xfId="1871"/>
    <cellStyle name="差_Book1_12.25-发教育厅-2016年高职生均年初预算控制数分配表" xfId="969"/>
    <cellStyle name="差_Book1_财力性转移支付2010年预算参考数" xfId="2042"/>
    <cellStyle name="差_Book1_财力性转移支付2010年预算参考数_12.25-发教育厅-2016年高职生均年初预算控制数分配表" xfId="2136"/>
    <cellStyle name="差_Book2" xfId="95"/>
    <cellStyle name="差_Book2_12.25-发教育厅-2016年高职生均年初预算控制数分配表" xfId="2139"/>
    <cellStyle name="差_Book2_财力性转移支付2010年预算参考数" xfId="2140"/>
    <cellStyle name="差_Book2_财力性转移支付2010年预算参考数_12.25-发教育厅-2016年高职生均年初预算控制数分配表" xfId="2142"/>
    <cellStyle name="差_gdp" xfId="1"/>
    <cellStyle name="差_gdp_12.25-发教育厅-2016年高职生均年初预算控制数分配表" xfId="1487"/>
    <cellStyle name="差_M01-2(州市补助收入)" xfId="1054"/>
    <cellStyle name="差_M01-2(州市补助收入)_12.25-发教育厅-2016年高职生均年初预算控制数分配表" xfId="2144"/>
    <cellStyle name="差_Sheet1" xfId="2146"/>
    <cellStyle name="差_Sheet1_1" xfId="427"/>
    <cellStyle name="差_安徽 缺口县区测算(地方填报)1" xfId="2149"/>
    <cellStyle name="差_安徽 缺口县区测算(地方填报)1_12.25-发教育厅-2016年高职生均年初预算控制数分配表" xfId="1862"/>
    <cellStyle name="差_安徽 缺口县区测算(地方填报)1_财力性转移支付2010年预算参考数" xfId="46"/>
    <cellStyle name="差_安徽 缺口县区测算(地方填报)1_财力性转移支付2010年预算参考数_12.25-发教育厅-2016年高职生均年初预算控制数分配表" xfId="2152"/>
    <cellStyle name="差_不含人员经费系数" xfId="2153"/>
    <cellStyle name="差_不含人员经费系数_12.25-发教育厅-2016年高职生均年初预算控制数分配表" xfId="2154"/>
    <cellStyle name="差_不含人员经费系数_财力性转移支付2010年预算参考数" xfId="1063"/>
    <cellStyle name="差_不含人员经费系数_财力性转移支付2010年预算参考数_12.25-发教育厅-2016年高职生均年初预算控制数分配表" xfId="2155"/>
    <cellStyle name="差_财政供养人员" xfId="2157"/>
    <cellStyle name="差_财政供养人员_12.25-发教育厅-2016年高职生均年初预算控制数分配表" xfId="192"/>
    <cellStyle name="差_财政供养人员_财力性转移支付2010年预算参考数" xfId="2160"/>
    <cellStyle name="差_财政供养人员_财力性转移支付2010年预算参考数_12.25-发教育厅-2016年高职生均年初预算控制数分配表" xfId="738"/>
    <cellStyle name="差_测算结果" xfId="2161"/>
    <cellStyle name="差_测算结果_12.25-发教育厅-2016年高职生均年初预算控制数分配表" xfId="2163"/>
    <cellStyle name="差_测算结果_财力性转移支付2010年预算参考数" xfId="2165"/>
    <cellStyle name="差_测算结果_财力性转移支付2010年预算参考数_12.25-发教育厅-2016年高职生均年初预算控制数分配表" xfId="1264"/>
    <cellStyle name="差_测算结果汇总" xfId="2167"/>
    <cellStyle name="差_测算结果汇总_12.25-发教育厅-2016年高职生均年初预算控制数分配表" xfId="2169"/>
    <cellStyle name="差_测算结果汇总_财力性转移支付2010年预算参考数" xfId="58"/>
    <cellStyle name="差_测算结果汇总_财力性转移支付2010年预算参考数_12.25-发教育厅-2016年高职生均年初预算控制数分配表" xfId="2172"/>
    <cellStyle name="差_成本差异系数" xfId="2174"/>
    <cellStyle name="差_成本差异系数（含人口规模）" xfId="1631"/>
    <cellStyle name="差_成本差异系数（含人口规模）_12.25-发教育厅-2016年高职生均年初预算控制数分配表" xfId="262"/>
    <cellStyle name="差_成本差异系数（含人口规模）_财力性转移支付2010年预算参考数" xfId="1266"/>
    <cellStyle name="差_成本差异系数（含人口规模）_财力性转移支付2010年预算参考数_12.25-发教育厅-2016年高职生均年初预算控制数分配表" xfId="1128"/>
    <cellStyle name="差_成本差异系数_12.25-发教育厅-2016年高职生均年初预算控制数分配表" xfId="2175"/>
    <cellStyle name="差_成本差异系数_财力性转移支付2010年预算参考数" xfId="933"/>
    <cellStyle name="差_成本差异系数_财力性转移支付2010年预算参考数_12.25-发教育厅-2016年高职生均年初预算控制数分配表" xfId="2176"/>
    <cellStyle name="差_城建部门" xfId="595"/>
    <cellStyle name="差_城建部门_12.25-发教育厅-2016年高职生均年初预算控制数分配表" xfId="2178"/>
    <cellStyle name="差_第五部分(才淼、饶永宏）" xfId="813"/>
    <cellStyle name="差_第五部分(才淼、饶永宏）_12.25-发教育厅-2016年高职生均年初预算控制数分配表" xfId="1501"/>
    <cellStyle name="差_第一部分：综合全" xfId="2179"/>
    <cellStyle name="差_第一部分：综合全_12.25-发教育厅-2016年高职生均年初预算控制数分配表" xfId="365"/>
    <cellStyle name="差_对口支援新疆资金规模测算表20100106" xfId="2181"/>
    <cellStyle name="差_对口支援新疆资金规模测算表20100106_12.25-发教育厅-2016年高职生均年初预算控制数分配表" xfId="401"/>
    <cellStyle name="差_对口支援新疆资金规模测算表20100113" xfId="2183"/>
    <cellStyle name="差_对口支援新疆资金规模测算表20100113_12.25-发教育厅-2016年高职生均年初预算控制数分配表" xfId="2184"/>
    <cellStyle name="差_发教育厅工资晋级预发第三步津补贴" xfId="304"/>
    <cellStyle name="差_反馈教科文(增人增支教育厅）" xfId="1651"/>
    <cellStyle name="差_分析缺口率" xfId="2185"/>
    <cellStyle name="差_分析缺口率_12.25-发教育厅-2016年高职生均年初预算控制数分配表" xfId="13"/>
    <cellStyle name="差_分析缺口率_财力性转移支付2010年预算参考数" xfId="2095"/>
    <cellStyle name="差_分析缺口率_财力性转移支付2010年预算参考数_12.25-发教育厅-2016年高职生均年初预算控制数分配表" xfId="1555"/>
    <cellStyle name="差_分县成本差异系数" xfId="2186"/>
    <cellStyle name="差_分县成本差异系数_12.25-发教育厅-2016年高职生均年初预算控制数分配表" xfId="2188"/>
    <cellStyle name="差_分县成本差异系数_不含人员经费系数" xfId="2190"/>
    <cellStyle name="差_分县成本差异系数_不含人员经费系数_12.25-发教育厅-2016年高职生均年初预算控制数分配表" xfId="341"/>
    <cellStyle name="差_分县成本差异系数_不含人员经费系数_财力性转移支付2010年预算参考数" xfId="2191"/>
    <cellStyle name="差_分县成本差异系数_不含人员经费系数_财力性转移支付2010年预算参考数_12.25-发教育厅-2016年高职生均年初预算控制数分配表" xfId="2011"/>
    <cellStyle name="差_分县成本差异系数_财力性转移支付2010年预算参考数" xfId="2193"/>
    <cellStyle name="差_分县成本差异系数_财力性转移支付2010年预算参考数_12.25-发教育厅-2016年高职生均年初预算控制数分配表" xfId="2196"/>
    <cellStyle name="差_分县成本差异系数_民生政策最低支出需求" xfId="2197"/>
    <cellStyle name="差_分县成本差异系数_民生政策最低支出需求_12.25-发教育厅-2016年高职生均年初预算控制数分配表" xfId="2200"/>
    <cellStyle name="差_分县成本差异系数_民生政策最低支出需求_财力性转移支付2010年预算参考数" xfId="2195"/>
    <cellStyle name="差_分县成本差异系数_民生政策最低支出需求_财力性转移支付2010年预算参考数_12.25-发教育厅-2016年高职生均年初预算控制数分配表" xfId="1960"/>
    <cellStyle name="差_附表" xfId="2201"/>
    <cellStyle name="差_附表_12.25-发教育厅-2016年高职生均年初预算控制数分配表" xfId="2202"/>
    <cellStyle name="差_附表_财力性转移支付2010年预算参考数" xfId="1701"/>
    <cellStyle name="差_附表_财力性转移支付2010年预算参考数_12.25-发教育厅-2016年高职生均年初预算控制数分配表" xfId="2205"/>
    <cellStyle name="差_高职2018年双一流资金细化表" xfId="681"/>
    <cellStyle name="差_高职双一流提前细化表（0112 发财建）" xfId="2209"/>
    <cellStyle name="差_行政(燃修费)" xfId="903"/>
    <cellStyle name="差_行政(燃修费)_12.25-发教育厅-2016年高职生均年初预算控制数分配表" xfId="1197"/>
    <cellStyle name="差_行政(燃修费)_不含人员经费系数" xfId="549"/>
    <cellStyle name="差_行政(燃修费)_不含人员经费系数_12.25-发教育厅-2016年高职生均年初预算控制数分配表" xfId="976"/>
    <cellStyle name="差_行政(燃修费)_不含人员经费系数_财力性转移支付2010年预算参考数" xfId="444"/>
    <cellStyle name="差_行政(燃修费)_不含人员经费系数_财力性转移支付2010年预算参考数_12.25-发教育厅-2016年高职生均年初预算控制数分配表" xfId="2210"/>
    <cellStyle name="差_行政(燃修费)_财力性转移支付2010年预算参考数" xfId="1852"/>
    <cellStyle name="差_行政(燃修费)_财力性转移支付2010年预算参考数_12.25-发教育厅-2016年高职生均年初预算控制数分配表" xfId="2211"/>
    <cellStyle name="差_行政(燃修费)_民生政策最低支出需求" xfId="146"/>
    <cellStyle name="差_行政(燃修费)_民生政策最低支出需求_12.25-发教育厅-2016年高职生均年初预算控制数分配表" xfId="2212"/>
    <cellStyle name="差_行政(燃修费)_民生政策最低支出需求_财力性转移支付2010年预算参考数" xfId="2213"/>
    <cellStyle name="差_行政(燃修费)_民生政策最低支出需求_财力性转移支付2010年预算参考数_12.25-发教育厅-2016年高职生均年初预算控制数分配表" xfId="2214"/>
    <cellStyle name="差_行政(燃修费)_县市旗测算-新科目（含人口规模效应）" xfId="2216"/>
    <cellStyle name="差_行政(燃修费)_县市旗测算-新科目（含人口规模效应）_12.25-发教育厅-2016年高职生均年初预算控制数分配表" xfId="2217"/>
    <cellStyle name="差_行政(燃修费)_县市旗测算-新科目（含人口规模效应）_财力性转移支付2010年预算参考数" xfId="349"/>
    <cellStyle name="差_行政(燃修费)_县市旗测算-新科目（含人口规模效应）_财力性转移支付2010年预算参考数_12.25-发教育厅-2016年高职生均年初预算控制数分配表" xfId="2218"/>
    <cellStyle name="差_行政（人员）" xfId="2219"/>
    <cellStyle name="差_行政（人员）_12.25-发教育厅-2016年高职生均年初预算控制数分配表" xfId="2221"/>
    <cellStyle name="差_行政（人员）_不含人员经费系数" xfId="539"/>
    <cellStyle name="差_行政（人员）_不含人员经费系数_12.25-发教育厅-2016年高职生均年初预算控制数分配表" xfId="2222"/>
    <cellStyle name="差_行政（人员）_不含人员经费系数_财力性转移支付2010年预算参考数" xfId="2226"/>
    <cellStyle name="差_行政（人员）_不含人员经费系数_财力性转移支付2010年预算参考数_12.25-发教育厅-2016年高职生均年初预算控制数分配表" xfId="488"/>
    <cellStyle name="差_行政（人员）_财力性转移支付2010年预算参考数" xfId="1181"/>
    <cellStyle name="差_行政（人员）_财力性转移支付2010年预算参考数_12.25-发教育厅-2016年高职生均年初预算控制数分配表" xfId="532"/>
    <cellStyle name="差_行政（人员）_民生政策最低支出需求" xfId="764"/>
    <cellStyle name="差_行政（人员）_民生政策最低支出需求_12.25-发教育厅-2016年高职生均年初预算控制数分配表" xfId="2228"/>
    <cellStyle name="差_行政（人员）_民生政策最低支出需求_财力性转移支付2010年预算参考数" xfId="2229"/>
    <cellStyle name="差_行政（人员）_民生政策最低支出需求_财力性转移支付2010年预算参考数_12.25-发教育厅-2016年高职生均年初预算控制数分配表" xfId="2230"/>
    <cellStyle name="差_行政（人员）_县市旗测算-新科目（含人口规模效应）" xfId="116"/>
    <cellStyle name="差_行政（人员）_县市旗测算-新科目（含人口规模效应）_12.25-发教育厅-2016年高职生均年初预算控制数分配表" xfId="812"/>
    <cellStyle name="差_行政（人员）_县市旗测算-新科目（含人口规模效应）_财力性转移支付2010年预算参考数" xfId="1573"/>
    <cellStyle name="差_行政（人员）_县市旗测算-新科目（含人口规模效应）_财力性转移支付2010年预算参考数_12.25-发教育厅-2016年高职生均年初预算控制数分配表" xfId="2231"/>
    <cellStyle name="差_行政公检法测算" xfId="2233"/>
    <cellStyle name="差_行政公检法测算_12.25-发教育厅-2016年高职生均年初预算控制数分配表" xfId="2235"/>
    <cellStyle name="差_行政公检法测算_不含人员经费系数" xfId="1421"/>
    <cellStyle name="差_行政公检法测算_不含人员经费系数_12.25-发教育厅-2016年高职生均年初预算控制数分配表" xfId="614"/>
    <cellStyle name="差_行政公检法测算_不含人员经费系数_财力性转移支付2010年预算参考数" xfId="1980"/>
    <cellStyle name="差_行政公检法测算_不含人员经费系数_财力性转移支付2010年预算参考数_12.25-发教育厅-2016年高职生均年初预算控制数分配表" xfId="1983"/>
    <cellStyle name="差_行政公检法测算_财力性转移支付2010年预算参考数" xfId="2236"/>
    <cellStyle name="差_行政公检法测算_财力性转移支付2010年预算参考数_12.25-发教育厅-2016年高职生均年初预算控制数分配表" xfId="2238"/>
    <cellStyle name="差_行政公检法测算_民生政策最低支出需求" xfId="2240"/>
    <cellStyle name="差_行政公检法测算_民生政策最低支出需求_12.25-发教育厅-2016年高职生均年初预算控制数分配表" xfId="439"/>
    <cellStyle name="差_行政公检法测算_民生政策最低支出需求_财力性转移支付2010年预算参考数" xfId="2242"/>
    <cellStyle name="差_行政公检法测算_民生政策最低支出需求_财力性转移支付2010年预算参考数_12.25-发教育厅-2016年高职生均年初预算控制数分配表" xfId="1845"/>
    <cellStyle name="差_行政公检法测算_县市旗测算-新科目（含人口规模效应）" xfId="144"/>
    <cellStyle name="差_行政公检法测算_县市旗测算-新科目（含人口规模效应）_12.25-发教育厅-2016年高职生均年初预算控制数分配表" xfId="2244"/>
    <cellStyle name="差_行政公检法测算_县市旗测算-新科目（含人口规模效应）_财力性转移支付2010年预算参考数" xfId="2247"/>
    <cellStyle name="差_行政公检法测算_县市旗测算-新科目（含人口规模效应）_财力性转移支付2010年预算参考数_12.25-发教育厅-2016年高职生均年初预算控制数分配表" xfId="2248"/>
    <cellStyle name="差_河南 缺口县区测算(地方填报)" xfId="2250"/>
    <cellStyle name="差_河南 缺口县区测算(地方填报)_12.25-发教育厅-2016年高职生均年初预算控制数分配表" xfId="2252"/>
    <cellStyle name="差_河南 缺口县区测算(地方填报)_财力性转移支付2010年预算参考数" xfId="2253"/>
    <cellStyle name="差_河南 缺口县区测算(地方填报)_财力性转移支付2010年预算参考数_12.25-发教育厅-2016年高职生均年初预算控制数分配表" xfId="2076"/>
    <cellStyle name="差_河南 缺口县区测算(地方填报白)" xfId="2254"/>
    <cellStyle name="差_河南 缺口县区测算(地方填报白)_12.25-发教育厅-2016年高职生均年初预算控制数分配表" xfId="1114"/>
    <cellStyle name="差_河南 缺口县区测算(地方填报白)_财力性转移支付2010年预算参考数" xfId="2255"/>
    <cellStyle name="差_河南 缺口县区测算(地方填报白)_财力性转移支付2010年预算参考数_12.25-发教育厅-2016年高职生均年初预算控制数分配表" xfId="330"/>
    <cellStyle name="差_核定人数对比" xfId="2259"/>
    <cellStyle name="差_核定人数对比_12.25-发教育厅-2016年高职生均年初预算控制数分配表" xfId="1773"/>
    <cellStyle name="差_核定人数对比_财力性转移支付2010年预算参考数" xfId="2260"/>
    <cellStyle name="差_核定人数对比_财力性转移支付2010年预算参考数_12.25-发教育厅-2016年高职生均年初预算控制数分配表" xfId="2263"/>
    <cellStyle name="差_核定人数下发表" xfId="67"/>
    <cellStyle name="差_核定人数下发表_12.25-发教育厅-2016年高职生均年初预算控制数分配表" xfId="1235"/>
    <cellStyle name="差_核定人数下发表_财力性转移支付2010年预算参考数" xfId="2264"/>
    <cellStyle name="差_核定人数下发表_财力性转移支付2010年预算参考数_12.25-发教育厅-2016年高职生均年初预算控制数分配表" xfId="777"/>
    <cellStyle name="差_汇总" xfId="2267"/>
    <cellStyle name="差_汇总_12.25-发教育厅-2016年高职生均年初预算控制数分配表" xfId="2271"/>
    <cellStyle name="差_汇总_财力性转移支付2010年预算参考数" xfId="690"/>
    <cellStyle name="差_汇总_财力性转移支付2010年预算参考数_12.25-发教育厅-2016年高职生均年初预算控制数分配表" xfId="2272"/>
    <cellStyle name="差_汇总表" xfId="2274"/>
    <cellStyle name="差_汇总表_12.25-发教育厅-2016年高职生均年初预算控制数分配表" xfId="1838"/>
    <cellStyle name="差_汇总表_财力性转移支付2010年预算参考数" xfId="1392"/>
    <cellStyle name="差_汇总表_财力性转移支付2010年预算参考数_12.25-发教育厅-2016年高职生均年初预算控制数分配表" xfId="2277"/>
    <cellStyle name="差_汇总表4" xfId="2281"/>
    <cellStyle name="差_汇总表4_12.25-发教育厅-2016年高职生均年初预算控制数分配表" xfId="700"/>
    <cellStyle name="差_汇总表4_财力性转移支付2010年预算参考数" xfId="2286"/>
    <cellStyle name="差_汇总表4_财力性转移支付2010年预算参考数_12.25-发教育厅-2016年高职生均年初预算控制数分配表" xfId="2290"/>
    <cellStyle name="差_汇总-县级财政报表附表" xfId="2291"/>
    <cellStyle name="差_汇总-县级财政报表附表_12.25-发教育厅-2016年高职生均年初预算控制数分配表" xfId="2018"/>
    <cellStyle name="差_检验表" xfId="2292"/>
    <cellStyle name="差_检验表（调整后）" xfId="2109"/>
    <cellStyle name="差_检验表（调整后）_12.25-发教育厅-2016年高职生均年初预算控制数分配表" xfId="2111"/>
    <cellStyle name="差_检验表_12.25-发教育厅-2016年高职生均年初预算控制数分配表" xfId="2261"/>
    <cellStyle name="差_教科文(工资提标和养老保险改革含5所划转学校)" xfId="2293"/>
    <cellStyle name="差_教科文12.30(工资提标清算)" xfId="2027"/>
    <cellStyle name="差_教育(按照总人口测算）—20080416" xfId="1310"/>
    <cellStyle name="差_教育(按照总人口测算）—20080416_12.25-发教育厅-2016年高职生均年初预算控制数分配表" xfId="2294"/>
    <cellStyle name="差_教育(按照总人口测算）—20080416_不含人员经费系数" xfId="2296"/>
    <cellStyle name="差_教育(按照总人口测算）—20080416_不含人员经费系数_12.25-发教育厅-2016年高职生均年初预算控制数分配表" xfId="2297"/>
    <cellStyle name="差_教育(按照总人口测算）—20080416_不含人员经费系数_财力性转移支付2010年预算参考数" xfId="2103"/>
    <cellStyle name="差_教育(按照总人口测算）—20080416_不含人员经费系数_财力性转移支付2010年预算参考数_12.25-发教育厅-2016年高职生均年初预算控制数分配表" xfId="398"/>
    <cellStyle name="差_教育(按照总人口测算）—20080416_财力性转移支付2010年预算参考数" xfId="2299"/>
    <cellStyle name="差_教育(按照总人口测算）—20080416_财力性转移支付2010年预算参考数_12.25-发教育厅-2016年高职生均年初预算控制数分配表" xfId="2300"/>
    <cellStyle name="差_教育(按照总人口测算）—20080416_民生政策最低支出需求" xfId="2303"/>
    <cellStyle name="差_教育(按照总人口测算）—20080416_民生政策最低支出需求_12.25-发教育厅-2016年高职生均年初预算控制数分配表" xfId="2305"/>
    <cellStyle name="差_教育(按照总人口测算）—20080416_民生政策最低支出需求_财力性转移支付2010年预算参考数" xfId="1403"/>
    <cellStyle name="差_教育(按照总人口测算）—20080416_民生政策最低支出需求_财力性转移支付2010年预算参考数_12.25-发教育厅-2016年高职生均年初预算控制数分配表" xfId="2164"/>
    <cellStyle name="差_教育(按照总人口测算）—20080416_县市旗测算-新科目（含人口规模效应）" xfId="2306"/>
    <cellStyle name="差_教育(按照总人口测算）—20080416_县市旗测算-新科目（含人口规模效应）_12.25-发教育厅-2016年高职生均年初预算控制数分配表" xfId="2309"/>
    <cellStyle name="差_教育(按照总人口测算）—20080416_县市旗测算-新科目（含人口规模效应）_财力性转移支付2010年预算参考数" xfId="107"/>
    <cellStyle name="差_教育(按照总人口测算）—20080416_县市旗测算-新科目（含人口规模效应）_财力性转移支付2010年预算参考数_12.25-发教育厅-2016年高职生均年初预算控制数分配表" xfId="874"/>
    <cellStyle name="差_丽江汇总" xfId="2311"/>
    <cellStyle name="差_丽江汇总_12.25-发教育厅-2016年高职生均年初预算控制数分配表" xfId="2313"/>
    <cellStyle name="差_民生政策最低支出需求" xfId="2314"/>
    <cellStyle name="差_民生政策最低支出需求_12.25-发教育厅-2016年高职生均年初预算控制数分配表" xfId="2315"/>
    <cellStyle name="差_民生政策最低支出需求_财力性转移支付2010年预算参考数" xfId="2316"/>
    <cellStyle name="差_民生政策最低支出需求_财力性转移支付2010年预算参考数_12.25-发教育厅-2016年高职生均年初预算控制数分配表" xfId="1108"/>
    <cellStyle name="差_农林水和城市维护标准支出20080505－县区合计" xfId="2317"/>
    <cellStyle name="差_农林水和城市维护标准支出20080505－县区合计_12.25-发教育厅-2016年高职生均年初预算控制数分配表" xfId="2148"/>
    <cellStyle name="差_农林水和城市维护标准支出20080505－县区合计_不含人员经费系数" xfId="2319"/>
    <cellStyle name="差_农林水和城市维护标准支出20080505－县区合计_不含人员经费系数_12.25-发教育厅-2016年高职生均年初预算控制数分配表" xfId="237"/>
    <cellStyle name="差_农林水和城市维护标准支出20080505－县区合计_不含人员经费系数_财力性转移支付2010年预算参考数" xfId="2067"/>
    <cellStyle name="差_农林水和城市维护标准支出20080505－县区合计_不含人员经费系数_财力性转移支付2010年预算参考数_12.25-发教育厅-2016年高职生均年初预算控制数分配表" xfId="2321"/>
    <cellStyle name="差_农林水和城市维护标准支出20080505－县区合计_财力性转移支付2010年预算参考数" xfId="68"/>
    <cellStyle name="差_农林水和城市维护标准支出20080505－县区合计_财力性转移支付2010年预算参考数_12.25-发教育厅-2016年高职生均年初预算控制数分配表" xfId="1238"/>
    <cellStyle name="差_农林水和城市维护标准支出20080505－县区合计_民生政策最低支出需求" xfId="2322"/>
    <cellStyle name="差_农林水和城市维护标准支出20080505－县区合计_民生政策最低支出需求_12.25-发教育厅-2016年高职生均年初预算控制数分配表" xfId="1209"/>
    <cellStyle name="差_农林水和城市维护标准支出20080505－县区合计_民生政策最低支出需求_财力性转移支付2010年预算参考数" xfId="1240"/>
    <cellStyle name="差_农林水和城市维护标准支出20080505－县区合计_民生政策最低支出需求_财力性转移支付2010年预算参考数_12.25-发教育厅-2016年高职生均年初预算控制数分配表" xfId="2325"/>
    <cellStyle name="差_农林水和城市维护标准支出20080505－县区合计_县市旗测算-新科目（含人口规模效应）" xfId="889"/>
    <cellStyle name="差_农林水和城市维护标准支出20080505－县区合计_县市旗测算-新科目（含人口规模效应）_12.25-发教育厅-2016年高职生均年初预算控制数分配表" xfId="2326"/>
    <cellStyle name="差_农林水和城市维护标准支出20080505－县区合计_县市旗测算-新科目（含人口规模效应）_财力性转移支付2010年预算参考数" xfId="2327"/>
    <cellStyle name="差_农林水和城市维护标准支出20080505－县区合计_县市旗测算-新科目（含人口规模效应）_财力性转移支付2010年预算参考数_12.25-发教育厅-2016年高职生均年初预算控制数分配表" xfId="944"/>
    <cellStyle name="差_平邑" xfId="2330"/>
    <cellStyle name="差_平邑_12.25-发教育厅-2016年高职生均年初预算控制数分配表" xfId="2331"/>
    <cellStyle name="差_平邑_财力性转移支付2010年预算参考数" xfId="103"/>
    <cellStyle name="差_平邑_财力性转移支付2010年预算参考数_12.25-发教育厅-2016年高职生均年初预算控制数分配表" xfId="1269"/>
    <cellStyle name="差_其他部门(按照总人口测算）—20080416" xfId="2332"/>
    <cellStyle name="差_其他部门(按照总人口测算）—20080416_12.25-发教育厅-2016年高职生均年初预算控制数分配表" xfId="963"/>
    <cellStyle name="差_其他部门(按照总人口测算）—20080416_不含人员经费系数" xfId="2029"/>
    <cellStyle name="差_其他部门(按照总人口测算）—20080416_不含人员经费系数_12.25-发教育厅-2016年高职生均年初预算控制数分配表" xfId="2032"/>
    <cellStyle name="差_其他部门(按照总人口测算）—20080416_不含人员经费系数_财力性转移支付2010年预算参考数" xfId="138"/>
    <cellStyle name="差_其他部门(按照总人口测算）—20080416_不含人员经费系数_财力性转移支付2010年预算参考数_12.25-发教育厅-2016年高职生均年初预算控制数分配表" xfId="2034"/>
    <cellStyle name="差_其他部门(按照总人口测算）—20080416_财力性转移支付2010年预算参考数" xfId="2333"/>
    <cellStyle name="差_其他部门(按照总人口测算）—20080416_财力性转移支付2010年预算参考数_12.25-发教育厅-2016年高职生均年初预算控制数分配表" xfId="2159"/>
    <cellStyle name="差_其他部门(按照总人口测算）—20080416_民生政策最低支出需求" xfId="2335"/>
    <cellStyle name="差_其他部门(按照总人口测算）—20080416_民生政策最低支出需求_12.25-发教育厅-2016年高职生均年初预算控制数分配表" xfId="194"/>
    <cellStyle name="差_其他部门(按照总人口测算）—20080416_民生政策最低支出需求_财力性转移支付2010年预算参考数" xfId="678"/>
    <cellStyle name="差_其他部门(按照总人口测算）—20080416_民生政策最低支出需求_财力性转移支付2010年预算参考数_12.25-发教育厅-2016年高职生均年初预算控制数分配表" xfId="2337"/>
    <cellStyle name="差_其他部门(按照总人口测算）—20080416_县市旗测算-新科目（含人口规模效应）" xfId="2339"/>
    <cellStyle name="差_其他部门(按照总人口测算）—20080416_县市旗测算-新科目（含人口规模效应）_12.25-发教育厅-2016年高职生均年初预算控制数分配表" xfId="2341"/>
    <cellStyle name="差_其他部门(按照总人口测算）—20080416_县市旗测算-新科目（含人口规模效应）_财力性转移支付2010年预算参考数" xfId="2342"/>
    <cellStyle name="差_其他部门(按照总人口测算）—20080416_县市旗测算-新科目（含人口规模效应）_财力性转移支付2010年预算参考数_12.25-发教育厅-2016年高职生均年初预算控制数分配表" xfId="1626"/>
    <cellStyle name="差_青海 缺口县区测算(地方填报)" xfId="2344"/>
    <cellStyle name="差_青海 缺口县区测算(地方填报)_12.25-发教育厅-2016年高职生均年初预算控制数分配表" xfId="2346"/>
    <cellStyle name="差_青海 缺口县区测算(地方填报)_财力性转移支付2010年预算参考数" xfId="2081"/>
    <cellStyle name="差_青海 缺口县区测算(地方填报)_财力性转移支付2010年预算参考数_12.25-发教育厅-2016年高职生均年初预算控制数分配表" xfId="2347"/>
    <cellStyle name="差_缺口县区测算" xfId="981"/>
    <cellStyle name="差_缺口县区测算（11.13）" xfId="238"/>
    <cellStyle name="差_缺口县区测算（11.13）_12.25-发教育厅-2016年高职生均年初预算控制数分配表" xfId="1869"/>
    <cellStyle name="差_缺口县区测算（11.13）_财力性转移支付2010年预算参考数" xfId="2348"/>
    <cellStyle name="差_缺口县区测算（11.13）_财力性转移支付2010年预算参考数_12.25-发教育厅-2016年高职生均年初预算控制数分配表" xfId="2349"/>
    <cellStyle name="差_缺口县区测算(按2007支出增长25%测算)" xfId="294"/>
    <cellStyle name="差_缺口县区测算(按2007支出增长25%测算)_12.25-发教育厅-2016年高职生均年初预算控制数分配表" xfId="2351"/>
    <cellStyle name="差_缺口县区测算(按2007支出增长25%测算)_财力性转移支付2010年预算参考数" xfId="219"/>
    <cellStyle name="差_缺口县区测算(按2007支出增长25%测算)_财力性转移支付2010年预算参考数_12.25-发教育厅-2016年高职生均年初预算控制数分配表" xfId="1049"/>
    <cellStyle name="差_缺口县区测算(按核定人数)" xfId="2352"/>
    <cellStyle name="差_缺口县区测算(按核定人数)_12.25-发教育厅-2016年高职生均年初预算控制数分配表" xfId="2353"/>
    <cellStyle name="差_缺口县区测算(按核定人数)_财力性转移支付2010年预算参考数" xfId="2354"/>
    <cellStyle name="差_缺口县区测算(按核定人数)_财力性转移支付2010年预算参考数_12.25-发教育厅-2016年高职生均年初预算控制数分配表" xfId="720"/>
    <cellStyle name="差_缺口县区测算(财政部标准)" xfId="32"/>
    <cellStyle name="差_缺口县区测算(财政部标准)_12.25-发教育厅-2016年高职生均年初预算控制数分配表" xfId="994"/>
    <cellStyle name="差_缺口县区测算(财政部标准)_财力性转移支付2010年预算参考数" xfId="861"/>
    <cellStyle name="差_缺口县区测算(财政部标准)_财力性转移支付2010年预算参考数_12.25-发教育厅-2016年高职生均年初预算控制数分配表" xfId="2356"/>
    <cellStyle name="差_缺口县区测算_12.25-发教育厅-2016年高职生均年初预算控制数分配表" xfId="1907"/>
    <cellStyle name="差_缺口县区测算_财力性转移支付2010年预算参考数" xfId="502"/>
    <cellStyle name="差_缺口县区测算_财力性转移支付2010年预算参考数_12.25-发教育厅-2016年高职生均年初预算控制数分配表" xfId="2359"/>
    <cellStyle name="差_人员工资和公用经费" xfId="1995"/>
    <cellStyle name="差_人员工资和公用经费_12.25-发教育厅-2016年高职生均年初预算控制数分配表" xfId="139"/>
    <cellStyle name="差_人员工资和公用经费_财力性转移支付2010年预算参考数" xfId="1456"/>
    <cellStyle name="差_人员工资和公用经费_财力性转移支付2010年预算参考数_12.25-发教育厅-2016年高职生均年初预算控制数分配表" xfId="1619"/>
    <cellStyle name="差_人员工资和公用经费2" xfId="2360"/>
    <cellStyle name="差_人员工资和公用经费2_12.25-发教育厅-2016年高职生均年初预算控制数分配表" xfId="2363"/>
    <cellStyle name="差_人员工资和公用经费2_财力性转移支付2010年预算参考数" xfId="1243"/>
    <cellStyle name="差_人员工资和公用经费2_财力性转移支付2010年预算参考数_12.25-发教育厅-2016年高职生均年初预算控制数分配表" xfId="2266"/>
    <cellStyle name="差_人员工资和公用经费3" xfId="2365"/>
    <cellStyle name="差_人员工资和公用经费3_12.25-发教育厅-2016年高职生均年初预算控制数分配表" xfId="1675"/>
    <cellStyle name="差_人员工资和公用经费3_财力性转移支付2010年预算参考数" xfId="2366"/>
    <cellStyle name="差_人员工资和公用经费3_财力性转移支付2010年预算参考数_12.25-发教育厅-2016年高职生均年初预算控制数分配表" xfId="2367"/>
    <cellStyle name="差_山东省民生支出标准" xfId="943"/>
    <cellStyle name="差_山东省民生支出标准_12.25-发教育厅-2016年高职生均年初预算控制数分配表" xfId="242"/>
    <cellStyle name="差_山东省民生支出标准_财力性转移支付2010年预算参考数" xfId="2370"/>
    <cellStyle name="差_山东省民生支出标准_财力性转移支付2010年预算参考数_12.25-发教育厅-2016年高职生均年初预算控制数分配表" xfId="2372"/>
    <cellStyle name="差_社会保障费测算数据" xfId="2373"/>
    <cellStyle name="差_市辖区测算20080510" xfId="1281"/>
    <cellStyle name="差_市辖区测算20080510_12.25-发教育厅-2016年高职生均年初预算控制数分配表" xfId="2374"/>
    <cellStyle name="差_市辖区测算20080510_不含人员经费系数" xfId="2377"/>
    <cellStyle name="差_市辖区测算20080510_不含人员经费系数_12.25-发教育厅-2016年高职生均年初预算控制数分配表" xfId="2378"/>
    <cellStyle name="差_市辖区测算20080510_不含人员经费系数_财力性转移支付2010年预算参考数" xfId="1564"/>
    <cellStyle name="差_市辖区测算20080510_不含人员经费系数_财力性转移支付2010年预算参考数_12.25-发教育厅-2016年高职生均年初预算控制数分配表" xfId="2379"/>
    <cellStyle name="差_市辖区测算20080510_财力性转移支付2010年预算参考数" xfId="2381"/>
    <cellStyle name="差_市辖区测算20080510_财力性转移支付2010年预算参考数_12.25-发教育厅-2016年高职生均年初预算控制数分配表" xfId="2384"/>
    <cellStyle name="差_市辖区测算20080510_民生政策最低支出需求" xfId="2388"/>
    <cellStyle name="差_市辖区测算20080510_民生政策最低支出需求_12.25-发教育厅-2016年高职生均年初预算控制数分配表" xfId="2389"/>
    <cellStyle name="差_市辖区测算20080510_民生政策最低支出需求_财力性转移支付2010年预算参考数" xfId="2383"/>
    <cellStyle name="差_市辖区测算20080510_民生政策最低支出需求_财力性转移支付2010年预算参考数_12.25-发教育厅-2016年高职生均年初预算控制数分配表" xfId="2393"/>
    <cellStyle name="差_市辖区测算20080510_县市旗测算-新科目（含人口规模效应）" xfId="1461"/>
    <cellStyle name="差_市辖区测算20080510_县市旗测算-新科目（含人口规模效应）_12.25-发教育厅-2016年高职生均年初预算控制数分配表" xfId="2394"/>
    <cellStyle name="差_市辖区测算20080510_县市旗测算-新科目（含人口规模效应）_财力性转移支付2010年预算参考数" xfId="1490"/>
    <cellStyle name="差_市辖区测算20080510_县市旗测算-新科目（含人口规模效应）_财力性转移支付2010年预算参考数_12.25-发教育厅-2016年高职生均年初预算控制数分配表" xfId="2376"/>
    <cellStyle name="差_市辖区测算-新科目（20080626）" xfId="2396"/>
    <cellStyle name="差_市辖区测算-新科目（20080626）_12.25-发教育厅-2016年高职生均年初预算控制数分配表" xfId="2397"/>
    <cellStyle name="差_市辖区测算-新科目（20080626）_不含人员经费系数" xfId="2398"/>
    <cellStyle name="差_市辖区测算-新科目（20080626）_不含人员经费系数_12.25-发教育厅-2016年高职生均年初预算控制数分配表" xfId="2399"/>
    <cellStyle name="差_市辖区测算-新科目（20080626）_不含人员经费系数_财力性转移支付2010年预算参考数" xfId="252"/>
    <cellStyle name="差_市辖区测算-新科目（20080626）_不含人员经费系数_财力性转移支付2010年预算参考数_12.25-发教育厅-2016年高职生均年初预算控制数分配表" xfId="2401"/>
    <cellStyle name="差_市辖区测算-新科目（20080626）_财力性转移支付2010年预算参考数" xfId="1147"/>
    <cellStyle name="差_市辖区测算-新科目（20080626）_财力性转移支付2010年预算参考数_12.25-发教育厅-2016年高职生均年初预算控制数分配表" xfId="2403"/>
    <cellStyle name="差_市辖区测算-新科目（20080626）_民生政策最低支出需求" xfId="221"/>
    <cellStyle name="差_市辖区测算-新科目（20080626）_民生政策最低支出需求_12.25-发教育厅-2016年高职生均年初预算控制数分配表" xfId="2406"/>
    <cellStyle name="差_市辖区测算-新科目（20080626）_民生政策最低支出需求_财力性转移支付2010年预算参考数" xfId="2407"/>
    <cellStyle name="差_市辖区测算-新科目（20080626）_民生政策最低支出需求_财力性转移支付2010年预算参考数_12.25-发教育厅-2016年高职生均年初预算控制数分配表" xfId="509"/>
    <cellStyle name="差_市辖区测算-新科目（20080626）_县市旗测算-新科目（含人口规模效应）" xfId="2408"/>
    <cellStyle name="差_市辖区测算-新科目（20080626）_县市旗测算-新科目（含人口规模效应）_12.25-发教育厅-2016年高职生均年初预算控制数分配表" xfId="2409"/>
    <cellStyle name="差_市辖区测算-新科目（20080626）_县市旗测算-新科目（含人口规模效应）_财力性转移支付2010年预算参考数" xfId="2171"/>
    <cellStyle name="差_市辖区测算-新科目（20080626）_县市旗测算-新科目（含人口规模效应）_财力性转移支付2010年预算参考数_12.25-发教育厅-2016年高职生均年初预算控制数分配表" xfId="2387"/>
    <cellStyle name="差_同德" xfId="1947"/>
    <cellStyle name="差_同德_12.25-发教育厅-2016年高职生均年初预算控制数分配表" xfId="2410"/>
    <cellStyle name="差_同德_财力性转移支付2010年预算参考数" xfId="2270"/>
    <cellStyle name="差_同德_财力性转移支付2010年预算参考数_12.25-发教育厅-2016年高职生均年初预算控制数分配表" xfId="2411"/>
    <cellStyle name="差_危改资金测算" xfId="1971"/>
    <cellStyle name="差_危改资金测算_12.25-发教育厅-2016年高职生均年初预算控制数分配表" xfId="2414"/>
    <cellStyle name="差_危改资金测算_财力性转移支付2010年预算参考数" xfId="243"/>
    <cellStyle name="差_危改资金测算_财力性转移支付2010年预算参考数_12.25-发教育厅-2016年高职生均年初预算控制数分配表" xfId="2417"/>
    <cellStyle name="差_卫生(按照总人口测算）—20080416" xfId="2415"/>
    <cellStyle name="差_卫生(按照总人口测算）—20080416_12.25-发教育厅-2016年高职生均年初预算控制数分配表" xfId="1251"/>
    <cellStyle name="差_卫生(按照总人口测算）—20080416_不含人员经费系数" xfId="2418"/>
    <cellStyle name="差_卫生(按照总人口测算）—20080416_不含人员经费系数_12.25-发教育厅-2016年高职生均年初预算控制数分配表" xfId="2419"/>
    <cellStyle name="差_卫生(按照总人口测算）—20080416_不含人员经费系数_财力性转移支付2010年预算参考数" xfId="2265"/>
    <cellStyle name="差_卫生(按照总人口测算）—20080416_不含人员经费系数_财力性转移支付2010年预算参考数_12.25-发教育厅-2016年高职生均年初预算控制数分配表" xfId="2268"/>
    <cellStyle name="差_卫生(按照总人口测算）—20080416_财力性转移支付2010年预算参考数" xfId="2420"/>
    <cellStyle name="差_卫生(按照总人口测算）—20080416_财力性转移支付2010年预算参考数_12.25-发教育厅-2016年高职生均年初预算控制数分配表" xfId="425"/>
    <cellStyle name="差_卫生(按照总人口测算）—20080416_民生政策最低支出需求" xfId="2421"/>
    <cellStyle name="差_卫生(按照总人口测算）—20080416_民生政策最低支出需求_12.25-发教育厅-2016年高职生均年初预算控制数分配表" xfId="2423"/>
    <cellStyle name="差_卫生(按照总人口测算）—20080416_民生政策最低支出需求_财力性转移支付2010年预算参考数" xfId="2425"/>
    <cellStyle name="差_卫生(按照总人口测算）—20080416_民生政策最低支出需求_财力性转移支付2010年预算参考数_12.25-发教育厅-2016年高职生均年初预算控制数分配表" xfId="518"/>
    <cellStyle name="差_卫生(按照总人口测算）—20080416_县市旗测算-新科目（含人口规模效应）" xfId="409"/>
    <cellStyle name="差_卫生(按照总人口测算）—20080416_县市旗测算-新科目（含人口规模效应）_12.25-发教育厅-2016年高职生均年初预算控制数分配表" xfId="1532"/>
    <cellStyle name="差_卫生(按照总人口测算）—20080416_县市旗测算-新科目（含人口规模效应）_财力性转移支付2010年预算参考数" xfId="2323"/>
    <cellStyle name="差_卫生(按照总人口测算）—20080416_县市旗测算-新科目（含人口规模效应）_财力性转移支付2010年预算参考数_12.25-发教育厅-2016年高职生均年初预算控制数分配表" xfId="1210"/>
    <cellStyle name="差_卫生部门" xfId="958"/>
    <cellStyle name="差_卫生部门_12.25-发教育厅-2016年高职生均年初预算控制数分配表" xfId="2427"/>
    <cellStyle name="差_卫生部门_财力性转移支付2010年预算参考数" xfId="2428"/>
    <cellStyle name="差_卫生部门_财力性转移支付2010年预算参考数_12.25-发教育厅-2016年高职生均年初预算控制数分配表" xfId="1505"/>
    <cellStyle name="差_文体广播部门" xfId="1962"/>
    <cellStyle name="差_文体广播部门_12.25-发教育厅-2016年高职生均年初预算控制数分配表" xfId="1162"/>
    <cellStyle name="差_文体广播事业(按照总人口测算）—20080416" xfId="2429"/>
    <cellStyle name="差_文体广播事业(按照总人口测算）—20080416_12.25-发教育厅-2016年高职生均年初预算控制数分配表" xfId="2430"/>
    <cellStyle name="差_文体广播事业(按照总人口测算）—20080416_不含人员经费系数" xfId="2431"/>
    <cellStyle name="差_文体广播事业(按照总人口测算）—20080416_不含人员经费系数_12.25-发教育厅-2016年高职生均年初预算控制数分配表" xfId="2432"/>
    <cellStyle name="差_文体广播事业(按照总人口测算）—20080416_不含人员经费系数_财力性转移支付2010年预算参考数" xfId="2434"/>
    <cellStyle name="差_文体广播事业(按照总人口测算）—20080416_不含人员经费系数_财力性转移支付2010年预算参考数_12.25-发教育厅-2016年高职生均年初预算控制数分配表" xfId="2437"/>
    <cellStyle name="差_文体广播事业(按照总人口测算）—20080416_财力性转移支付2010年预算参考数" xfId="2438"/>
    <cellStyle name="差_文体广播事业(按照总人口测算）—20080416_财力性转移支付2010年预算参考数_12.25-发教育厅-2016年高职生均年初预算控制数分配表" xfId="2439"/>
    <cellStyle name="差_文体广播事业(按照总人口测算）—20080416_民生政策最低支出需求" xfId="2441"/>
    <cellStyle name="差_文体广播事业(按照总人口测算）—20080416_民生政策最低支出需求_12.25-发教育厅-2016年高职生均年初预算控制数分配表" xfId="2443"/>
    <cellStyle name="差_文体广播事业(按照总人口测算）—20080416_民生政策最低支出需求_财力性转移支付2010年预算参考数" xfId="841"/>
    <cellStyle name="差_文体广播事业(按照总人口测算）—20080416_民生政策最低支出需求_财力性转移支付2010年预算参考数_12.25-发教育厅-2016年高职生均年初预算控制数分配表" xfId="2450"/>
    <cellStyle name="差_文体广播事业(按照总人口测算）—20080416_县市旗测算-新科目（含人口规模效应）" xfId="2451"/>
    <cellStyle name="差_文体广播事业(按照总人口测算）—20080416_县市旗测算-新科目（含人口规模效应）_12.25-发教育厅-2016年高职生均年初预算控制数分配表" xfId="2455"/>
    <cellStyle name="差_文体广播事业(按照总人口测算）—20080416_县市旗测算-新科目（含人口规模效应）_财力性转移支付2010年预算参考数" xfId="2458"/>
    <cellStyle name="差_文体广播事业(按照总人口测算）—20080416_县市旗测算-新科目（含人口规模效应）_财力性转移支付2010年预算参考数_12.25-发教育厅-2016年高职生均年初预算控制数分配表" xfId="1527"/>
    <cellStyle name="差_县区合并测算20080421" xfId="2278"/>
    <cellStyle name="差_县区合并测算20080421_12.25-发教育厅-2016年高职生均年初预算控制数分配表" xfId="698"/>
    <cellStyle name="差_县区合并测算20080421_不含人员经费系数" xfId="2459"/>
    <cellStyle name="差_县区合并测算20080421_不含人员经费系数_12.25-发教育厅-2016年高职生均年初预算控制数分配表" xfId="1693"/>
    <cellStyle name="差_县区合并测算20080421_不含人员经费系数_财力性转移支付2010年预算参考数" xfId="2461"/>
    <cellStyle name="差_县区合并测算20080421_不含人员经费系数_财力性转移支付2010年预算参考数_12.25-发教育厅-2016年高职生均年初预算控制数分配表" xfId="559"/>
    <cellStyle name="差_县区合并测算20080421_财力性转移支付2010年预算参考数" xfId="2283"/>
    <cellStyle name="差_县区合并测算20080421_财力性转移支付2010年预算参考数_12.25-发教育厅-2016年高职生均年初预算控制数分配表" xfId="2289"/>
    <cellStyle name="差_县区合并测算20080421_民生政策最低支出需求" xfId="2463"/>
    <cellStyle name="差_县区合并测算20080421_民生政策最低支出需求_12.25-发教育厅-2016年高职生均年初预算控制数分配表" xfId="2467"/>
    <cellStyle name="差_县区合并测算20080421_民生政策最低支出需求_财力性转移支付2010年预算参考数" xfId="1245"/>
    <cellStyle name="差_县区合并测算20080421_民生政策最低支出需求_财力性转移支付2010年预算参考数_12.25-发教育厅-2016年高职生均年初预算控制数分配表" xfId="2470"/>
    <cellStyle name="差_县区合并测算20080421_县市旗测算-新科目（含人口规模效应）" xfId="2475"/>
    <cellStyle name="差_县区合并测算20080421_县市旗测算-新科目（含人口规模效应）_12.25-发教育厅-2016年高职生均年初预算控制数分配表" xfId="2477"/>
    <cellStyle name="差_县区合并测算20080421_县市旗测算-新科目（含人口规模效应）_财力性转移支付2010年预算参考数" xfId="1494"/>
    <cellStyle name="差_县区合并测算20080421_县市旗测算-新科目（含人口规模效应）_财力性转移支付2010年预算参考数_12.25-发教育厅-2016年高职生均年初预算控制数分配表" xfId="2478"/>
    <cellStyle name="差_县区合并测算20080423(按照各省比重）" xfId="643"/>
    <cellStyle name="差_县区合并测算20080423(按照各省比重）_12.25-发教育厅-2016年高职生均年初预算控制数分配表" xfId="570"/>
    <cellStyle name="差_县区合并测算20080423(按照各省比重）_不含人员经费系数" xfId="431"/>
    <cellStyle name="差_县区合并测算20080423(按照各省比重）_不含人员经费系数_12.25-发教育厅-2016年高职生均年初预算控制数分配表" xfId="2380"/>
    <cellStyle name="差_县区合并测算20080423(按照各省比重）_不含人员经费系数_财力性转移支付2010年预算参考数" xfId="1348"/>
    <cellStyle name="差_县区合并测算20080423(按照各省比重）_不含人员经费系数_财力性转移支付2010年预算参考数_12.25-发教育厅-2016年高职生均年初预算控制数分配表" xfId="2479"/>
    <cellStyle name="差_县区合并测算20080423(按照各省比重）_财力性转移支付2010年预算参考数" xfId="1775"/>
    <cellStyle name="差_县区合并测算20080423(按照各省比重）_财力性转移支付2010年预算参考数_12.25-发教育厅-2016年高职生均年初预算控制数分配表" xfId="2480"/>
    <cellStyle name="差_县区合并测算20080423(按照各省比重）_民生政策最低支出需求" xfId="1277"/>
    <cellStyle name="差_县区合并测算20080423(按照各省比重）_民生政策最低支出需求_12.25-发教育厅-2016年高职生均年初预算控制数分配表" xfId="1317"/>
    <cellStyle name="差_县区合并测算20080423(按照各省比重）_民生政策最低支出需求_财力性转移支付2010年预算参考数" xfId="2481"/>
    <cellStyle name="差_县区合并测算20080423(按照各省比重）_民生政策最低支出需求_财力性转移支付2010年预算参考数_12.25-发教育厅-2016年高职生均年初预算控制数分配表" xfId="1537"/>
    <cellStyle name="差_县区合并测算20080423(按照各省比重）_县市旗测算-新科目（含人口规模效应）" xfId="1877"/>
    <cellStyle name="差_县区合并测算20080423(按照各省比重）_县市旗测算-新科目（含人口规模效应）_12.25-发教育厅-2016年高职生均年初预算控制数分配表" xfId="2482"/>
    <cellStyle name="差_县区合并测算20080423(按照各省比重）_县市旗测算-新科目（含人口规模效应）_财力性转移支付2010年预算参考数" xfId="1697"/>
    <cellStyle name="差_县区合并测算20080423(按照各省比重）_县市旗测算-新科目（含人口规模效应）_财力性转移支付2010年预算参考数_12.25-发教育厅-2016年高职生均年初预算控制数分配表" xfId="836"/>
    <cellStyle name="差_县市旗测算20080508" xfId="2483"/>
    <cellStyle name="差_县市旗测算20080508_12.25-发教育厅-2016年高职生均年初预算控制数分配表" xfId="2485"/>
    <cellStyle name="差_县市旗测算20080508_不含人员经费系数" xfId="2487"/>
    <cellStyle name="差_县市旗测算20080508_不含人员经费系数_12.25-发教育厅-2016年高职生均年初预算控制数分配表" xfId="2488"/>
    <cellStyle name="差_县市旗测算20080508_不含人员经费系数_财力性转移支付2010年预算参考数" xfId="2446"/>
    <cellStyle name="差_县市旗测算20080508_不含人员经费系数_财力性转移支付2010年预算参考数_12.25-发教育厅-2016年高职生均年初预算控制数分配表" xfId="2490"/>
    <cellStyle name="差_县市旗测算20080508_财力性转移支付2010年预算参考数" xfId="2491"/>
    <cellStyle name="差_县市旗测算20080508_财力性转移支付2010年预算参考数_12.25-发教育厅-2016年高职生均年初预算控制数分配表" xfId="2492"/>
    <cellStyle name="差_县市旗测算20080508_民生政策最低支出需求" xfId="2138"/>
    <cellStyle name="差_县市旗测算20080508_民生政策最低支出需求_12.25-发教育厅-2016年高职生均年初预算控制数分配表" xfId="2493"/>
    <cellStyle name="差_县市旗测算20080508_民生政策最低支出需求_财力性转移支付2010年预算参考数" xfId="1788"/>
    <cellStyle name="差_县市旗测算20080508_民生政策最低支出需求_财力性转移支付2010年预算参考数_12.25-发教育厅-2016年高职生均年初预算控制数分配表" xfId="2495"/>
    <cellStyle name="差_县市旗测算20080508_县市旗测算-新科目（含人口规模效应）" xfId="2496"/>
    <cellStyle name="差_县市旗测算20080508_县市旗测算-新科目（含人口规模效应）_12.25-发教育厅-2016年高职生均年初预算控制数分配表" xfId="2499"/>
    <cellStyle name="差_县市旗测算20080508_县市旗测算-新科目（含人口规模效应）_财力性转移支付2010年预算参考数" xfId="2500"/>
    <cellStyle name="差_县市旗测算20080508_县市旗测算-新科目（含人口规模效应）_财力性转移支付2010年预算参考数_12.25-发教育厅-2016年高职生均年初预算控制数分配表" xfId="1934"/>
    <cellStyle name="差_县市旗测算-新科目（20080626）" xfId="2502"/>
    <cellStyle name="差_县市旗测算-新科目（20080626）_12.25-发教育厅-2016年高职生均年初预算控制数分配表" xfId="1431"/>
    <cellStyle name="差_县市旗测算-新科目（20080626）_不含人员经费系数" xfId="128"/>
    <cellStyle name="差_县市旗测算-新科目（20080626）_不含人员经费系数_12.25-发教育厅-2016年高职生均年初预算控制数分配表" xfId="1609"/>
    <cellStyle name="差_县市旗测算-新科目（20080626）_不含人员经费系数_财力性转移支付2010年预算参考数" xfId="1417"/>
    <cellStyle name="差_县市旗测算-新科目（20080626）_不含人员经费系数_财力性转移支付2010年预算参考数_12.25-发教育厅-2016年高职生均年初预算控制数分配表" xfId="2504"/>
    <cellStyle name="差_县市旗测算-新科目（20080626）_财力性转移支付2010年预算参考数" xfId="1110"/>
    <cellStyle name="差_县市旗测算-新科目（20080626）_财力性转移支付2010年预算参考数_12.25-发教育厅-2016年高职生均年初预算控制数分配表" xfId="2505"/>
    <cellStyle name="差_县市旗测算-新科目（20080626）_民生政策最低支出需求" xfId="1339"/>
    <cellStyle name="差_县市旗测算-新科目（20080626）_民生政策最低支出需求_12.25-发教育厅-2016年高职生均年初预算控制数分配表" xfId="226"/>
    <cellStyle name="差_县市旗测算-新科目（20080626）_民生政策最低支出需求_财力性转移支付2010年预算参考数" xfId="2507"/>
    <cellStyle name="差_县市旗测算-新科目（20080626）_民生政策最低支出需求_财力性转移支付2010年预算参考数_12.25-发教育厅-2016年高职生均年初预算控制数分配表" xfId="123"/>
    <cellStyle name="差_县市旗测算-新科目（20080626）_县市旗测算-新科目（含人口规模效应）" xfId="2508"/>
    <cellStyle name="差_县市旗测算-新科目（20080626）_县市旗测算-新科目（含人口规模效应）_12.25-发教育厅-2016年高职生均年初预算控制数分配表" xfId="2510"/>
    <cellStyle name="差_县市旗测算-新科目（20080626）_县市旗测算-新科目（含人口规模效应）_财力性转移支付2010年预算参考数" xfId="880"/>
    <cellStyle name="差_县市旗测算-新科目（20080626）_县市旗测算-新科目（含人口规模效应）_财力性转移支付2010年预算参考数_12.25-发教育厅-2016年高职生均年初预算控制数分配表" xfId="709"/>
    <cellStyle name="差_县市旗测算-新科目（20080627）" xfId="1519"/>
    <cellStyle name="差_县市旗测算-新科目（20080627）_12.25-发教育厅-2016年高职生均年初预算控制数分配表" xfId="528"/>
    <cellStyle name="差_县市旗测算-新科目（20080627）_不含人员经费系数" xfId="1791"/>
    <cellStyle name="差_县市旗测算-新科目（20080627）_不含人员经费系数_12.25-发教育厅-2016年高职生均年初预算控制数分配表" xfId="666"/>
    <cellStyle name="差_县市旗测算-新科目（20080627）_不含人员经费系数_财力性转移支付2010年预算参考数" xfId="2511"/>
    <cellStyle name="差_县市旗测算-新科目（20080627）_不含人员经费系数_财力性转移支付2010年预算参考数_12.25-发教育厅-2016年高职生均年初预算控制数分配表" xfId="2512"/>
    <cellStyle name="差_县市旗测算-新科目（20080627）_财力性转移支付2010年预算参考数" xfId="2514"/>
    <cellStyle name="差_县市旗测算-新科目（20080627）_财力性转移支付2010年预算参考数_12.25-发教育厅-2016年高职生均年初预算控制数分配表" xfId="2015"/>
    <cellStyle name="差_县市旗测算-新科目（20080627）_民生政策最低支出需求" xfId="2515"/>
    <cellStyle name="差_县市旗测算-新科目（20080627）_民生政策最低支出需求_12.25-发教育厅-2016年高职生均年初预算控制数分配表" xfId="1097"/>
    <cellStyle name="差_县市旗测算-新科目（20080627）_民生政策最低支出需求_财力性转移支付2010年预算参考数" xfId="2304"/>
    <cellStyle name="差_县市旗测算-新科目（20080627）_民生政策最低支出需求_财力性转移支付2010年预算参考数_12.25-发教育厅-2016年高职生均年初预算控制数分配表" xfId="2516"/>
    <cellStyle name="差_县市旗测算-新科目（20080627）_县市旗测算-新科目（含人口规模效应）" xfId="2462"/>
    <cellStyle name="差_县市旗测算-新科目（20080627）_县市旗测算-新科目（含人口规模效应）_12.25-发教育厅-2016年高职生均年初预算控制数分配表" xfId="2464"/>
    <cellStyle name="差_县市旗测算-新科目（20080627）_县市旗测算-新科目（含人口规模效应）_财力性转移支付2010年预算参考数" xfId="1247"/>
    <cellStyle name="差_县市旗测算-新科目（20080627）_县市旗测算-新科目（含人口规模效应）_财力性转移支付2010年预算参考数_12.25-发教育厅-2016年高职生均年初预算控制数分配表" xfId="2469"/>
    <cellStyle name="差_湘财教指2017-0119号2018年中央支持地方高校改革发展省级资金预算分配表" xfId="2518"/>
    <cellStyle name="差_湘财教指277" xfId="2520"/>
    <cellStyle name="差_湘财教指277_12.25-发教育厅-2016年高职生均年初预算控制数分配表" xfId="297"/>
    <cellStyle name="差_一般预算支出口径剔除表" xfId="2521"/>
    <cellStyle name="差_一般预算支出口径剔除表_12.25-发教育厅-2016年高职生均年初预算控制数分配表" xfId="743"/>
    <cellStyle name="差_一般预算支出口径剔除表_财力性转移支付2010年预算参考数" xfId="1726"/>
    <cellStyle name="差_一般预算支出口径剔除表_财力性转移支付2010年预算参考数_12.25-发教育厅-2016年高职生均年初预算控制数分配表" xfId="1920"/>
    <cellStyle name="差_云南 缺口县区测算(地方填报)" xfId="1394"/>
    <cellStyle name="差_云南 缺口县区测算(地方填报)_12.25-发教育厅-2016年高职生均年初预算控制数分配表" xfId="2275"/>
    <cellStyle name="差_云南 缺口县区测算(地方填报)_财力性转移支付2010年预算参考数" xfId="2522"/>
    <cellStyle name="差_云南 缺口县区测算(地方填报)_财力性转移支付2010年预算参考数_12.25-发教育厅-2016年高职生均年初预算控制数分配表" xfId="2525"/>
    <cellStyle name="差_云南省2008年转移支付测算——州市本级考核部分及政策性测算" xfId="2526"/>
    <cellStyle name="差_云南省2008年转移支付测算——州市本级考核部分及政策性测算_12.25-发教育厅-2016年高职生均年初预算控制数分配表" xfId="2527"/>
    <cellStyle name="差_云南省2008年转移支付测算——州市本级考核部分及政策性测算_财力性转移支付2010年预算参考数" xfId="2220"/>
    <cellStyle name="差_云南省2008年转移支付测算——州市本级考核部分及政策性测算_财力性转移支付2010年预算参考数_12.25-发教育厅-2016年高职生均年初预算控制数分配表" xfId="2069"/>
    <cellStyle name="差_职　2014年职成教育第二批专项经费分配表(分发）" xfId="110"/>
    <cellStyle name="差_重点民生支出需求测算表社保（农村低保）081112" xfId="2528"/>
    <cellStyle name="差_重点民生支出需求测算表社保（农村低保）081112_12.25-发教育厅-2016年高职生均年初预算控制数分配表" xfId="1545"/>
    <cellStyle name="差_自行调整差异系数顺序" xfId="1587"/>
    <cellStyle name="差_自行调整差异系数顺序_12.25-发教育厅-2016年高职生均年初预算控制数分配表" xfId="886"/>
    <cellStyle name="差_自行调整差异系数顺序_财力性转移支付2010年预算参考数" xfId="2530"/>
    <cellStyle name="差_自行调整差异系数顺序_财力性转移支付2010年预算参考数_12.25-发教育厅-2016年高职生均年初预算控制数分配表" xfId="2533"/>
    <cellStyle name="差_总人口" xfId="2318"/>
    <cellStyle name="差_总人口_12.25-发教育厅-2016年高职生均年初预算控制数分配表" xfId="239"/>
    <cellStyle name="差_总人口_财力性转移支付2010年预算参考数" xfId="2066"/>
    <cellStyle name="差_总人口_财力性转移支付2010年预算参考数_12.25-发教育厅-2016年高职生均年初预算控制数分配表" xfId="2320"/>
    <cellStyle name="常规" xfId="0" builtinId="0"/>
    <cellStyle name="常规 10" xfId="1744"/>
    <cellStyle name="常规 10 10" xfId="2534"/>
    <cellStyle name="常规 10 10 2" xfId="2536"/>
    <cellStyle name="常规 10 11" xfId="2150"/>
    <cellStyle name="常规 10 11 2" xfId="2329"/>
    <cellStyle name="常规 10 12" xfId="1728"/>
    <cellStyle name="常规 10 12 2" xfId="1973"/>
    <cellStyle name="常规 10 13" xfId="2537"/>
    <cellStyle name="常规 10 13 2" xfId="2540"/>
    <cellStyle name="常规 10 14" xfId="2541"/>
    <cellStyle name="常规 10 14 2" xfId="2544"/>
    <cellStyle name="常规 10 14 2 2" xfId="633"/>
    <cellStyle name="常规 10 14 2 2 10" xfId="2531"/>
    <cellStyle name="常规 10 14 2 2 10 2" xfId="2545"/>
    <cellStyle name="常规 10 14 2 2 11" xfId="178"/>
    <cellStyle name="常规 10 14 2 2 11 2" xfId="185"/>
    <cellStyle name="常规 10 14 2 2 12" xfId="856"/>
    <cellStyle name="常规 10 14 2 2 12 2" xfId="1004"/>
    <cellStyle name="常规 10 14 2 2 13" xfId="2023"/>
    <cellStyle name="常规 10 14 2 2 13 2" xfId="2547"/>
    <cellStyle name="常规 10 14 2 2 14" xfId="2548"/>
    <cellStyle name="常规 10 14 2 2 14 2" xfId="1792"/>
    <cellStyle name="常规 10 14 2 2 15" xfId="2550"/>
    <cellStyle name="常规 10 14 2 2 15 2" xfId="2204"/>
    <cellStyle name="常规 10 14 2 2 16" xfId="2552"/>
    <cellStyle name="常规 10 14 2 2 16 2" xfId="2091"/>
    <cellStyle name="常规 10 14 2 2 17" xfId="2554"/>
    <cellStyle name="常规 10 14 2 2 17 2" xfId="2555"/>
    <cellStyle name="常规 10 14 2 2 18" xfId="2556"/>
    <cellStyle name="常规 10 14 2 2 18 2" xfId="2557"/>
    <cellStyle name="常规 10 14 2 2 19" xfId="2312"/>
    <cellStyle name="常规 10 14 2 2 19 2" xfId="2559"/>
    <cellStyle name="常规 10 14 2 2 2" xfId="2561"/>
    <cellStyle name="常规 10 14 2 2 2 2" xfId="2563"/>
    <cellStyle name="常规 10 14 2 2 20" xfId="2549"/>
    <cellStyle name="常规 10 14 2 2 20 2" xfId="2203"/>
    <cellStyle name="常规 10 14 2 2 21" xfId="2551"/>
    <cellStyle name="常规 10 14 2 2 21 2" xfId="2090"/>
    <cellStyle name="常规 10 14 2 2 22" xfId="2553"/>
    <cellStyle name="常规 10 14 2 2 3" xfId="1814"/>
    <cellStyle name="常规 10 14 2 2 3 2" xfId="543"/>
    <cellStyle name="常规 10 14 2 2 4" xfId="921"/>
    <cellStyle name="常规 10 14 2 2 4 2" xfId="1314"/>
    <cellStyle name="常规 10 14 2 2 5" xfId="1789"/>
    <cellStyle name="常规 10 14 2 2 5 2" xfId="625"/>
    <cellStyle name="常规 10 14 2 2 6" xfId="2564"/>
    <cellStyle name="常规 10 14 2 2 6 2" xfId="1044"/>
    <cellStyle name="常规 10 14 2 2 7" xfId="2565"/>
    <cellStyle name="常规 10 14 2 2 7 2" xfId="2336"/>
    <cellStyle name="常规 10 14 2 2 8" xfId="2566"/>
    <cellStyle name="常规 10 14 2 2 8 2" xfId="1426"/>
    <cellStyle name="常规 10 14 2 2 9" xfId="2567"/>
    <cellStyle name="常规 10 14 2 2 9 2" xfId="847"/>
    <cellStyle name="常规 10 15" xfId="1806"/>
    <cellStyle name="常规 10 15 2" xfId="1746"/>
    <cellStyle name="常规 10 16" xfId="2569"/>
    <cellStyle name="常规 10 16 2" xfId="2473"/>
    <cellStyle name="常规 10 17" xfId="2572"/>
    <cellStyle name="常规 10 17 2" xfId="2576"/>
    <cellStyle name="常规 10 18" xfId="2498"/>
    <cellStyle name="常规 10 18 2" xfId="2577"/>
    <cellStyle name="常规 10 19" xfId="2578"/>
    <cellStyle name="常规 10 19 2" xfId="2192"/>
    <cellStyle name="常规 10 2" xfId="2390"/>
    <cellStyle name="常规 10 2 2" xfId="2579"/>
    <cellStyle name="常规 10 2 2 10" xfId="2449"/>
    <cellStyle name="常规 10 2 2 10 2" xfId="2582"/>
    <cellStyle name="常规 10 2 2 11" xfId="2584"/>
    <cellStyle name="常规 10 2 2 11 2" xfId="2585"/>
    <cellStyle name="常规 10 2 2 12" xfId="2298"/>
    <cellStyle name="常规 10 2 2 12 2" xfId="2586"/>
    <cellStyle name="常规 10 2 2 13" xfId="76"/>
    <cellStyle name="常规 10 2 2 13 2" xfId="2588"/>
    <cellStyle name="常规 10 2 2 14" xfId="1712"/>
    <cellStyle name="常规 10 2 2 14 2" xfId="2591"/>
    <cellStyle name="常规 10 2 2 15" xfId="1019"/>
    <cellStyle name="常规 10 2 2 15 2" xfId="1023"/>
    <cellStyle name="常规 10 2 2 16" xfId="641"/>
    <cellStyle name="常规 10 2 2 16 2" xfId="1029"/>
    <cellStyle name="常规 10 2 2 17" xfId="1033"/>
    <cellStyle name="常规 10 2 2 17 2" xfId="537"/>
    <cellStyle name="常规 10 2 2 18" xfId="917"/>
    <cellStyle name="常规 10 2 2 18 2" xfId="832"/>
    <cellStyle name="常规 10 2 2 19" xfId="1037"/>
    <cellStyle name="常规 10 2 2 19 2" xfId="620"/>
    <cellStyle name="常规 10 2 2 2" xfId="2284"/>
    <cellStyle name="常规 10 2 2 2 2" xfId="1470"/>
    <cellStyle name="常规 10 2 2 20" xfId="1020"/>
    <cellStyle name="常规 10 2 2 20 2" xfId="1024"/>
    <cellStyle name="常规 10 2 2 21" xfId="640"/>
    <cellStyle name="常规 10 2 2 21 2" xfId="1030"/>
    <cellStyle name="常规 10 2 2 22" xfId="1034"/>
    <cellStyle name="常规 10 2 2 3" xfId="38"/>
    <cellStyle name="常规 10 2 2 3 2" xfId="368"/>
    <cellStyle name="常规 10 2 2 4" xfId="2440"/>
    <cellStyle name="常规 10 2 2 4 2" xfId="275"/>
    <cellStyle name="常规 10 2 2 5" xfId="2593"/>
    <cellStyle name="常规 10 2 2 5 2" xfId="10"/>
    <cellStyle name="常规 10 2 2 6" xfId="2517"/>
    <cellStyle name="常规 10 2 2 6 2" xfId="1665"/>
    <cellStyle name="常规 10 2 2 7" xfId="2595"/>
    <cellStyle name="常规 10 2 2 7 2" xfId="2596"/>
    <cellStyle name="常规 10 2 2 8" xfId="2597"/>
    <cellStyle name="常规 10 2 2 8 2" xfId="1673"/>
    <cellStyle name="常规 10 2 2 9" xfId="2013"/>
    <cellStyle name="常规 10 2 2 9 2" xfId="558"/>
    <cellStyle name="常规 10 2 3" xfId="2215"/>
    <cellStyle name="常规 10 20" xfId="1807"/>
    <cellStyle name="常规 10 20 2" xfId="1747"/>
    <cellStyle name="常规 10 21" xfId="2568"/>
    <cellStyle name="常规 10 21 2" xfId="2472"/>
    <cellStyle name="常规 10 22" xfId="2571"/>
    <cellStyle name="常规 10 22 2" xfId="2575"/>
    <cellStyle name="常规 10 23" xfId="2497"/>
    <cellStyle name="常规 10 3" xfId="2234"/>
    <cellStyle name="常规 10 3 10" xfId="1444"/>
    <cellStyle name="常规 10 3 10 2" xfId="1257"/>
    <cellStyle name="常规 10 3 11" xfId="2358"/>
    <cellStyle name="常规 10 3 11 2" xfId="505"/>
    <cellStyle name="常规 10 3 12" xfId="1007"/>
    <cellStyle name="常规 10 3 12 2" xfId="1304"/>
    <cellStyle name="常规 10 3 13" xfId="2598"/>
    <cellStyle name="常规 10 3 13 2" xfId="603"/>
    <cellStyle name="常规 10 3 14" xfId="1428"/>
    <cellStyle name="常规 10 3 14 2" xfId="1381"/>
    <cellStyle name="常规 10 3 15" xfId="1433"/>
    <cellStyle name="常规 10 3 15 2" xfId="725"/>
    <cellStyle name="常规 10 3 16" xfId="1439"/>
    <cellStyle name="常规 10 3 16 2" xfId="1448"/>
    <cellStyle name="常规 10 3 17" xfId="1457"/>
    <cellStyle name="常规 10 3 17 2" xfId="1465"/>
    <cellStyle name="常规 10 3 18" xfId="1471"/>
    <cellStyle name="常规 10 3 18 2" xfId="1476"/>
    <cellStyle name="常规 10 3 19" xfId="899"/>
    <cellStyle name="常规 10 3 19 2" xfId="434"/>
    <cellStyle name="常规 10 3 2" xfId="820"/>
    <cellStyle name="常规 10 3 2 2" xfId="823"/>
    <cellStyle name="常规 10 3 20" xfId="1434"/>
    <cellStyle name="常规 10 3 20 2" xfId="724"/>
    <cellStyle name="常规 10 3 21" xfId="1440"/>
    <cellStyle name="常规 10 3 21 2" xfId="1449"/>
    <cellStyle name="常规 10 3 22" xfId="1458"/>
    <cellStyle name="常规 10 3 3" xfId="830"/>
    <cellStyle name="常规 10 3 3 2" xfId="141"/>
    <cellStyle name="常规 10 3 4" xfId="833"/>
    <cellStyle name="常规 10 3 4 2" xfId="839"/>
    <cellStyle name="常规 10 3 5" xfId="1168"/>
    <cellStyle name="常规 10 3 5 2" xfId="902"/>
    <cellStyle name="常规 10 3 6" xfId="2599"/>
    <cellStyle name="常规 10 3 6 2" xfId="59"/>
    <cellStyle name="常规 10 3 7" xfId="2600"/>
    <cellStyle name="常规 10 3 7 2" xfId="2602"/>
    <cellStyle name="常规 10 3 8" xfId="2603"/>
    <cellStyle name="常规 10 3 8 2" xfId="986"/>
    <cellStyle name="常规 10 3 9" xfId="2604"/>
    <cellStyle name="常规 10 3 9 2" xfId="2605"/>
    <cellStyle name="常规 10 4" xfId="2606"/>
    <cellStyle name="常规 10 4 2" xfId="2607"/>
    <cellStyle name="常规 10 5" xfId="2608"/>
    <cellStyle name="常规 10 5 2" xfId="2610"/>
    <cellStyle name="常规 10 6" xfId="1662"/>
    <cellStyle name="常规 10 6 2" xfId="2614"/>
    <cellStyle name="常规 10 7" xfId="1677"/>
    <cellStyle name="常规 10 7 2" xfId="2386"/>
    <cellStyle name="常规 10 8" xfId="1685"/>
    <cellStyle name="常规 10 8 2" xfId="2615"/>
    <cellStyle name="常规 10 9" xfId="1690"/>
    <cellStyle name="常规 10 9 2" xfId="2618"/>
    <cellStyle name="常规 11" xfId="2156"/>
    <cellStyle name="常规 11 10" xfId="1922"/>
    <cellStyle name="常规 11 10 2" xfId="2619"/>
    <cellStyle name="常规 11 11" xfId="1924"/>
    <cellStyle name="常规 11 11 2" xfId="2620"/>
    <cellStyle name="常规 11 12" xfId="155"/>
    <cellStyle name="常规 11 12 2" xfId="1422"/>
    <cellStyle name="常规 11 13" xfId="2258"/>
    <cellStyle name="常规 11 13 2" xfId="2621"/>
    <cellStyle name="常规 11 14" xfId="2622"/>
    <cellStyle name="常规 11 14 2" xfId="1059"/>
    <cellStyle name="常规 11 15" xfId="2625"/>
    <cellStyle name="常规 11 15 2" xfId="2073"/>
    <cellStyle name="常规 11 16" xfId="2627"/>
    <cellStyle name="常规 11 16 2" xfId="2630"/>
    <cellStyle name="常规 11 17" xfId="2632"/>
    <cellStyle name="常规 11 17 2" xfId="2633"/>
    <cellStyle name="常规 11 18" xfId="104"/>
    <cellStyle name="常规 11 18 2" xfId="2635"/>
    <cellStyle name="常规 11 19" xfId="2638"/>
    <cellStyle name="常规 11 19 2" xfId="1989"/>
    <cellStyle name="常规 11 2" xfId="2079"/>
    <cellStyle name="常规 11 2 2" xfId="2640"/>
    <cellStyle name="常规 11 20" xfId="2624"/>
    <cellStyle name="常规 11 20 2" xfId="2072"/>
    <cellStyle name="常规 11 21" xfId="2626"/>
    <cellStyle name="常规 11 21 2" xfId="2629"/>
    <cellStyle name="常规 11 22" xfId="2631"/>
    <cellStyle name="常规 11 3" xfId="2642"/>
    <cellStyle name="常规 11 3 2" xfId="938"/>
    <cellStyle name="常规 11 4" xfId="2643"/>
    <cellStyle name="常规 11 4 2" xfId="2343"/>
    <cellStyle name="常规 11 5" xfId="2644"/>
    <cellStyle name="常规 11 5 2" xfId="2645"/>
    <cellStyle name="常规 11 6" xfId="2646"/>
    <cellStyle name="常规 11 6 2" xfId="414"/>
    <cellStyle name="常规 11 7" xfId="2647"/>
    <cellStyle name="常规 11 7 2" xfId="1968"/>
    <cellStyle name="常规 11 8" xfId="2648"/>
    <cellStyle name="常规 11 8 2" xfId="2649"/>
    <cellStyle name="常规 11 9" xfId="2107"/>
    <cellStyle name="常规 11 9 2" xfId="2650"/>
    <cellStyle name="常规 11_01综合类2010" xfId="2652"/>
    <cellStyle name="常规 12" xfId="2653"/>
    <cellStyle name="常规 12 2" xfId="2654"/>
    <cellStyle name="常规 13" xfId="2655"/>
    <cellStyle name="常规 13 2" xfId="2445"/>
    <cellStyle name="常规 130" xfId="2656"/>
    <cellStyle name="常规 132" xfId="2659"/>
    <cellStyle name="常规 132 2" xfId="2660"/>
    <cellStyle name="常规 14" xfId="1260"/>
    <cellStyle name="常规 14 2" xfId="2162"/>
    <cellStyle name="常规 15" xfId="1720"/>
    <cellStyle name="常规 15 2" xfId="2435"/>
    <cellStyle name="常规 16" xfId="2661"/>
    <cellStyle name="常规 17" xfId="2663"/>
    <cellStyle name="常规 17 2" xfId="2665"/>
    <cellStyle name="常规 18" xfId="940"/>
    <cellStyle name="常规 18 2" xfId="2667"/>
    <cellStyle name="常规 19" xfId="2669"/>
    <cellStyle name="常规 19 2" xfId="2671"/>
    <cellStyle name="常规 2" xfId="2673"/>
    <cellStyle name="常规 2 10" xfId="2674"/>
    <cellStyle name="常规 2 10 2" xfId="1734"/>
    <cellStyle name="常规 2 11" xfId="2676"/>
    <cellStyle name="常规 2 11 2" xfId="2678"/>
    <cellStyle name="常规 2 12" xfId="2506"/>
    <cellStyle name="常规 2 12 2" xfId="2679"/>
    <cellStyle name="常规 2 13" xfId="2680"/>
    <cellStyle name="常规 2 13 2" xfId="2681"/>
    <cellStyle name="常规 2 14" xfId="2683"/>
    <cellStyle name="常规 2 14 2" xfId="670"/>
    <cellStyle name="常规 2 15" xfId="2368"/>
    <cellStyle name="常规 2 15 2" xfId="2684"/>
    <cellStyle name="常规 2 16" xfId="2687"/>
    <cellStyle name="常规 2 16 2" xfId="2026"/>
    <cellStyle name="常规 2 17" xfId="2689"/>
    <cellStyle name="常规 2 17 2" xfId="2691"/>
    <cellStyle name="常规 2 18" xfId="313"/>
    <cellStyle name="常规 2 18 2" xfId="1779"/>
    <cellStyle name="常规 2 19" xfId="1755"/>
    <cellStyle name="常规 2 19 2" xfId="1762"/>
    <cellStyle name="常规 2 2" xfId="467"/>
    <cellStyle name="常规 2 2 10" xfId="2100"/>
    <cellStyle name="常规 2 2 11" xfId="2693"/>
    <cellStyle name="常规 2 2 12" xfId="222"/>
    <cellStyle name="常规 2 2 13" xfId="2694"/>
    <cellStyle name="常规 2 2 14" xfId="359"/>
    <cellStyle name="常规 2 2 15" xfId="2699"/>
    <cellStyle name="常规 2 2 16" xfId="1321"/>
    <cellStyle name="常规 2 2 17" xfId="2239"/>
    <cellStyle name="常规 2 2 17 2" xfId="918"/>
    <cellStyle name="常规 2 2 18" xfId="1936"/>
    <cellStyle name="常规 2 2 2" xfId="469"/>
    <cellStyle name="常规 2 2 2 2" xfId="1777"/>
    <cellStyle name="常规 2 2 2 2 2" xfId="2701"/>
    <cellStyle name="常规 2 2 3" xfId="2702"/>
    <cellStyle name="常规 2 2 3 2" xfId="2707"/>
    <cellStyle name="常规 2 2 4" xfId="5"/>
    <cellStyle name="常规 2 2 4 10" xfId="362"/>
    <cellStyle name="常规 2 2 4 10 2" xfId="1698"/>
    <cellStyle name="常规 2 2 4 11" xfId="2696"/>
    <cellStyle name="常规 2 2 4 11 2" xfId="2708"/>
    <cellStyle name="常规 2 2 4 12" xfId="1323"/>
    <cellStyle name="常规 2 2 4 12 2" xfId="1414"/>
    <cellStyle name="常规 2 2 4 13" xfId="2237"/>
    <cellStyle name="常规 2 2 4 13 2" xfId="916"/>
    <cellStyle name="常规 2 2 4 14" xfId="1938"/>
    <cellStyle name="常规 2 2 4 14 2" xfId="85"/>
    <cellStyle name="常规 2 2 4 15" xfId="1827"/>
    <cellStyle name="常规 2 2 4 15 2" xfId="1514"/>
    <cellStyle name="常规 2 2 4 16" xfId="1830"/>
    <cellStyle name="常规 2 2 4 16 2" xfId="2710"/>
    <cellStyle name="常规 2 2 4 17" xfId="2712"/>
    <cellStyle name="常规 2 2 4 17 2" xfId="2714"/>
    <cellStyle name="常规 2 2 4 18" xfId="2208"/>
    <cellStyle name="常规 2 2 4 18 2" xfId="2716"/>
    <cellStyle name="常规 2 2 4 19" xfId="124"/>
    <cellStyle name="常规 2 2 4 19 2" xfId="2717"/>
    <cellStyle name="常规 2 2 4 2" xfId="1731"/>
    <cellStyle name="常规 2 2 4 2 10" xfId="315"/>
    <cellStyle name="常规 2 2 4 2 10 2" xfId="1782"/>
    <cellStyle name="常规 2 2 4 2 11" xfId="1758"/>
    <cellStyle name="常规 2 2 4 2 11 2" xfId="1767"/>
    <cellStyle name="常规 2 2 4 2 12" xfId="1298"/>
    <cellStyle name="常规 2 2 4 2 12 2" xfId="2047"/>
    <cellStyle name="常规 2 2 4 2 13" xfId="2718"/>
    <cellStyle name="常规 2 2 4 2 13 2" xfId="2102"/>
    <cellStyle name="常规 2 2 4 2 14" xfId="2721"/>
    <cellStyle name="常规 2 2 4 2 14 2" xfId="2724"/>
    <cellStyle name="常规 2 2 4 2 15" xfId="2727"/>
    <cellStyle name="常规 2 2 4 2 15 2" xfId="895"/>
    <cellStyle name="常规 2 2 4 2 16" xfId="2730"/>
    <cellStyle name="常规 2 2 4 2 16 2" xfId="878"/>
    <cellStyle name="常规 2 2 4 2 17" xfId="2733"/>
    <cellStyle name="常规 2 2 4 2 17 2" xfId="2734"/>
    <cellStyle name="常规 2 2 4 2 18" xfId="1705"/>
    <cellStyle name="常规 2 2 4 2 18 2" xfId="983"/>
    <cellStyle name="常规 2 2 4 2 19" xfId="567"/>
    <cellStyle name="常规 2 2 4 2 19 2" xfId="2735"/>
    <cellStyle name="常规 2 2 4 2 2" xfId="2736"/>
    <cellStyle name="常规 2 2 4 2 2 2" xfId="2739"/>
    <cellStyle name="常规 2 2 4 2 20" xfId="2726"/>
    <cellStyle name="常规 2 2 4 2 20 2" xfId="894"/>
    <cellStyle name="常规 2 2 4 2 21" xfId="2729"/>
    <cellStyle name="常规 2 2 4 2 21 2" xfId="877"/>
    <cellStyle name="常规 2 2 4 2 22" xfId="2732"/>
    <cellStyle name="常规 2 2 4 2 3" xfId="2612"/>
    <cellStyle name="常规 2 2 4 2 3 2" xfId="2740"/>
    <cellStyle name="常规 2 2 4 2 4" xfId="186"/>
    <cellStyle name="常规 2 2 4 2 4 2" xfId="702"/>
    <cellStyle name="常规 2 2 4 2 5" xfId="734"/>
    <cellStyle name="常规 2 2 4 2 5 2" xfId="2742"/>
    <cellStyle name="常规 2 2 4 2 6" xfId="2743"/>
    <cellStyle name="常规 2 2 4 2 6 2" xfId="2746"/>
    <cellStyle name="常规 2 2 4 2 7" xfId="2705"/>
    <cellStyle name="常规 2 2 4 2 7 2" xfId="2747"/>
    <cellStyle name="常规 2 2 4 2 8" xfId="759"/>
    <cellStyle name="常规 2 2 4 2 8 2" xfId="2748"/>
    <cellStyle name="常规 2 2 4 2 9" xfId="1356"/>
    <cellStyle name="常规 2 2 4 2 9 2" xfId="1883"/>
    <cellStyle name="常规 2 2 4 20" xfId="1828"/>
    <cellStyle name="常规 2 2 4 20 2" xfId="1515"/>
    <cellStyle name="常规 2 2 4 21" xfId="1831"/>
    <cellStyle name="常规 2 2 4 21 2" xfId="2709"/>
    <cellStyle name="常规 2 2 4 22" xfId="2711"/>
    <cellStyle name="常规 2 2 4 22 2" xfId="2713"/>
    <cellStyle name="常规 2 2 4 23" xfId="2207"/>
    <cellStyle name="常规 2 2 4 23 2" xfId="2715"/>
    <cellStyle name="常规 2 2 4 24" xfId="125"/>
    <cellStyle name="常规 2 2 4 25" xfId="2751"/>
    <cellStyle name="常规 2 2 4 26" xfId="2753"/>
    <cellStyle name="常规 2 2 4 27" xfId="2755"/>
    <cellStyle name="常规 2 2 4 28" xfId="2757"/>
    <cellStyle name="常规 2 2 4 29" xfId="2759"/>
    <cellStyle name="常规 2 2 4 3" xfId="224"/>
    <cellStyle name="常规 2 2 4 3 10" xfId="354"/>
    <cellStyle name="常规 2 2 4 3 10 2" xfId="2760"/>
    <cellStyle name="常规 2 2 4 3 11" xfId="2762"/>
    <cellStyle name="常规 2 2 4 3 11 2" xfId="2763"/>
    <cellStyle name="常规 2 2 4 3 12" xfId="1318"/>
    <cellStyle name="常规 2 2 4 3 12 2" xfId="2765"/>
    <cellStyle name="常规 2 2 4 3 13" xfId="2310"/>
    <cellStyle name="常规 2 2 4 3 13 2" xfId="925"/>
    <cellStyle name="常规 2 2 4 3 14" xfId="2766"/>
    <cellStyle name="常规 2 2 4 3 14 2" xfId="2251"/>
    <cellStyle name="常规 2 2 4 3 15" xfId="2767"/>
    <cellStyle name="常规 2 2 4 3 15 2" xfId="2769"/>
    <cellStyle name="常规 2 2 4 3 16" xfId="2771"/>
    <cellStyle name="常规 2 2 4 3 16 2" xfId="2773"/>
    <cellStyle name="常规 2 2 4 3 17" xfId="1668"/>
    <cellStyle name="常规 2 2 4 3 17 2" xfId="2775"/>
    <cellStyle name="常规 2 2 4 3 18" xfId="2777"/>
    <cellStyle name="常规 2 2 4 3 18 2" xfId="2778"/>
    <cellStyle name="常规 2 2 4 3 19" xfId="2779"/>
    <cellStyle name="常规 2 2 4 3 19 2" xfId="2780"/>
    <cellStyle name="常规 2 2 4 3 2" xfId="2782"/>
    <cellStyle name="常规 2 2 4 3 2 2" xfId="1768"/>
    <cellStyle name="常规 2 2 4 3 20" xfId="2768"/>
    <cellStyle name="常规 2 2 4 3 20 2" xfId="2770"/>
    <cellStyle name="常规 2 2 4 3 21" xfId="2772"/>
    <cellStyle name="常规 2 2 4 3 21 2" xfId="2774"/>
    <cellStyle name="常规 2 2 4 3 22" xfId="1667"/>
    <cellStyle name="常规 2 2 4 3 3" xfId="2784"/>
    <cellStyle name="常规 2 2 4 3 3 2" xfId="2785"/>
    <cellStyle name="常规 2 2 4 3 4" xfId="1003"/>
    <cellStyle name="常规 2 2 4 3 4 2" xfId="810"/>
    <cellStyle name="常规 2 2 4 3 5" xfId="1051"/>
    <cellStyle name="常规 2 2 4 3 5 2" xfId="2787"/>
    <cellStyle name="常规 2 2 4 3 6" xfId="2471"/>
    <cellStyle name="常规 2 2 4 3 6 2" xfId="2788"/>
    <cellStyle name="常规 2 2 4 3 7" xfId="1729"/>
    <cellStyle name="常规 2 2 4 3 7 2" xfId="2790"/>
    <cellStyle name="常规 2 2 4 3 8" xfId="2791"/>
    <cellStyle name="常规 2 2 4 3 8 2" xfId="2792"/>
    <cellStyle name="常规 2 2 4 3 9" xfId="2794"/>
    <cellStyle name="常规 2 2 4 3 9 2" xfId="2795"/>
    <cellStyle name="常规 2 2 4 30" xfId="2752"/>
    <cellStyle name="常规 2 2 4 31" xfId="2754"/>
    <cellStyle name="常规 2 2 4 32" xfId="2756"/>
    <cellStyle name="常规 2 2 4 33" xfId="2758"/>
    <cellStyle name="常规 2 2 4 4" xfId="1361"/>
    <cellStyle name="常规 2 2 4 4 2" xfId="2798"/>
    <cellStyle name="常规 2 2 4 5" xfId="356"/>
    <cellStyle name="常规 2 2 4 5 2" xfId="2799"/>
    <cellStyle name="常规 2 2 4 6" xfId="2256"/>
    <cellStyle name="常规 2 2 4 6 2" xfId="429"/>
    <cellStyle name="常规 2 2 4 7" xfId="2800"/>
    <cellStyle name="常规 2 2 4 7 2" xfId="2801"/>
    <cellStyle name="常规 2 2 4 8" xfId="2802"/>
    <cellStyle name="常规 2 2 4 8 2" xfId="2803"/>
    <cellStyle name="常规 2 2 4 9" xfId="2804"/>
    <cellStyle name="常规 2 2 4 9 2" xfId="87"/>
    <cellStyle name="常规 2 2 5" xfId="2806"/>
    <cellStyle name="常规 2 2 5 2" xfId="2807"/>
    <cellStyle name="常规 2 2 6" xfId="2808"/>
    <cellStyle name="常规 2 2 6 2" xfId="2269"/>
    <cellStyle name="常规 2 2 7" xfId="2350"/>
    <cellStyle name="常规 2 2 8" xfId="2809"/>
    <cellStyle name="常规 2 2 9" xfId="2810"/>
    <cellStyle name="常规 2 2_2015年度工资提标清算拨款分配方案" xfId="2811"/>
    <cellStyle name="常规 2 20" xfId="2369"/>
    <cellStyle name="常规 2 20 2" xfId="2685"/>
    <cellStyle name="常规 2 21" xfId="2688"/>
    <cellStyle name="常规 2 21 2" xfId="2028"/>
    <cellStyle name="常规 2 22" xfId="2690"/>
    <cellStyle name="常规 2 22 2" xfId="2692"/>
    <cellStyle name="常规 2 23" xfId="311"/>
    <cellStyle name="常规 2 23 2" xfId="1778"/>
    <cellStyle name="常规 2 23 3" xfId="805"/>
    <cellStyle name="常规 2 23 4" xfId="2812"/>
    <cellStyle name="常规 2 23 5" xfId="2749"/>
    <cellStyle name="常规 2 23 6" xfId="2529"/>
    <cellStyle name="常规 2 24" xfId="1754"/>
    <cellStyle name="常规 2 24 2" xfId="1760"/>
    <cellStyle name="常规 2 25" xfId="1294"/>
    <cellStyle name="常规 2 25 2" xfId="2050"/>
    <cellStyle name="常规 2 26" xfId="2813"/>
    <cellStyle name="常规 2 26 2" xfId="2106"/>
    <cellStyle name="常规 2 27" xfId="2815"/>
    <cellStyle name="常规 2 28" xfId="2818"/>
    <cellStyle name="常规 2 29" xfId="2820"/>
    <cellStyle name="常规 2 3" xfId="472"/>
    <cellStyle name="常规 2 3 10" xfId="2821"/>
    <cellStyle name="常规 2 3 10 2" xfId="1053"/>
    <cellStyle name="常规 2 3 11" xfId="2822"/>
    <cellStyle name="常规 2 3 11 2" xfId="2823"/>
    <cellStyle name="常规 2 3 12" xfId="2826"/>
    <cellStyle name="常规 2 3 12 2" xfId="2827"/>
    <cellStyle name="常规 2 3 13" xfId="2829"/>
    <cellStyle name="常规 2 3 13 2" xfId="2232"/>
    <cellStyle name="常规 2 3 14" xfId="2830"/>
    <cellStyle name="常规 2 3 14 2" xfId="2831"/>
    <cellStyle name="常规 2 3 15" xfId="2832"/>
    <cellStyle name="常规 2 3 15 2" xfId="2836"/>
    <cellStyle name="常规 2 3 16" xfId="2838"/>
    <cellStyle name="常规 2 3 16 2" xfId="2840"/>
    <cellStyle name="常规 2 3 17" xfId="2842"/>
    <cellStyle name="常规 2 3 17 2" xfId="2846"/>
    <cellStyle name="常规 2 3 18" xfId="2848"/>
    <cellStyle name="常规 2 3 18 2" xfId="75"/>
    <cellStyle name="常规 2 3 19" xfId="2849"/>
    <cellStyle name="常规 2 3 19 2" xfId="1542"/>
    <cellStyle name="常规 2 3 2" xfId="477"/>
    <cellStyle name="常规 2 3 2 2" xfId="2121"/>
    <cellStyle name="常规 2 3 20" xfId="2833"/>
    <cellStyle name="常规 2 3 20 2" xfId="2837"/>
    <cellStyle name="常规 2 3 21" xfId="2839"/>
    <cellStyle name="常规 2 3 21 2" xfId="2841"/>
    <cellStyle name="常规 2 3 22" xfId="2843"/>
    <cellStyle name="常规 2 3 3" xfId="2850"/>
    <cellStyle name="常规 2 3 3 2" xfId="2851"/>
    <cellStyle name="常规 2 3 4" xfId="1132"/>
    <cellStyle name="常规 2 3 4 2" xfId="1819"/>
    <cellStyle name="常规 2 3 5" xfId="2852"/>
    <cellStyle name="常规 2 3 5 2" xfId="2853"/>
    <cellStyle name="常规 2 3 6" xfId="2854"/>
    <cellStyle name="常规 2 3 6 2" xfId="2855"/>
    <cellStyle name="常规 2 3 7" xfId="2856"/>
    <cellStyle name="常规 2 3 7 2" xfId="2158"/>
    <cellStyle name="常规 2 3 8" xfId="2857"/>
    <cellStyle name="常规 2 3 8 2" xfId="2858"/>
    <cellStyle name="常规 2 3 9" xfId="2860"/>
    <cellStyle name="常规 2 3 9 2" xfId="2861"/>
    <cellStyle name="常规 2 30" xfId="1293"/>
    <cellStyle name="常规 2 31" xfId="2814"/>
    <cellStyle name="常规 2 32" xfId="2816"/>
    <cellStyle name="常规 2 4" xfId="483"/>
    <cellStyle name="常规 2 4 2" xfId="486"/>
    <cellStyle name="常规 2 5" xfId="493"/>
    <cellStyle name="常规 2 5 2" xfId="499"/>
    <cellStyle name="常规 2 6" xfId="508"/>
    <cellStyle name="常规 2 6 2" xfId="516"/>
    <cellStyle name="常规 2 7" xfId="522"/>
    <cellStyle name="常规 2 7 2" xfId="209"/>
    <cellStyle name="常规 2 8" xfId="526"/>
    <cellStyle name="常规 2 8 2" xfId="534"/>
    <cellStyle name="常规 2 9" xfId="541"/>
    <cellStyle name="常规 2 9 2" xfId="475"/>
    <cellStyle name="常规 2_01综合类" xfId="1083"/>
    <cellStyle name="常规 20" xfId="1719"/>
    <cellStyle name="常规 20 2" xfId="2436"/>
    <cellStyle name="常规 21" xfId="2662"/>
    <cellStyle name="常规 21 2" xfId="2862"/>
    <cellStyle name="常规 22" xfId="2664"/>
    <cellStyle name="常规 22 10" xfId="2863"/>
    <cellStyle name="常规 22 11" xfId="2864"/>
    <cellStyle name="常规 22 12" xfId="2865"/>
    <cellStyle name="常规 22 13" xfId="1674"/>
    <cellStyle name="常规 22 14" xfId="2866"/>
    <cellStyle name="常规 22 15" xfId="2867"/>
    <cellStyle name="常规 22 16" xfId="1696"/>
    <cellStyle name="常规 22 17" xfId="2869"/>
    <cellStyle name="常规 22 18" xfId="2870"/>
    <cellStyle name="常规 22 19" xfId="2871"/>
    <cellStyle name="常规 22 2" xfId="2666"/>
    <cellStyle name="常规 22 20" xfId="2868"/>
    <cellStyle name="常规 22 21" xfId="1695"/>
    <cellStyle name="常规 22 3" xfId="2873"/>
    <cellStyle name="常规 22 4" xfId="2875"/>
    <cellStyle name="常规 22 5" xfId="2876"/>
    <cellStyle name="常规 22 6" xfId="2877"/>
    <cellStyle name="常规 22 7" xfId="1393"/>
    <cellStyle name="常规 22 8" xfId="2878"/>
    <cellStyle name="常规 22 9" xfId="2879"/>
    <cellStyle name="常规 23" xfId="942"/>
    <cellStyle name="常规 23 2" xfId="2668"/>
    <cellStyle name="常规 23 2 2" xfId="1597"/>
    <cellStyle name="常规 23 3" xfId="2881"/>
    <cellStyle name="常规 23_12.25-发教育厅-2016年高职生均年初预算控制数分配表" xfId="240"/>
    <cellStyle name="常规 24" xfId="2670"/>
    <cellStyle name="常规 24 2" xfId="2672"/>
    <cellStyle name="常规 25" xfId="2882"/>
    <cellStyle name="常规 25 2" xfId="2884"/>
    <cellStyle name="常规 26" xfId="2886"/>
    <cellStyle name="常规 26 2" xfId="22"/>
    <cellStyle name="常规 27" xfId="2888"/>
    <cellStyle name="常规 27 2" xfId="2890"/>
    <cellStyle name="常规 28" xfId="2892"/>
    <cellStyle name="常规 28 2" xfId="1739"/>
    <cellStyle name="常规 29" xfId="2894"/>
    <cellStyle name="常规 29 2" xfId="1624"/>
    <cellStyle name="常规 3" xfId="2896"/>
    <cellStyle name="常规 3 10" xfId="2897"/>
    <cellStyle name="常规 3 10 2" xfId="2900"/>
    <cellStyle name="常规 3 11" xfId="2901"/>
    <cellStyle name="常规 3 11 2" xfId="2902"/>
    <cellStyle name="常规 3 12" xfId="2905"/>
    <cellStyle name="常规 3 12 2" xfId="2907"/>
    <cellStyle name="常规 3 13" xfId="2908"/>
    <cellStyle name="常规 3 13 2" xfId="2628"/>
    <cellStyle name="常规 3 14" xfId="12"/>
    <cellStyle name="常规 3 14 2" xfId="2909"/>
    <cellStyle name="常规 3 15" xfId="2910"/>
    <cellStyle name="常规 3 15 2" xfId="2452"/>
    <cellStyle name="常规 3 16" xfId="2912"/>
    <cellStyle name="常规 3 16 2" xfId="2914"/>
    <cellStyle name="常规 3 17" xfId="2279"/>
    <cellStyle name="常规 3 17 2" xfId="2916"/>
    <cellStyle name="常规 3 18" xfId="351"/>
    <cellStyle name="常规 3 18 2" xfId="2918"/>
    <cellStyle name="常规 3 19" xfId="2921"/>
    <cellStyle name="常规 3 19 2" xfId="2923"/>
    <cellStyle name="常规 3 2" xfId="2924"/>
    <cellStyle name="常规 3 2 2" xfId="2926"/>
    <cellStyle name="常规 3 2 3" xfId="1680"/>
    <cellStyle name="常规 3 2 4" xfId="742"/>
    <cellStyle name="常规 3 2 4 2" xfId="2097"/>
    <cellStyle name="常规 3 2_2017年改革发展类资金分配及绩效" xfId="2927"/>
    <cellStyle name="常规 3 20" xfId="2911"/>
    <cellStyle name="常规 3 20 2" xfId="2453"/>
    <cellStyle name="常规 3 21" xfId="2913"/>
    <cellStyle name="常规 3 21 2" xfId="2915"/>
    <cellStyle name="常规 3 22" xfId="2280"/>
    <cellStyle name="常规 3 3" xfId="2930"/>
    <cellStyle name="常规 3 3 2" xfId="2276"/>
    <cellStyle name="常规 3 4" xfId="1990"/>
    <cellStyle name="常规 3 5" xfId="2932"/>
    <cellStyle name="常规 3 6" xfId="1302"/>
    <cellStyle name="常规 3 7" xfId="2933"/>
    <cellStyle name="常规 3 7 2" xfId="2935"/>
    <cellStyle name="常规 3 8" xfId="827"/>
    <cellStyle name="常规 3 8 2" xfId="131"/>
    <cellStyle name="常规 3 9" xfId="2936"/>
    <cellStyle name="常规 3 9 2" xfId="2937"/>
    <cellStyle name="常规 3_12.25-发教育厅工资提标和养老保险改革2016年新增" xfId="1171"/>
    <cellStyle name="常规 30" xfId="2883"/>
    <cellStyle name="常规 30 2" xfId="2885"/>
    <cellStyle name="常规 30 2 2" xfId="1355"/>
    <cellStyle name="常规 30 3" xfId="2938"/>
    <cellStyle name="常规 31" xfId="2887"/>
    <cellStyle name="常规 31 2" xfId="21"/>
    <cellStyle name="常规 32" xfId="2889"/>
    <cellStyle name="常规 32 2" xfId="2891"/>
    <cellStyle name="常规 33" xfId="2893"/>
    <cellStyle name="常规 33 2" xfId="1738"/>
    <cellStyle name="常规 34" xfId="2895"/>
    <cellStyle name="常规 34 2" xfId="1623"/>
    <cellStyle name="常规 35" xfId="2939"/>
    <cellStyle name="常规 35 10" xfId="2941"/>
    <cellStyle name="常规 35 10 2" xfId="2942"/>
    <cellStyle name="常规 35 11" xfId="2943"/>
    <cellStyle name="常规 35 11 2" xfId="2944"/>
    <cellStyle name="常规 35 12" xfId="2948"/>
    <cellStyle name="常规 35 12 2" xfId="2950"/>
    <cellStyle name="常规 35 13" xfId="2951"/>
    <cellStyle name="常规 35 13 2" xfId="2262"/>
    <cellStyle name="常规 35 14" xfId="2952"/>
    <cellStyle name="常规 35 14 2" xfId="2953"/>
    <cellStyle name="常规 35 15" xfId="2796"/>
    <cellStyle name="常规 35 15 2" xfId="2955"/>
    <cellStyle name="常规 35 16" xfId="2616"/>
    <cellStyle name="常规 35 16 2" xfId="2957"/>
    <cellStyle name="常规 35 17" xfId="2961"/>
    <cellStyle name="常规 35 17 2" xfId="2963"/>
    <cellStyle name="常规 35 18" xfId="2824"/>
    <cellStyle name="常规 35 18 2" xfId="2965"/>
    <cellStyle name="常规 35 19" xfId="2967"/>
    <cellStyle name="常规 35 19 2" xfId="264"/>
    <cellStyle name="常规 35 2" xfId="1325"/>
    <cellStyle name="常规 35 2 10" xfId="2970"/>
    <cellStyle name="常规 35 2 10 2" xfId="2972"/>
    <cellStyle name="常规 35 2 11" xfId="2973"/>
    <cellStyle name="常规 35 2 11 2" xfId="2974"/>
    <cellStyle name="常规 35 2 12" xfId="2976"/>
    <cellStyle name="常规 35 2 12 2" xfId="2977"/>
    <cellStyle name="常规 35 2 13" xfId="233"/>
    <cellStyle name="常规 35 2 13 2" xfId="2979"/>
    <cellStyle name="常规 35 2 14" xfId="2981"/>
    <cellStyle name="常规 35 2 14 2" xfId="2982"/>
    <cellStyle name="常规 35 2 15" xfId="872"/>
    <cellStyle name="常规 35 2 15 2" xfId="2983"/>
    <cellStyle name="常规 35 2 16" xfId="2986"/>
    <cellStyle name="常规 35 2 16 2" xfId="1641"/>
    <cellStyle name="常规 35 2 17" xfId="2988"/>
    <cellStyle name="常规 35 2 17 2" xfId="2990"/>
    <cellStyle name="常规 35 2 18" xfId="2991"/>
    <cellStyle name="常规 35 2 18 2" xfId="1166"/>
    <cellStyle name="常规 35 2 19" xfId="1944"/>
    <cellStyle name="常规 35 2 19 2" xfId="2992"/>
    <cellStyle name="常规 35 2 2" xfId="1327"/>
    <cellStyle name="常规 35 2 2 2" xfId="2993"/>
    <cellStyle name="常规 35 2 20" xfId="873"/>
    <cellStyle name="常规 35 2 20 2" xfId="2984"/>
    <cellStyle name="常规 35 2 21" xfId="2987"/>
    <cellStyle name="常规 35 2 21 2" xfId="1640"/>
    <cellStyle name="常规 35 2 22" xfId="2989"/>
    <cellStyle name="常规 35 2 3" xfId="2170"/>
    <cellStyle name="常规 35 2 3 2" xfId="2994"/>
    <cellStyle name="常规 35 2 4" xfId="2995"/>
    <cellStyle name="常规 35 2 4 2" xfId="2996"/>
    <cellStyle name="常规 35 2 5" xfId="2997"/>
    <cellStyle name="常规 35 2 5 2" xfId="2412"/>
    <cellStyle name="常规 35 2 6" xfId="2999"/>
    <cellStyle name="常规 35 2 6 2" xfId="3000"/>
    <cellStyle name="常规 35 2 7" xfId="3001"/>
    <cellStyle name="常规 35 2 7 2" xfId="3002"/>
    <cellStyle name="常规 35 2 8" xfId="3003"/>
    <cellStyle name="常规 35 2 8 2" xfId="3004"/>
    <cellStyle name="常规 35 2 9" xfId="2391"/>
    <cellStyle name="常规 35 2 9 2" xfId="2580"/>
    <cellStyle name="常规 35 20" xfId="2797"/>
    <cellStyle name="常规 35 20 2" xfId="2956"/>
    <cellStyle name="常规 35 21" xfId="2617"/>
    <cellStyle name="常规 35 21 2" xfId="2958"/>
    <cellStyle name="常规 35 22" xfId="2962"/>
    <cellStyle name="常规 35 22 2" xfId="2964"/>
    <cellStyle name="常规 35 23" xfId="2825"/>
    <cellStyle name="常规 35 23 2" xfId="2966"/>
    <cellStyle name="常规 35 24" xfId="2968"/>
    <cellStyle name="常规 35 3" xfId="1333"/>
    <cellStyle name="常规 35 3 10" xfId="1567"/>
    <cellStyle name="常规 35 3 10 2" xfId="3005"/>
    <cellStyle name="常规 35 3 11" xfId="504"/>
    <cellStyle name="常规 35 3 11 2" xfId="3006"/>
    <cellStyle name="常规 35 3 12" xfId="1571"/>
    <cellStyle name="常规 35 3 12 2" xfId="3007"/>
    <cellStyle name="常规 35 3 13" xfId="1150"/>
    <cellStyle name="常规 35 3 13 2" xfId="3010"/>
    <cellStyle name="常规 35 3 14" xfId="1577"/>
    <cellStyle name="常规 35 3 14 2" xfId="3011"/>
    <cellStyle name="常规 35 3 15" xfId="1633"/>
    <cellStyle name="常规 35 3 15 2" xfId="1886"/>
    <cellStyle name="常规 35 3 16" xfId="1903"/>
    <cellStyle name="常规 35 3 16 2" xfId="3013"/>
    <cellStyle name="常规 35 3 17" xfId="3015"/>
    <cellStyle name="常规 35 3 17 2" xfId="2180"/>
    <cellStyle name="常规 35 3 18" xfId="3017"/>
    <cellStyle name="常规 35 3 18 2" xfId="3018"/>
    <cellStyle name="常规 35 3 19" xfId="3019"/>
    <cellStyle name="常规 35 3 19 2" xfId="2282"/>
    <cellStyle name="常规 35 3 2" xfId="1335"/>
    <cellStyle name="常规 35 3 2 2" xfId="3020"/>
    <cellStyle name="常规 35 3 20" xfId="1632"/>
    <cellStyle name="常规 35 3 20 2" xfId="1885"/>
    <cellStyle name="常规 35 3 21" xfId="1902"/>
    <cellStyle name="常规 35 3 21 2" xfId="3014"/>
    <cellStyle name="常规 35 3 22" xfId="3016"/>
    <cellStyle name="常规 35 3 3" xfId="1585"/>
    <cellStyle name="常规 35 3 3 2" xfId="3022"/>
    <cellStyle name="常规 35 3 4" xfId="1592"/>
    <cellStyle name="常规 35 3 4 2" xfId="168"/>
    <cellStyle name="常规 35 3 5" xfId="3024"/>
    <cellStyle name="常规 35 3 5 2" xfId="3025"/>
    <cellStyle name="常规 35 3 6" xfId="3027"/>
    <cellStyle name="常规 35 3 6 2" xfId="2460"/>
    <cellStyle name="常规 35 3 7" xfId="3028"/>
    <cellStyle name="常规 35 3 7 2" xfId="3029"/>
    <cellStyle name="常规 35 3 8" xfId="3031"/>
    <cellStyle name="常规 35 3 8 2" xfId="3032"/>
    <cellStyle name="常规 35 3 9" xfId="2080"/>
    <cellStyle name="常规 35 3 9 2" xfId="2641"/>
    <cellStyle name="常规 35 4" xfId="3033"/>
    <cellStyle name="常规 35 4 2" xfId="3034"/>
    <cellStyle name="常规 35 5" xfId="3036"/>
    <cellStyle name="常规 35 5 2" xfId="3037"/>
    <cellStyle name="常规 35 6" xfId="1766"/>
    <cellStyle name="常规 35 6 2" xfId="2064"/>
    <cellStyle name="常规 35 7" xfId="819"/>
    <cellStyle name="常规 35 7 2" xfId="3039"/>
    <cellStyle name="常规 35 8" xfId="3042"/>
    <cellStyle name="常规 35 8 2" xfId="3043"/>
    <cellStyle name="常规 35 9" xfId="3044"/>
    <cellStyle name="常规 35 9 2" xfId="2703"/>
    <cellStyle name="常规 36" xfId="3045"/>
    <cellStyle name="常规 36 2" xfId="647"/>
    <cellStyle name="常规 37" xfId="3047"/>
    <cellStyle name="常规 37 2" xfId="1142"/>
    <cellStyle name="常规 38" xfId="3049"/>
    <cellStyle name="常规 39" xfId="4"/>
    <cellStyle name="常规 4" xfId="3021"/>
    <cellStyle name="常规 4 10" xfId="1410"/>
    <cellStyle name="常规 4 10 2" xfId="3050"/>
    <cellStyle name="常规 4 11" xfId="3052"/>
    <cellStyle name="常规 4 11 2" xfId="1504"/>
    <cellStyle name="常规 4 12" xfId="3054"/>
    <cellStyle name="常规 4 12 2" xfId="3055"/>
    <cellStyle name="常规 4 13" xfId="3057"/>
    <cellStyle name="常规 4 13 2" xfId="3058"/>
    <cellStyle name="常规 4 14" xfId="3059"/>
    <cellStyle name="常规 4 14 2" xfId="3060"/>
    <cellStyle name="常规 4 15" xfId="3061"/>
    <cellStyle name="常规 4 15 2" xfId="3063"/>
    <cellStyle name="常规 4 16" xfId="3065"/>
    <cellStyle name="常规 4 16 2" xfId="3067"/>
    <cellStyle name="常规 4 17" xfId="3069"/>
    <cellStyle name="常规 4 17 2" xfId="3071"/>
    <cellStyle name="常规 4 18" xfId="3074"/>
    <cellStyle name="常规 4 18 2" xfId="3076"/>
    <cellStyle name="常规 4 19" xfId="3077"/>
    <cellStyle name="常规 4 19 2" xfId="3080"/>
    <cellStyle name="常规 4 2" xfId="3081"/>
    <cellStyle name="常规 4 2 10" xfId="3038"/>
    <cellStyle name="常规 4 2 10 2" xfId="3082"/>
    <cellStyle name="常规 4 2 11" xfId="3083"/>
    <cellStyle name="常规 4 2 11 2" xfId="2137"/>
    <cellStyle name="常规 4 2 12" xfId="3084"/>
    <cellStyle name="常规 4 2 12 2" xfId="3085"/>
    <cellStyle name="常规 4 2 13" xfId="3089"/>
    <cellStyle name="常规 4 2 13 2" xfId="3090"/>
    <cellStyle name="常规 4 2 14" xfId="3091"/>
    <cellStyle name="常规 4 2 14 2" xfId="3093"/>
    <cellStyle name="常规 4 2 15" xfId="3094"/>
    <cellStyle name="常规 4 2 15 2" xfId="3096"/>
    <cellStyle name="常规 4 2 16" xfId="3100"/>
    <cellStyle name="常规 4 2 16 2" xfId="2523"/>
    <cellStyle name="常规 4 2 17" xfId="2447"/>
    <cellStyle name="常规 4 2 17 2" xfId="3102"/>
    <cellStyle name="常规 4 2 18" xfId="3104"/>
    <cellStyle name="常规 4 2 18 2" xfId="3105"/>
    <cellStyle name="常规 4 2 19" xfId="3106"/>
    <cellStyle name="常规 4 2 19 2" xfId="3107"/>
    <cellStyle name="常规 4 2 2" xfId="3108"/>
    <cellStyle name="常规 4 2 2 2" xfId="3110"/>
    <cellStyle name="常规 4 2 20" xfId="3095"/>
    <cellStyle name="常规 4 2 20 2" xfId="3097"/>
    <cellStyle name="常规 4 2 21" xfId="3101"/>
    <cellStyle name="常规 4 2 21 2" xfId="2524"/>
    <cellStyle name="常规 4 2 22" xfId="2448"/>
    <cellStyle name="常规 4 2 3" xfId="3114"/>
    <cellStyle name="常规 4 2 3 2" xfId="3116"/>
    <cellStyle name="常规 4 2 4" xfId="604"/>
    <cellStyle name="常规 4 2 4 2" xfId="3119"/>
    <cellStyle name="常规 4 2 5" xfId="3122"/>
    <cellStyle name="常规 4 2 5 2" xfId="3124"/>
    <cellStyle name="常规 4 2 6" xfId="617"/>
    <cellStyle name="常规 4 2 6 2" xfId="3127"/>
    <cellStyle name="常规 4 2 7" xfId="3129"/>
    <cellStyle name="常规 4 2 7 2" xfId="3131"/>
    <cellStyle name="常规 4 2 8" xfId="634"/>
    <cellStyle name="常规 4 2 8 2" xfId="2562"/>
    <cellStyle name="常规 4 2 9" xfId="3133"/>
    <cellStyle name="常规 4 2 9 2" xfId="3134"/>
    <cellStyle name="常规 4 2_2015年度工资提标清算拨款分配方案" xfId="3136"/>
    <cellStyle name="常规 4 20" xfId="3062"/>
    <cellStyle name="常规 4 20 2" xfId="3064"/>
    <cellStyle name="常规 4 21" xfId="3066"/>
    <cellStyle name="常规 4 21 2" xfId="3068"/>
    <cellStyle name="常规 4 22" xfId="3070"/>
    <cellStyle name="常规 4 22 2" xfId="3072"/>
    <cellStyle name="常规 4 23" xfId="3075"/>
    <cellStyle name="常规 4 24" xfId="3078"/>
    <cellStyle name="常规 4 3" xfId="3138"/>
    <cellStyle name="常规 4 3 2" xfId="3139"/>
    <cellStyle name="常规 4 4" xfId="3109"/>
    <cellStyle name="常规 4 4 2" xfId="3111"/>
    <cellStyle name="常规 4 5" xfId="3115"/>
    <cellStyle name="常规 4 5 2" xfId="3117"/>
    <cellStyle name="常规 4 6" xfId="605"/>
    <cellStyle name="常规 4 6 2" xfId="3120"/>
    <cellStyle name="常规 4 7" xfId="3123"/>
    <cellStyle name="常规 4 7 2" xfId="3125"/>
    <cellStyle name="常规 4 8" xfId="618"/>
    <cellStyle name="常规 4 8 2" xfId="3128"/>
    <cellStyle name="常规 4 9" xfId="3130"/>
    <cellStyle name="常规 4 9 2" xfId="3132"/>
    <cellStyle name="常规 4_01综合类2010" xfId="3142"/>
    <cellStyle name="常规 40" xfId="2940"/>
    <cellStyle name="常规 41" xfId="3046"/>
    <cellStyle name="常规 42" xfId="3048"/>
    <cellStyle name="常规 5" xfId="2127"/>
    <cellStyle name="常规 5 10" xfId="3144"/>
    <cellStyle name="常规 5 10 2" xfId="3146"/>
    <cellStyle name="常规 5 11" xfId="2509"/>
    <cellStyle name="常规 5 11 2" xfId="3148"/>
    <cellStyle name="常规 5 12" xfId="3152"/>
    <cellStyle name="常规 5 12 2" xfId="3153"/>
    <cellStyle name="常规 5 13" xfId="3154"/>
    <cellStyle name="常规 5 13 2" xfId="3155"/>
    <cellStyle name="常规 5 14" xfId="3156"/>
    <cellStyle name="常规 5 14 2" xfId="3157"/>
    <cellStyle name="常规 5 15" xfId="3158"/>
    <cellStyle name="常规 5 15 2" xfId="3161"/>
    <cellStyle name="常规 5 16" xfId="3163"/>
    <cellStyle name="常规 5 16 2" xfId="3165"/>
    <cellStyle name="常规 5 17" xfId="3167"/>
    <cellStyle name="常规 5 17 2" xfId="1909"/>
    <cellStyle name="常规 5 18" xfId="3170"/>
    <cellStyle name="常规 5 18 2" xfId="3171"/>
    <cellStyle name="常规 5 19" xfId="478"/>
    <cellStyle name="常规 5 19 2" xfId="2122"/>
    <cellStyle name="常规 5 2" xfId="3173"/>
    <cellStyle name="常规 5 2 2" xfId="3174"/>
    <cellStyle name="常规 5 20" xfId="3159"/>
    <cellStyle name="常规 5 20 2" xfId="3162"/>
    <cellStyle name="常规 5 21" xfId="3164"/>
    <cellStyle name="常规 5 21 2" xfId="3166"/>
    <cellStyle name="常规 5 22" xfId="3168"/>
    <cellStyle name="常规 5 3" xfId="3175"/>
    <cellStyle name="常规 5 3 2" xfId="3177"/>
    <cellStyle name="常规 5 4" xfId="3140"/>
    <cellStyle name="常规 5 4 2" xfId="3179"/>
    <cellStyle name="常规 5 4 3" xfId="3182"/>
    <cellStyle name="常规 5 4_湘财教指〔2017〕84号中央财政支持地方高校改革发展资金" xfId="206"/>
    <cellStyle name="常规 5 5" xfId="3183"/>
    <cellStyle name="常规 5 5 2" xfId="3186"/>
    <cellStyle name="常规 5 6" xfId="1378"/>
    <cellStyle name="常规 5 6 2" xfId="2844"/>
    <cellStyle name="常规 5 7" xfId="3188"/>
    <cellStyle name="常规 5 7 2" xfId="3190"/>
    <cellStyle name="常规 5 8" xfId="998"/>
    <cellStyle name="常规 5 8 2" xfId="3192"/>
    <cellStyle name="常规 5 9" xfId="3195"/>
    <cellStyle name="常规 5 9 2" xfId="3198"/>
    <cellStyle name="常规 5_2017年改革发展类资金分配及绩效" xfId="3201"/>
    <cellStyle name="常规 6" xfId="3203"/>
    <cellStyle name="常规 6 10" xfId="3204"/>
    <cellStyle name="常规 6 10 2" xfId="3206"/>
    <cellStyle name="常规 6 11" xfId="3208"/>
    <cellStyle name="常规 6 11 2" xfId="3209"/>
    <cellStyle name="常规 6 12" xfId="3056"/>
    <cellStyle name="常规 6 12 2" xfId="3210"/>
    <cellStyle name="常规 6 13" xfId="45"/>
    <cellStyle name="常规 6 13 2" xfId="3211"/>
    <cellStyle name="常规 6 14" xfId="3212"/>
    <cellStyle name="常规 6 14 2" xfId="3213"/>
    <cellStyle name="常规 6 15" xfId="3214"/>
    <cellStyle name="常规 6 15 2" xfId="114"/>
    <cellStyle name="常规 6 16" xfId="3216"/>
    <cellStyle name="常规 6 16 2" xfId="3218"/>
    <cellStyle name="常规 6 17" xfId="3220"/>
    <cellStyle name="常规 6 17 2" xfId="3223"/>
    <cellStyle name="常规 6 18" xfId="3224"/>
    <cellStyle name="常规 6 18 2" xfId="3225"/>
    <cellStyle name="常规 6 19" xfId="535"/>
    <cellStyle name="常规 6 19 2" xfId="3226"/>
    <cellStyle name="常规 6 2" xfId="3228"/>
    <cellStyle name="常规 6 2 2" xfId="3231"/>
    <cellStyle name="常规 6 20" xfId="3215"/>
    <cellStyle name="常规 6 20 2" xfId="113"/>
    <cellStyle name="常规 6 21" xfId="3217"/>
    <cellStyle name="常规 6 21 2" xfId="3219"/>
    <cellStyle name="常规 6 22" xfId="3221"/>
    <cellStyle name="常规 6 3" xfId="3232"/>
    <cellStyle name="常规 6 3 2" xfId="1613"/>
    <cellStyle name="常规 6 4" xfId="3112"/>
    <cellStyle name="常规 6 4 2" xfId="3235"/>
    <cellStyle name="常规 6 5" xfId="56"/>
    <cellStyle name="常规 6 5 2" xfId="1079"/>
    <cellStyle name="常规 6 6" xfId="728"/>
    <cellStyle name="常规 6 6 2" xfId="3236"/>
    <cellStyle name="常规 6 7" xfId="3239"/>
    <cellStyle name="常规 6 7 2" xfId="3240"/>
    <cellStyle name="常规 6 8" xfId="188"/>
    <cellStyle name="常规 6 8 2" xfId="699"/>
    <cellStyle name="常规 6 9" xfId="739"/>
    <cellStyle name="常规 6 9 2" xfId="3241"/>
    <cellStyle name="常规 7" xfId="2249"/>
    <cellStyle name="常规 7 10" xfId="3242"/>
    <cellStyle name="常规 7 10 2" xfId="3184"/>
    <cellStyle name="常规 7 11" xfId="1218"/>
    <cellStyle name="常规 7 11 2" xfId="55"/>
    <cellStyle name="常规 7 12" xfId="3073"/>
    <cellStyle name="常规 7 12 2" xfId="3244"/>
    <cellStyle name="常规 7 13" xfId="3246"/>
    <cellStyle name="常规 7 13 2" xfId="3247"/>
    <cellStyle name="常规 7 14" xfId="3249"/>
    <cellStyle name="常规 7 14 2" xfId="3250"/>
    <cellStyle name="常规 7 15" xfId="3252"/>
    <cellStyle name="常规 7 15 2" xfId="3254"/>
    <cellStyle name="常规 7 16" xfId="1977"/>
    <cellStyle name="常规 7 16 2" xfId="3256"/>
    <cellStyle name="常规 7 17" xfId="2361"/>
    <cellStyle name="常规 7 17 2" xfId="1813"/>
    <cellStyle name="常规 7 18" xfId="2223"/>
    <cellStyle name="常规 7 18 2" xfId="1482"/>
    <cellStyle name="常规 7 19" xfId="3259"/>
    <cellStyle name="常规 7 19 2" xfId="1617"/>
    <cellStyle name="常规 7 2" xfId="3260"/>
    <cellStyle name="常规 7 2 10" xfId="3261"/>
    <cellStyle name="常规 7 2 10 2" xfId="3262"/>
    <cellStyle name="常规 7 2 11" xfId="3263"/>
    <cellStyle name="常规 7 2 11 2" xfId="3264"/>
    <cellStyle name="常规 7 2 12" xfId="3265"/>
    <cellStyle name="常规 7 2 12 2" xfId="3266"/>
    <cellStyle name="常规 7 2 13" xfId="3267"/>
    <cellStyle name="常规 7 2 13 2" xfId="3268"/>
    <cellStyle name="常规 7 2 14" xfId="3270"/>
    <cellStyle name="常规 7 2 14 2" xfId="3271"/>
    <cellStyle name="常规 7 2 15" xfId="2903"/>
    <cellStyle name="常规 7 2 15 2" xfId="3272"/>
    <cellStyle name="常规 7 2 16" xfId="2456"/>
    <cellStyle name="常规 7 2 16 2" xfId="3274"/>
    <cellStyle name="常规 7 2 17" xfId="3277"/>
    <cellStyle name="常规 7 2 17 2" xfId="3279"/>
    <cellStyle name="常规 7 2 18" xfId="3280"/>
    <cellStyle name="常规 7 2 18 2" xfId="3281"/>
    <cellStyle name="常规 7 2 19" xfId="2404"/>
    <cellStyle name="常规 7 2 19 2" xfId="3283"/>
    <cellStyle name="常规 7 2 2" xfId="3285"/>
    <cellStyle name="常规 7 2 2 2" xfId="1102"/>
    <cellStyle name="常规 7 2 20" xfId="2904"/>
    <cellStyle name="常规 7 2 20 2" xfId="3273"/>
    <cellStyle name="常规 7 2 21" xfId="2457"/>
    <cellStyle name="常规 7 2 21 2" xfId="3275"/>
    <cellStyle name="常规 7 2 22" xfId="3278"/>
    <cellStyle name="常规 7 2 3" xfId="3286"/>
    <cellStyle name="常规 7 2 3 2" xfId="3287"/>
    <cellStyle name="常规 7 2 4" xfId="3288"/>
    <cellStyle name="常规 7 2 4 2" xfId="1188"/>
    <cellStyle name="常规 7 2 5" xfId="3289"/>
    <cellStyle name="常规 7 2 5 2" xfId="3290"/>
    <cellStyle name="常规 7 2 6" xfId="3291"/>
    <cellStyle name="常规 7 2 6 2" xfId="3292"/>
    <cellStyle name="常规 7 2 7" xfId="3294"/>
    <cellStyle name="常规 7 2 7 2" xfId="3296"/>
    <cellStyle name="常规 7 2 8" xfId="3299"/>
    <cellStyle name="常规 7 2 8 2" xfId="3300"/>
    <cellStyle name="常规 7 2 9" xfId="3302"/>
    <cellStyle name="常规 7 2 9 2" xfId="3303"/>
    <cellStyle name="常规 7 2_12.25-发教育厅-2016年高职生均年初预算控制数分配表" xfId="44"/>
    <cellStyle name="常规 7 20" xfId="3253"/>
    <cellStyle name="常规 7 20 2" xfId="3255"/>
    <cellStyle name="常规 7 21" xfId="1976"/>
    <cellStyle name="常规 7 21 2" xfId="3257"/>
    <cellStyle name="常规 7 22" xfId="2362"/>
    <cellStyle name="常规 7 22 2" xfId="1812"/>
    <cellStyle name="常规 7 23" xfId="2224"/>
    <cellStyle name="常规 7 3" xfId="3304"/>
    <cellStyle name="常规 7 3 2" xfId="3306"/>
    <cellStyle name="常规 7 4" xfId="3118"/>
    <cellStyle name="常规 7 4 2" xfId="2177"/>
    <cellStyle name="常规 7 5" xfId="3245"/>
    <cellStyle name="常规 7 5 2" xfId="381"/>
    <cellStyle name="常规 7 6" xfId="1445"/>
    <cellStyle name="常规 7 6 2" xfId="1252"/>
    <cellStyle name="常规 7 7" xfId="3308"/>
    <cellStyle name="常规 7 7 2" xfId="3309"/>
    <cellStyle name="常规 7 8" xfId="1005"/>
    <cellStyle name="常规 7 8 2" xfId="3310"/>
    <cellStyle name="常规 7 9" xfId="3312"/>
    <cellStyle name="常规 7 9 2" xfId="607"/>
    <cellStyle name="常规 7_01综合类2010" xfId="3315"/>
    <cellStyle name="常规 8" xfId="3147"/>
    <cellStyle name="常规 8 10" xfId="3316"/>
    <cellStyle name="常规 8 10 2" xfId="3317"/>
    <cellStyle name="常规 8 11" xfId="408"/>
    <cellStyle name="常规 8 11 2" xfId="2494"/>
    <cellStyle name="常规 8 12" xfId="3086"/>
    <cellStyle name="常规 8 12 2" xfId="3318"/>
    <cellStyle name="常规 8 13" xfId="3320"/>
    <cellStyle name="常规 8 13 2" xfId="3321"/>
    <cellStyle name="常规 8 14" xfId="2044"/>
    <cellStyle name="常规 8 14 2" xfId="3322"/>
    <cellStyle name="常规 8 15" xfId="3324"/>
    <cellStyle name="常规 8 15 2" xfId="3326"/>
    <cellStyle name="常规 8 16" xfId="3328"/>
    <cellStyle name="常规 8 16 2" xfId="3330"/>
    <cellStyle name="常规 8 17" xfId="3332"/>
    <cellStyle name="常规 8 17 2" xfId="3334"/>
    <cellStyle name="常规 8 18" xfId="2301"/>
    <cellStyle name="常规 8 18 2" xfId="3336"/>
    <cellStyle name="常规 8 19" xfId="3337"/>
    <cellStyle name="常规 8 19 2" xfId="3338"/>
    <cellStyle name="常规 8 2" xfId="3340"/>
    <cellStyle name="常规 8 2 2" xfId="2819"/>
    <cellStyle name="常规 8 20" xfId="3325"/>
    <cellStyle name="常规 8 20 2" xfId="3327"/>
    <cellStyle name="常规 8 21" xfId="3329"/>
    <cellStyle name="常规 8 21 2" xfId="3331"/>
    <cellStyle name="常规 8 22" xfId="3333"/>
    <cellStyle name="常规 8 3" xfId="3341"/>
    <cellStyle name="常规 8 3 2" xfId="3342"/>
    <cellStyle name="常规 8 4" xfId="3121"/>
    <cellStyle name="常规 8 4 2" xfId="3343"/>
    <cellStyle name="常规 8 5" xfId="3248"/>
    <cellStyle name="常规 8 5 2" xfId="3344"/>
    <cellStyle name="常规 8 6" xfId="1463"/>
    <cellStyle name="常规 8 6 2" xfId="3345"/>
    <cellStyle name="常规 8 7" xfId="3346"/>
    <cellStyle name="常规 8 7 2" xfId="3347"/>
    <cellStyle name="常规 8 8" xfId="1011"/>
    <cellStyle name="常规 8 8 2" xfId="1824"/>
    <cellStyle name="常规 8 9" xfId="3348"/>
    <cellStyle name="常规 8 9 2" xfId="2998"/>
    <cellStyle name="常规 9" xfId="3293"/>
    <cellStyle name="常规 9 10" xfId="3349"/>
    <cellStyle name="常规 9 10 2" xfId="3350"/>
    <cellStyle name="常规 9 11" xfId="445"/>
    <cellStyle name="常规 9 11 2" xfId="3352"/>
    <cellStyle name="常规 9 12" xfId="3103"/>
    <cellStyle name="常规 9 12 2" xfId="2385"/>
    <cellStyle name="常规 9 13" xfId="3353"/>
    <cellStyle name="常规 9 13 2" xfId="3354"/>
    <cellStyle name="常规 9 14" xfId="3355"/>
    <cellStyle name="常规 9 14 2" xfId="1900"/>
    <cellStyle name="常规 9 15" xfId="2245"/>
    <cellStyle name="常规 9 15 2" xfId="3356"/>
    <cellStyle name="常规 9 16" xfId="3358"/>
    <cellStyle name="常规 9 16 2" xfId="3360"/>
    <cellStyle name="常规 9 17" xfId="3362"/>
    <cellStyle name="常规 9 17 2" xfId="3364"/>
    <cellStyle name="常规 9 18" xfId="3366"/>
    <cellStyle name="常规 9 18 2" xfId="3369"/>
    <cellStyle name="常规 9 19" xfId="3372"/>
    <cellStyle name="常规 9 19 2" xfId="3373"/>
    <cellStyle name="常规 9 2" xfId="1170"/>
    <cellStyle name="常规 9 2 10" xfId="3374"/>
    <cellStyle name="常规 9 2 10 2" xfId="2700"/>
    <cellStyle name="常规 9 2 11" xfId="167"/>
    <cellStyle name="常规 9 2 11 2" xfId="3376"/>
    <cellStyle name="常规 9 2 12" xfId="3377"/>
    <cellStyle name="常规 9 2 12 2" xfId="3378"/>
    <cellStyle name="常规 9 2 13" xfId="3379"/>
    <cellStyle name="常规 9 2 13 2" xfId="3380"/>
    <cellStyle name="常规 9 2 14" xfId="3381"/>
    <cellStyle name="常规 9 2 14 2" xfId="3382"/>
    <cellStyle name="常规 9 2 15" xfId="3149"/>
    <cellStyle name="常规 9 2 15 2" xfId="2834"/>
    <cellStyle name="常规 9 2 16" xfId="3297"/>
    <cellStyle name="常规 9 2 16 2" xfId="3383"/>
    <cellStyle name="常规 9 2 17" xfId="460"/>
    <cellStyle name="常规 9 2 17 2" xfId="3385"/>
    <cellStyle name="常规 9 2 18" xfId="3386"/>
    <cellStyle name="常规 9 2 18 2" xfId="3387"/>
    <cellStyle name="常规 9 2 19" xfId="3388"/>
    <cellStyle name="常规 9 2 19 2" xfId="3389"/>
    <cellStyle name="常规 9 2 2" xfId="2357"/>
    <cellStyle name="常规 9 2 2 2" xfId="3390"/>
    <cellStyle name="常规 9 2 20" xfId="3150"/>
    <cellStyle name="常规 9 2 20 2" xfId="2835"/>
    <cellStyle name="常规 9 2 21" xfId="3298"/>
    <cellStyle name="常规 9 2 21 2" xfId="3384"/>
    <cellStyle name="常规 9 2 22" xfId="459"/>
    <cellStyle name="常规 9 2 3" xfId="2513"/>
    <cellStyle name="常规 9 2 3 2" xfId="3391"/>
    <cellStyle name="常规 9 2 4" xfId="3392"/>
    <cellStyle name="常规 9 2 4 2" xfId="745"/>
    <cellStyle name="常规 9 2 5" xfId="3393"/>
    <cellStyle name="常规 9 2 5 2" xfId="3396"/>
    <cellStyle name="常规 9 2 6" xfId="3397"/>
    <cellStyle name="常规 9 2 6 2" xfId="2722"/>
    <cellStyle name="常规 9 2 7" xfId="3398"/>
    <cellStyle name="常规 9 2 7 2" xfId="1892"/>
    <cellStyle name="常规 9 2 8" xfId="3399"/>
    <cellStyle name="常规 9 2 8 2" xfId="3400"/>
    <cellStyle name="常规 9 2 9" xfId="3401"/>
    <cellStyle name="常规 9 2 9 2" xfId="3402"/>
    <cellStyle name="常规 9 20" xfId="2246"/>
    <cellStyle name="常规 9 20 2" xfId="3357"/>
    <cellStyle name="常规 9 21" xfId="3359"/>
    <cellStyle name="常规 9 21 2" xfId="3361"/>
    <cellStyle name="常规 9 22" xfId="3363"/>
    <cellStyle name="常规 9 22 2" xfId="3365"/>
    <cellStyle name="常规 9 23" xfId="3367"/>
    <cellStyle name="常规 9 3" xfId="1176"/>
    <cellStyle name="常规 9 3 2" xfId="2000"/>
    <cellStyle name="常规 9 4" xfId="3126"/>
    <cellStyle name="常规 9 4 2" xfId="3403"/>
    <cellStyle name="常规 9 5" xfId="3251"/>
    <cellStyle name="常规 9 5 2" xfId="3404"/>
    <cellStyle name="常规 9 6" xfId="1474"/>
    <cellStyle name="常规 9 6 2" xfId="3405"/>
    <cellStyle name="常规 9 7" xfId="3406"/>
    <cellStyle name="常规 9 7 2" xfId="3407"/>
    <cellStyle name="常规 9 8" xfId="1014"/>
    <cellStyle name="常规 9 8 2" xfId="3408"/>
    <cellStyle name="常规 9 9" xfId="3143"/>
    <cellStyle name="常规 9 9 2" xfId="3409"/>
    <cellStyle name="常规 9_湘财教指〔2017〕84号中央财政支持地方高校改革发展资金" xfId="2308"/>
    <cellStyle name="常规 94" xfId="3410"/>
    <cellStyle name="常规_2009年国家奖助学金分配基础数据一览表" xfId="1711"/>
    <cellStyle name="常规_2009年国家奖助学金分配基础数据一览表 2" xfId="2592"/>
    <cellStyle name="常规_2009年国家奖助学金分配基础数据一览表 2 2" xfId="2609"/>
    <cellStyle name="常规_2009年国家奖助学金分配基础数据一览表 2 2 2" xfId="2611"/>
    <cellStyle name="常规_Sheet1" xfId="3411"/>
    <cellStyle name="常规_Sheet1 11" xfId="4113"/>
    <cellStyle name="常规_Sheet1 12" xfId="4114"/>
    <cellStyle name="常规_Sheet1 7" xfId="4112"/>
    <cellStyle name="常规_注册人数_1" xfId="4115"/>
    <cellStyle name="超级链接" xfId="3413"/>
    <cellStyle name="分级显示行_1_13区汇总" xfId="3414"/>
    <cellStyle name="分级显示列_1_Book1" xfId="3415"/>
    <cellStyle name="归盒啦_95" xfId="1772"/>
    <cellStyle name="好 2" xfId="2405"/>
    <cellStyle name="好 2 10" xfId="3416"/>
    <cellStyle name="好 2 11" xfId="3417"/>
    <cellStyle name="好 2 12" xfId="2535"/>
    <cellStyle name="好 2 13" xfId="2151"/>
    <cellStyle name="好 2 14" xfId="1727"/>
    <cellStyle name="好 2 15" xfId="2538"/>
    <cellStyle name="好 2 16" xfId="2542"/>
    <cellStyle name="好 2 17" xfId="1805"/>
    <cellStyle name="好 2 18" xfId="2570"/>
    <cellStyle name="好 2 19" xfId="2573"/>
    <cellStyle name="好 2 2" xfId="3282"/>
    <cellStyle name="好 2 20" xfId="2539"/>
    <cellStyle name="好 2 21" xfId="2543"/>
    <cellStyle name="好 2 3" xfId="1368"/>
    <cellStyle name="好 2 4" xfId="173"/>
    <cellStyle name="好 2 5" xfId="1415"/>
    <cellStyle name="好 2 6" xfId="3135"/>
    <cellStyle name="好 2 7" xfId="1481"/>
    <cellStyle name="好 2 8" xfId="91"/>
    <cellStyle name="好 2 9" xfId="3419"/>
    <cellStyle name="好 2_2017年改革发展类资金分配及绩效" xfId="3421"/>
    <cellStyle name="好 3" xfId="3422"/>
    <cellStyle name="好 4" xfId="3137"/>
    <cellStyle name="好_00省级(打印)" xfId="1929"/>
    <cellStyle name="好_00省级(打印)_12.25-发教育厅-2016年高职生均年初预算控制数分配表" xfId="955"/>
    <cellStyle name="好_03昭通" xfId="3423"/>
    <cellStyle name="好_03昭通_12.25-发教育厅-2016年高职生均年初预算控制数分配表" xfId="3180"/>
    <cellStyle name="好_0502通海县" xfId="3424"/>
    <cellStyle name="好_0502通海县_12.25-发教育厅-2016年高职生均年初预算控制数分配表" xfId="3425"/>
    <cellStyle name="好_05潍坊" xfId="3426"/>
    <cellStyle name="好_05潍坊_12.25-发教育厅-2016年高职生均年初预算控制数分配表" xfId="3427"/>
    <cellStyle name="好_0605石屏县" xfId="2422"/>
    <cellStyle name="好_0605石屏县_12.25-发教育厅-2016年高职生均年初预算控制数分配表" xfId="2424"/>
    <cellStyle name="好_0605石屏县_财力性转移支付2010年预算参考数" xfId="2426"/>
    <cellStyle name="好_0605石屏县_财力性转移支付2010年预算参考数_12.25-发教育厅-2016年高职生均年初预算控制数分配表" xfId="519"/>
    <cellStyle name="好_07临沂" xfId="3319"/>
    <cellStyle name="好_07临沂_12.25-发教育厅-2016年高职生均年初预算控制数分配表" xfId="3430"/>
    <cellStyle name="好_09黑龙江" xfId="2086"/>
    <cellStyle name="好_09黑龙江_12.25-发教育厅-2016年高职生均年初预算控制数分配表" xfId="1420"/>
    <cellStyle name="好_09黑龙江_财力性转移支付2010年预算参考数" xfId="3432"/>
    <cellStyle name="好_09黑龙江_财力性转移支付2010年预算参考数_12.25-发教育厅-2016年高职生均年初预算控制数分配表" xfId="2847"/>
    <cellStyle name="好_1" xfId="3433"/>
    <cellStyle name="好_1_12.25-发教育厅-2016年高职生均年初预算控制数分配表" xfId="3098"/>
    <cellStyle name="好_1_财力性转移支付2010年预算参考数" xfId="2302"/>
    <cellStyle name="好_1_财力性转移支付2010年预算参考数_12.25-发教育厅-2016年高职生均年初预算控制数分配表" xfId="17"/>
    <cellStyle name="好_1110洱源县" xfId="3434"/>
    <cellStyle name="好_1110洱源县_12.25-发教育厅-2016年高职生均年初预算控制数分配表" xfId="3030"/>
    <cellStyle name="好_1110洱源县_财力性转移支付2010年预算参考数" xfId="544"/>
    <cellStyle name="好_1110洱源县_财力性转移支付2010年预算参考数_12.25-发教育厅-2016年高职生均年初预算控制数分配表" xfId="3435"/>
    <cellStyle name="好_11大理" xfId="3436"/>
    <cellStyle name="好_11大理_12.25-发教育厅-2016年高职生均年初预算控制数分配表" xfId="3202"/>
    <cellStyle name="好_11大理_财力性转移支付2010年预算参考数" xfId="300"/>
    <cellStyle name="好_11大理_财力性转移支付2010年预算参考数_12.25-发教育厅-2016年高职生均年初预算控制数分配表" xfId="127"/>
    <cellStyle name="好_12.25-发教育厅-2015年老职工住房补贴审核表" xfId="3437"/>
    <cellStyle name="好_12.25-发教育厅-非税预算" xfId="3439"/>
    <cellStyle name="好_12.25-发教育厅工资提标和养老保险改革2016年新增" xfId="3440"/>
    <cellStyle name="好_12滨州" xfId="3441"/>
    <cellStyle name="好_12滨州_12.25-发教育厅-2016年高职生均年初预算控制数分配表" xfId="2929"/>
    <cellStyle name="好_12滨州_财力性转移支付2010年预算参考数" xfId="695"/>
    <cellStyle name="好_12滨州_财力性转移支付2010年预算参考数_12.25-发教育厅-2016年高职生均年初预算控制数分配表" xfId="3442"/>
    <cellStyle name="好_14安徽" xfId="2110"/>
    <cellStyle name="好_14安徽_12.25-发教育厅-2016年高职生均年初预算控制数分配表" xfId="2112"/>
    <cellStyle name="好_14安徽_财力性转移支付2010年预算参考数" xfId="326"/>
    <cellStyle name="好_14安徽_财力性转移支付2010年预算参考数_12.25-发教育厅-2016年高职生均年初预算控制数分配表" xfId="3443"/>
    <cellStyle name="好_2" xfId="973"/>
    <cellStyle name="好_2_12.25-发教育厅-2016年高职生均年初预算控制数分配表" xfId="3444"/>
    <cellStyle name="好_2_财力性转移支付2010年预算参考数" xfId="664"/>
    <cellStyle name="好_2_财力性转移支付2010年预算参考数_12.25-发教育厅-2016年高职生均年初预算控制数分配表" xfId="1809"/>
    <cellStyle name="好_2006年22湖南" xfId="3445"/>
    <cellStyle name="好_2006年22湖南_12.25-发教育厅-2016年高职生均年初预算控制数分配表" xfId="3446"/>
    <cellStyle name="好_2006年22湖南_财力性转移支付2010年预算参考数" xfId="3447"/>
    <cellStyle name="好_2006年22湖南_财力性转移支付2010年预算参考数_12.25-发教育厅-2016年高职生均年初预算控制数分配表" xfId="1997"/>
    <cellStyle name="好_2006年27重庆" xfId="3229"/>
    <cellStyle name="好_2006年27重庆_12.25-发教育厅-2016年高职生均年初预算控制数分配表" xfId="3449"/>
    <cellStyle name="好_2006年27重庆_财力性转移支付2010年预算参考数" xfId="3450"/>
    <cellStyle name="好_2006年27重庆_财力性转移支付2010年预算参考数_12.25-发教育厅-2016年高职生均年初预算控制数分配表" xfId="142"/>
    <cellStyle name="好_2006年28四川" xfId="3451"/>
    <cellStyle name="好_2006年28四川_12.25-发教育厅-2016年高职生均年初预算控制数分配表" xfId="3452"/>
    <cellStyle name="好_2006年28四川_财力性转移支付2010年预算参考数" xfId="2686"/>
    <cellStyle name="好_2006年28四川_财力性转移支付2010年预算参考数_12.25-发教育厅-2016年高职生均年初预算控制数分配表" xfId="2589"/>
    <cellStyle name="好_2006年30云南" xfId="3453"/>
    <cellStyle name="好_2006年30云南_12.25-发教育厅-2016年高职生均年初预算控制数分配表" xfId="3454"/>
    <cellStyle name="好_2006年33甘肃" xfId="3456"/>
    <cellStyle name="好_2006年33甘肃_12.25-发教育厅-2016年高职生均年初预算控制数分配表" xfId="3276"/>
    <cellStyle name="好_2006年34青海" xfId="456"/>
    <cellStyle name="好_2006年34青海_12.25-发教育厅-2016年高职生均年初预算控制数分配表" xfId="3457"/>
    <cellStyle name="好_2006年34青海_财力性转移支付2010年预算参考数" xfId="179"/>
    <cellStyle name="好_2006年34青海_财力性转移支付2010年预算参考数_12.25-发教育厅-2016年高职生均年初预算控制数分配表" xfId="1745"/>
    <cellStyle name="好_2006年全省财力计算表（中央、决算）" xfId="3459"/>
    <cellStyle name="好_2006年全省财力计算表（中央、决算）_12.25-发教育厅-2016年高职生均年初预算控制数分配表" xfId="3461"/>
    <cellStyle name="好_2006年水利统计指标统计表" xfId="3462"/>
    <cellStyle name="好_2006年水利统计指标统计表_12.25-发教育厅-2016年高职生均年初预算控制数分配表" xfId="912"/>
    <cellStyle name="好_2006年水利统计指标统计表_财力性转移支付2010年预算参考数" xfId="1610"/>
    <cellStyle name="好_2006年水利统计指标统计表_财力性转移支付2010年预算参考数_12.25-发教育厅-2016年高职生均年初预算控制数分配表" xfId="3463"/>
    <cellStyle name="好_2007年收支情况及2008年收支预计表(汇总表)" xfId="2651"/>
    <cellStyle name="好_2007年收支情况及2008年收支预计表(汇总表)_12.25-发教育厅-2016年高职生均年初预算控制数分配表" xfId="3464"/>
    <cellStyle name="好_2007年收支情况及2008年收支预计表(汇总表)_财力性转移支付2010年预算参考数" xfId="3465"/>
    <cellStyle name="好_2007年收支情况及2008年收支预计表(汇总表)_财力性转移支付2010年预算参考数_12.25-发教育厅-2016年高职生均年初预算控制数分配表" xfId="1468"/>
    <cellStyle name="好_2007年一般预算支出剔除" xfId="335"/>
    <cellStyle name="好_2007年一般预算支出剔除_12.25-发教育厅-2016年高职生均年初预算控制数分配表" xfId="3466"/>
    <cellStyle name="好_2007年一般预算支出剔除_财力性转移支付2010年预算参考数" xfId="654"/>
    <cellStyle name="好_2007年一般预算支出剔除_财力性转移支付2010年预算参考数_12.25-发教育厅-2016年高职生均年初预算控制数分配表" xfId="2099"/>
    <cellStyle name="好_2007一般预算支出口径剔除表" xfId="402"/>
    <cellStyle name="好_2007一般预算支出口径剔除表_12.25-发教育厅-2016年高职生均年初预算控制数分配表" xfId="2920"/>
    <cellStyle name="好_2007一般预算支出口径剔除表_财力性转移支付2010年预算参考数" xfId="3467"/>
    <cellStyle name="好_2007一般预算支出口径剔除表_财力性转移支付2010年预算参考数_12.25-发教育厅-2016年高职生均年初预算控制数分配表" xfId="3468"/>
    <cellStyle name="好_2008计算资料（8月5）" xfId="3471"/>
    <cellStyle name="好_2008计算资料（8月5）_12.25-发教育厅-2016年高职生均年初预算控制数分配表" xfId="3472"/>
    <cellStyle name="好_2008年全省汇总收支计算表" xfId="453"/>
    <cellStyle name="好_2008年全省汇总收支计算表_12.25-发教育厅-2016年高职生均年初预算控制数分配表" xfId="3051"/>
    <cellStyle name="好_2008年全省汇总收支计算表_财力性转移支付2010年预算参考数" xfId="3473"/>
    <cellStyle name="好_2008年全省汇总收支计算表_财力性转移支付2010年预算参考数_12.25-发教育厅-2016年高职生均年初预算控制数分配表" xfId="90"/>
    <cellStyle name="好_2008年一般预算支出预计" xfId="3475"/>
    <cellStyle name="好_2008年一般预算支出预计_12.25-发教育厅-2016年高职生均年初预算控制数分配表" xfId="1137"/>
    <cellStyle name="好_2008年预计支出与2007年对比" xfId="3476"/>
    <cellStyle name="好_2008年预计支出与2007年对比_12.25-发教育厅-2016年高职生均年初预算控制数分配表" xfId="3481"/>
    <cellStyle name="好_2008年支出核定" xfId="3483"/>
    <cellStyle name="好_2008年支出核定_12.25-发教育厅-2016年高职生均年初预算控制数分配表" xfId="3484"/>
    <cellStyle name="好_2008年支出调整" xfId="250"/>
    <cellStyle name="好_2008年支出调整_12.25-发教育厅-2016年高职生均年初预算控制数分配表" xfId="2400"/>
    <cellStyle name="好_2008年支出调整_财力性转移支付2010年预算参考数" xfId="3485"/>
    <cellStyle name="好_2008年支出调整_财力性转移支付2010年预算参考数_12.25-发教育厅-2016年高职生均年初预算控制数分配表" xfId="3487"/>
    <cellStyle name="好_2014年高职生均测算" xfId="3490"/>
    <cellStyle name="好_2014年职成教育第一批专项资金分配表" xfId="391"/>
    <cellStyle name="好_2014市县可用财力（提供处室）" xfId="3491"/>
    <cellStyle name="好_2014市县可用财力（提供处室）_12.25-发教育厅-2016年高职生均年初预算控制数分配表" xfId="1022"/>
    <cellStyle name="好_2015年度工资提标清算拨款分配方案" xfId="405"/>
    <cellStyle name="好_2015年度省本级教育部门经常性拨款分配方案1223（定稿）" xfId="3492"/>
    <cellStyle name="好_2015年度追加中央生均拨款分配方案" xfId="2828"/>
    <cellStyle name="好_2015年高等教育教职工和学生情况" xfId="3438"/>
    <cellStyle name="好_2015年高职中央奖补资金分配因素表（含民办）" xfId="1279"/>
    <cellStyle name="好_2015年高职中央奖补资金分配因素表（含民办）_12.25-发教育厅-2016年高职生均年初预算控制数分配表" xfId="2375"/>
    <cellStyle name="好_2016年常年委托工作经费及一次性项目经费清理表" xfId="3493"/>
    <cellStyle name="好_2016年高校经常性拨款分配因素(测算201616)" xfId="3495"/>
    <cellStyle name="好_2016年年初部门预算分配方案" xfId="3496"/>
    <cellStyle name="好_20河南" xfId="1123"/>
    <cellStyle name="好_20河南_12.25-发教育厅-2016年高职生均年初预算控制数分配表" xfId="3498"/>
    <cellStyle name="好_20河南_财力性转移支付2010年预算参考数" xfId="2695"/>
    <cellStyle name="好_20河南_财力性转移支付2010年预算参考数_12.25-发教育厅-2016年高职生均年初预算控制数分配表" xfId="1520"/>
    <cellStyle name="好_22湖南" xfId="3500"/>
    <cellStyle name="好_22湖南_12.25-发教育厅-2016年高职生均年初预算控制数分配表" xfId="1146"/>
    <cellStyle name="好_22湖南_财力性转移支付2010年预算参考数" xfId="2636"/>
    <cellStyle name="好_22湖南_财力性转移支付2010年预算参考数_12.25-发教育厅-2016年高职生均年初预算控制数分配表" xfId="3501"/>
    <cellStyle name="好_27重庆" xfId="3503"/>
    <cellStyle name="好_27重庆_12.25-发教育厅-2016年高职生均年初预算控制数分配表" xfId="3504"/>
    <cellStyle name="好_27重庆_财力性转移支付2010年预算参考数" xfId="3505"/>
    <cellStyle name="好_27重庆_财力性转移支付2010年预算参考数_12.25-发教育厅-2016年高职生均年初预算控制数分配表" xfId="967"/>
    <cellStyle name="好_28四川" xfId="3507"/>
    <cellStyle name="好_28四川_12.25-发教育厅-2016年高职生均年初预算控制数分配表" xfId="3508"/>
    <cellStyle name="好_28四川_财力性转移支付2010年预算参考数" xfId="3509"/>
    <cellStyle name="好_28四川_财力性转移支付2010年预算参考数_12.25-发教育厅-2016年高职生均年初预算控制数分配表" xfId="2971"/>
    <cellStyle name="好_30云南" xfId="2601"/>
    <cellStyle name="好_30云南_1" xfId="758"/>
    <cellStyle name="好_30云南_1_12.25-发教育厅-2016年高职生均年初预算控制数分配表" xfId="306"/>
    <cellStyle name="好_30云南_1_财力性转移支付2010年预算参考数" xfId="2147"/>
    <cellStyle name="好_30云南_1_财力性转移支付2010年预算参考数_12.25-发教育厅-2016年高职生均年初预算控制数分配表" xfId="1270"/>
    <cellStyle name="好_30云南_12.25-发教育厅-2016年高职生均年初预算控制数分配表" xfId="3510"/>
    <cellStyle name="好_33甘肃" xfId="3511"/>
    <cellStyle name="好_33甘肃_12.25-发教育厅-2016年高职生均年初预算控制数分配表" xfId="3512"/>
    <cellStyle name="好_34青海" xfId="3394"/>
    <cellStyle name="好_34青海_1" xfId="1940"/>
    <cellStyle name="好_34青海_1_12.25-发教育厅-2016年高职生均年初预算控制数分配表" xfId="2793"/>
    <cellStyle name="好_34青海_1_财力性转移支付2010年预算参考数" xfId="1894"/>
    <cellStyle name="好_34青海_1_财力性转移支付2010年预算参考数_12.25-发教育厅-2016年高职生均年初预算控制数分配表" xfId="2558"/>
    <cellStyle name="好_34青海_12.25-发教育厅-2016年高职生均年初预算控制数分配表" xfId="3513"/>
    <cellStyle name="好_34青海_财力性转移支付2010年预算参考数" xfId="3514"/>
    <cellStyle name="好_34青海_财力性转移支付2010年预算参考数_12.25-发教育厅-2016年高职生均年初预算控制数分配表" xfId="1338"/>
    <cellStyle name="好_530623_2006年县级财政报表附表" xfId="2088"/>
    <cellStyle name="好_530623_2006年县级财政报表附表_12.25-发教育厅-2016年高职生均年初预算控制数分配表" xfId="2092"/>
    <cellStyle name="好_530629_2006年县级财政报表附表" xfId="3295"/>
    <cellStyle name="好_530629_2006年县级财政报表附表_12.25-发教育厅-2016年高职生均年初预算控制数分配表" xfId="2334"/>
    <cellStyle name="好_5334_2006年迪庆县级财政报表附表" xfId="3515"/>
    <cellStyle name="好_5334_2006年迪庆县级财政报表附表_12.25-发教育厅-2016年高职生均年初预算控制数分配表" xfId="3205"/>
    <cellStyle name="好_Book1" xfId="3516"/>
    <cellStyle name="好_Book1_1" xfId="3517"/>
    <cellStyle name="好_Book1_12.25-发教育厅-2016年高职生均年初预算控制数分配表" xfId="3412"/>
    <cellStyle name="好_Book1_财力性转移支付2010年预算参考数" xfId="435"/>
    <cellStyle name="好_Book1_财力性转移支付2010年预算参考数_12.25-发教育厅-2016年高职生均年初预算控制数分配表" xfId="2194"/>
    <cellStyle name="好_Book2" xfId="3518"/>
    <cellStyle name="好_Book2_12.25-发教育厅-2016年高职生均年初预算控制数分配表" xfId="635"/>
    <cellStyle name="好_Book2_财力性转移支付2010年预算参考数" xfId="62"/>
    <cellStyle name="好_Book2_财力性转移支付2010年预算参考数_12.25-发教育厅-2016年高职生均年初预算控制数分配表" xfId="3520"/>
    <cellStyle name="好_gdp" xfId="3521"/>
    <cellStyle name="好_gdp_12.25-发教育厅-2016年高职生均年初预算控制数分配表" xfId="3522"/>
    <cellStyle name="好_M01-2(州市补助收入)" xfId="2392"/>
    <cellStyle name="好_M01-2(州市补助收入)_12.25-发教育厅-2016年高职生均年初预算控制数分配表" xfId="1163"/>
    <cellStyle name="好_Sheet1" xfId="2189"/>
    <cellStyle name="好_Sheet1_1" xfId="1116"/>
    <cellStyle name="好_安徽 缺口县区测算(地方填报)1" xfId="3523"/>
    <cellStyle name="好_安徽 缺口县区测算(地方填报)1_12.25-发教育厅-2016年高职生均年初预算控制数分配表" xfId="1627"/>
    <cellStyle name="好_安徽 缺口县区测算(地方填报)1_财力性转移支付2010年预算参考数" xfId="3525"/>
    <cellStyle name="好_安徽 缺口县区测算(地方填报)1_财力性转移支付2010年预算参考数_12.25-发教育厅-2016年高职生均年初预算控制数分配表" xfId="566"/>
    <cellStyle name="好_不含人员经费系数" xfId="1451"/>
    <cellStyle name="好_不含人员经费系数_12.25-发教育厅-2016年高职生均年初预算控制数分配表" xfId="1479"/>
    <cellStyle name="好_不含人员经费系数_财力性转移支付2010年预算参考数" xfId="1702"/>
    <cellStyle name="好_不含人员经费系数_财力性转移支付2010年预算参考数_12.25-发教育厅-2016年高职生均年初预算控制数分配表" xfId="3526"/>
    <cellStyle name="好_财政供养人员" xfId="3233"/>
    <cellStyle name="好_财政供养人员_12.25-发教育厅-2016年高职生均年初预算控制数分配表" xfId="1927"/>
    <cellStyle name="好_财政供养人员_财力性转移支付2010年预算参考数" xfId="3527"/>
    <cellStyle name="好_财政供养人员_财力性转移支付2010年预算参考数_12.25-发教育厅-2016年高职生均年初预算控制数分配表" xfId="412"/>
    <cellStyle name="好_测算结果" xfId="3528"/>
    <cellStyle name="好_测算结果_12.25-发教育厅-2016年高职生均年初预算控制数分配表" xfId="3529"/>
    <cellStyle name="好_测算结果_财力性转移支付2010年预算参考数" xfId="2574"/>
    <cellStyle name="好_测算结果_财力性转移支付2010年预算参考数_12.25-发教育厅-2016年高职生均年初预算控制数分配表" xfId="3530"/>
    <cellStyle name="好_测算结果汇总" xfId="3531"/>
    <cellStyle name="好_测算结果汇总_12.25-发教育厅-2016年高职生均年初预算控制数分配表" xfId="2243"/>
    <cellStyle name="好_测算结果汇总_财力性转移支付2010年预算参考数" xfId="1374"/>
    <cellStyle name="好_测算结果汇总_财力性转移支付2010年预算参考数_12.25-发教育厅-2016年高职生均年初预算控制数分配表" xfId="324"/>
    <cellStyle name="好_成本差异系数" xfId="2062"/>
    <cellStyle name="好_成本差异系数（含人口规模）" xfId="1201"/>
    <cellStyle name="好_成本差异系数（含人口规模）_12.25-发教育厅-2016年高职生均年初预算控制数分配表" xfId="2058"/>
    <cellStyle name="好_成本差异系数（含人口规模）_财力性转移支付2010年预算参考数" xfId="3535"/>
    <cellStyle name="好_成本差异系数（含人口规模）_财力性转移支付2010年预算参考数_12.25-发教育厅-2016年高职生均年初预算控制数分配表" xfId="3035"/>
    <cellStyle name="好_成本差异系数_12.25-发教育厅-2016年高职生均年初预算控制数分配表" xfId="3536"/>
    <cellStyle name="好_成本差异系数_财力性转移支付2010年预算参考数" xfId="3087"/>
    <cellStyle name="好_成本差异系数_财力性转移支付2010年预算参考数_12.25-发教育厅-2016年高职生均年初预算控制数分配表" xfId="31"/>
    <cellStyle name="好_城建部门" xfId="3537"/>
    <cellStyle name="好_城建部门_12.25-发教育厅-2016年高职生均年初预算控制数分配表" xfId="3538"/>
    <cellStyle name="好_第五部分(才淼、饶永宏）" xfId="3145"/>
    <cellStyle name="好_第五部分(才淼、饶永宏）_12.25-发教育厅-2016年高职生均年初预算控制数分配表" xfId="3539"/>
    <cellStyle name="好_第一部分：综合全" xfId="390"/>
    <cellStyle name="好_第一部分：综合全_12.25-发教育厅-2016年高职生均年初预算控制数分配表" xfId="3540"/>
    <cellStyle name="好_对口支援新疆资金规模测算表20100106" xfId="1154"/>
    <cellStyle name="好_对口支援新疆资金规模测算表20100106_12.25-发教育厅-2016年高职生均年初预算控制数分配表" xfId="1899"/>
    <cellStyle name="好_对口支援新疆资金规模测算表20100113" xfId="1636"/>
    <cellStyle name="好_对口支援新疆资金规模测算表20100113_12.25-发教育厅-2016年高职生均年初预算控制数分配表" xfId="3541"/>
    <cellStyle name="好_发教育厅工资晋级预发第三步津补贴" xfId="3542"/>
    <cellStyle name="好_反馈教科文(增人增支教育厅）" xfId="2328"/>
    <cellStyle name="好_分析缺口率" xfId="3543"/>
    <cellStyle name="好_分析缺口率_12.25-发教育厅-2016年高职生均年初预算控制数分配表" xfId="3544"/>
    <cellStyle name="好_分析缺口率_财力性转移支付2010年预算参考数" xfId="3545"/>
    <cellStyle name="好_分析缺口率_财力性转移支付2010年预算参考数_12.25-发教育厅-2016年高职生均年初预算控制数分配表" xfId="1615"/>
    <cellStyle name="好_分县成本差异系数" xfId="3307"/>
    <cellStyle name="好_分县成本差异系数_12.25-发教育厅-2016年高职生均年初预算控制数分配表" xfId="3546"/>
    <cellStyle name="好_分县成本差异系数_不含人员经费系数" xfId="3370"/>
    <cellStyle name="好_分县成本差异系数_不含人员经费系数_12.25-发教育厅-2016年高职生均年初预算控制数分配表" xfId="308"/>
    <cellStyle name="好_分县成本差异系数_不含人员经费系数_财力性转移支付2010年预算参考数" xfId="619"/>
    <cellStyle name="好_分县成本差异系数_不含人员经费系数_财力性转移支付2010年预算参考数_12.25-发教育厅-2016年高职生均年初预算控制数分配表" xfId="3547"/>
    <cellStyle name="好_分县成本差异系数_财力性转移支付2010年预算参考数" xfId="2114"/>
    <cellStyle name="好_分县成本差异系数_财力性转移支付2010年预算参考数_12.25-发教育厅-2016年高职生均年初预算控制数分配表" xfId="152"/>
    <cellStyle name="好_分县成本差异系数_民生政策最低支出需求" xfId="3548"/>
    <cellStyle name="好_分县成本差异系数_民生政策最低支出需求_12.25-发教育厅-2016年高职生均年初预算控制数分配表" xfId="2484"/>
    <cellStyle name="好_分县成本差异系数_民生政策最低支出需求_财力性转移支付2010年预算参考数" xfId="3549"/>
    <cellStyle name="好_分县成本差异系数_民生政策最低支出需求_财力性转移支付2010年预算参考数_12.25-发教育厅-2016年高职生均年初预算控制数分配表" xfId="1656"/>
    <cellStyle name="好_附表" xfId="3550"/>
    <cellStyle name="好_附表_12.25-发教育厅-2016年高职生均年初预算控制数分配表" xfId="3552"/>
    <cellStyle name="好_附表_财力性转移支付2010年预算参考数" xfId="3455"/>
    <cellStyle name="好_附表_财力性转移支付2010年预算参考数_12.25-发教育厅-2016年高职生均年初预算控制数分配表" xfId="3553"/>
    <cellStyle name="好_高职2018年双一流资金细化表" xfId="2433"/>
    <cellStyle name="好_高职双一流提前细化表（0112 发财建）" xfId="3395"/>
    <cellStyle name="好_行政(燃修费)" xfId="639"/>
    <cellStyle name="好_行政(燃修费)_12.25-发教育厅-2016年高职生均年初预算控制数分配表" xfId="3555"/>
    <cellStyle name="好_行政(燃修费)_不含人员经费系数" xfId="2761"/>
    <cellStyle name="好_行政(燃修费)_不含人员经费系数_12.25-发教育厅-2016年高职生均年初预算控制数分配表" xfId="3556"/>
    <cellStyle name="好_行政(燃修费)_不含人员经费系数_财力性转移支付2010年预算参考数" xfId="1926"/>
    <cellStyle name="好_行政(燃修费)_不含人员经费系数_财力性转移支付2010年预算参考数_12.25-发教育厅-2016年高职生均年初预算控制数分配表" xfId="479"/>
    <cellStyle name="好_行政(燃修费)_财力性转移支付2010年预算参考数" xfId="3557"/>
    <cellStyle name="好_行政(燃修费)_财力性转移支付2010年预算参考数_12.25-发教育厅-2016年高职生均年初预算控制数分配表" xfId="3558"/>
    <cellStyle name="好_行政(燃修费)_民生政策最低支出需求" xfId="1604"/>
    <cellStyle name="好_行政(燃修费)_民生政策最低支出需求_12.25-发教育厅-2016年高职生均年初预算控制数分配表" xfId="266"/>
    <cellStyle name="好_行政(燃修费)_民生政策最低支出需求_财力性转移支付2010年预算参考数" xfId="2741"/>
    <cellStyle name="好_行政(燃修费)_民生政策最低支出需求_财力性转移支付2010年预算参考数_12.25-发教育厅-2016年高职生均年初预算控制数分配表" xfId="3560"/>
    <cellStyle name="好_行政(燃修费)_县市旗测算-新科目（含人口规模效应）" xfId="3561"/>
    <cellStyle name="好_行政(燃修费)_县市旗测算-新科目（含人口规模效应）_12.25-发教育厅-2016年高职生均年初预算控制数分配表" xfId="3562"/>
    <cellStyle name="好_行政(燃修费)_县市旗测算-新科目（含人口规模效应）_财力性转移支付2010年预算参考数" xfId="2295"/>
    <cellStyle name="好_行政(燃修费)_县市旗测算-新科目（含人口规模效应）_财力性转移支付2010年预算参考数_12.25-发教育厅-2016年高职生均年初预算控制数分配表" xfId="3305"/>
    <cellStyle name="好_行政（人员）" xfId="342"/>
    <cellStyle name="好_行政（人员）_12.25-发教育厅-2016年高职生均年初预算控制数分配表" xfId="3533"/>
    <cellStyle name="好_行政（人员）_不含人员经费系数" xfId="3563"/>
    <cellStyle name="好_行政（人员）_不含人员经费系数_12.25-发教育厅-2016年高职生均年初预算控制数分配表" xfId="2227"/>
    <cellStyle name="好_行政（人员）_不含人员经费系数_财力性转移支付2010年预算参考数" xfId="3564"/>
    <cellStyle name="好_行政（人员）_不含人员经费系数_财力性转移支付2010年预算参考数_12.25-发教育厅-2016年高职生均年初预算控制数分配表" xfId="2789"/>
    <cellStyle name="好_行政（人员）_财力性转移支付2010年预算参考数" xfId="3565"/>
    <cellStyle name="好_行政（人员）_财力性转移支付2010年预算参考数_12.25-发教育厅-2016年高职生均年初预算控制数分配表" xfId="79"/>
    <cellStyle name="好_行政（人员）_民生政策最低支出需求" xfId="3566"/>
    <cellStyle name="好_行政（人员）_民生政策最低支出需求_12.25-发教育厅-2016年高职生均年初预算控制数分配表" xfId="3567"/>
    <cellStyle name="好_行政（人员）_民生政策最低支出需求_财力性转移支付2010年预算参考数" xfId="2093"/>
    <cellStyle name="好_行政（人员）_民生政策最低支出需求_财力性转移支付2010年预算参考数_12.25-发教育厅-2016年高职生均年初预算控制数分配表" xfId="1678"/>
    <cellStyle name="好_行政（人员）_县市旗测算-新科目（含人口规模效应）" xfId="3568"/>
    <cellStyle name="好_行政（人员）_县市旗测算-新科目（含人口规模效应）_12.25-发教育厅-2016年高职生均年初预算控制数分配表" xfId="3569"/>
    <cellStyle name="好_行政（人员）_县市旗测算-新科目（含人口规模效应）_财力性转移支付2010年预算参考数" xfId="3570"/>
    <cellStyle name="好_行政（人员）_县市旗测算-新科目（含人口规模效应）_财力性转移支付2010年预算参考数_12.25-发教育厅-2016年高职生均年初预算控制数分配表" xfId="2917"/>
    <cellStyle name="好_行政公检法测算" xfId="707"/>
    <cellStyle name="好_行政公检法测算_12.25-发教育厅-2016年高职生均年初预算控制数分配表" xfId="1380"/>
    <cellStyle name="好_行政公检法测算_不含人员经费系数" xfId="601"/>
    <cellStyle name="好_行政公检法测算_不含人员经费系数_12.25-发教育厅-2016年高职生均年初预算控制数分配表" xfId="1438"/>
    <cellStyle name="好_行政公检法测算_不含人员经费系数_财力性转移支付2010年预算参考数" xfId="3571"/>
    <cellStyle name="好_行政公检法测算_不含人员经费系数_财力性转移支付2010年预算参考数_12.25-发教育厅-2016年高职生均年初预算控制数分配表" xfId="3572"/>
    <cellStyle name="好_行政公检法测算_财力性转移支付2010年预算参考数" xfId="3573"/>
    <cellStyle name="好_行政公检法测算_财力性转移支付2010年预算参考数_12.25-发教育厅-2016年高职生均年初预算控制数分配表" xfId="3574"/>
    <cellStyle name="好_行政公检法测算_民生政策最低支出需求" xfId="52"/>
    <cellStyle name="好_行政公检法测算_民生政策最低支出需求_12.25-发教育厅-2016年高职生均年初预算控制数分配表" xfId="3575"/>
    <cellStyle name="好_行政公检法测算_民生政策最低支出需求_财力性转移支付2010年预算参考数" xfId="2486"/>
    <cellStyle name="好_行政公检法测算_民生政策最低支出需求_财力性转移支付2010年预算参考数_12.25-发教育厅-2016年高职生均年初预算控制数分配表" xfId="3577"/>
    <cellStyle name="好_行政公检法测算_县市旗测算-新科目（含人口规模效应）" xfId="2119"/>
    <cellStyle name="好_行政公检法测算_县市旗测算-新科目（含人口规模效应）_12.25-发教育厅-2016年高职生均年初预算控制数分配表" xfId="3578"/>
    <cellStyle name="好_行政公检法测算_县市旗测算-新科目（含人口规模效应）_财力性转移支付2010年预算参考数" xfId="3580"/>
    <cellStyle name="好_行政公检法测算_县市旗测算-新科目（含人口规模效应）_财力性转移支付2010年预算参考数_12.25-发教育厅-2016年高职生均年初预算控制数分配表" xfId="3581"/>
    <cellStyle name="好_河南 缺口县区测算(地方填报)" xfId="838"/>
    <cellStyle name="好_河南 缺口县区测算(地方填报)_12.25-发教育厅-2016年高职生均年初预算控制数分配表" xfId="3582"/>
    <cellStyle name="好_河南 缺口县区测算(地方填报)_财力性转移支付2010年预算参考数" xfId="3584"/>
    <cellStyle name="好_河南 缺口县区测算(地方填报)_财力性转移支付2010年预算参考数_12.25-发教育厅-2016年高职生均年初预算控制数分配表" xfId="3585"/>
    <cellStyle name="好_河南 缺口县区测算(地方填报白)" xfId="1643"/>
    <cellStyle name="好_河南 缺口县区测算(地方填报白)_12.25-发教育厅-2016年高职生均年初预算控制数分配表" xfId="380"/>
    <cellStyle name="好_河南 缺口县区测算(地方填报白)_财力性转移支付2010年预算参考数" xfId="3586"/>
    <cellStyle name="好_河南 缺口县区测算(地方填报白)_财力性转移支付2010年预算参考数_12.25-发教育厅-2016年高职生均年初预算控制数分配表" xfId="3587"/>
    <cellStyle name="好_核定人数对比" xfId="3589"/>
    <cellStyle name="好_核定人数对比_12.25-发教育厅-2016年高职生均年初预算控制数分配表" xfId="3591"/>
    <cellStyle name="好_核定人数对比_财力性转移支付2010年预算参考数" xfId="1608"/>
    <cellStyle name="好_核定人数对比_财力性转移支付2010年预算参考数_12.25-发教育厅-2016年高职生均年初预算控制数分配表" xfId="2476"/>
    <cellStyle name="好_核定人数下发表" xfId="3592"/>
    <cellStyle name="好_核定人数下发表_12.25-发教育厅-2016年高职生均年初预算控制数分配表" xfId="1596"/>
    <cellStyle name="好_核定人数下发表_财力性转移支付2010年预算参考数" xfId="3594"/>
    <cellStyle name="好_核定人数下发表_财力性转移支付2010年预算参考数_12.25-发教育厅-2016年高职生均年初预算控制数分配表" xfId="3595"/>
    <cellStyle name="好_汇总" xfId="3596"/>
    <cellStyle name="好_汇总_12.25-发教育厅-2016年高职生均年初预算控制数分配表" xfId="3597"/>
    <cellStyle name="好_汇总_财力性转移支付2010年预算参考数" xfId="1686"/>
    <cellStyle name="好_汇总_财力性转移支付2010年预算参考数_12.25-发教育厅-2016年高职生均年初预算控制数分配表" xfId="3598"/>
    <cellStyle name="好_汇总表" xfId="2969"/>
    <cellStyle name="好_汇总表_12.25-发教育厅-2016年高职生均年初预算控制数分配表" xfId="2287"/>
    <cellStyle name="好_汇总表_财力性转移支付2010年预算参考数" xfId="3599"/>
    <cellStyle name="好_汇总表_财力性转移支付2010年预算参考数_12.25-发教育厅-2016年高职生均年初预算控制数分配表" xfId="3600"/>
    <cellStyle name="好_汇总表4" xfId="3602"/>
    <cellStyle name="好_汇总表4_12.25-发教育厅-2016年高职生均年初预算控制数分配表" xfId="3603"/>
    <cellStyle name="好_汇总表4_财力性转移支付2010年预算参考数" xfId="3579"/>
    <cellStyle name="好_汇总表4_财力性转移支付2010年预算参考数_12.25-发教育厅-2016年高职生均年初预算控制数分配表" xfId="2704"/>
    <cellStyle name="好_汇总-县级财政报表附表" xfId="2623"/>
    <cellStyle name="好_汇总-县级财政报表附表_12.25-发教育厅-2016年高职生均年初预算控制数分配表" xfId="1735"/>
    <cellStyle name="好_检验表" xfId="1500"/>
    <cellStyle name="好_检验表（调整后）" xfId="3604"/>
    <cellStyle name="好_检验表（调整后）_12.25-发教育厅-2016年高职生均年初预算控制数分配表" xfId="3606"/>
    <cellStyle name="好_检验表_12.25-发教育厅-2016年高职生均年初预算控制数分配表" xfId="3607"/>
    <cellStyle name="好_教科文(工资提标和养老保险改革含5所划转学校)" xfId="1770"/>
    <cellStyle name="好_教科文12.30(工资提标清算)" xfId="3053"/>
    <cellStyle name="好_教育(按照总人口测算）—20080416" xfId="1291"/>
    <cellStyle name="好_教育(按照总人口测算）—20080416_12.25-发教育厅-2016年高职生均年初预算控制数分配表" xfId="2737"/>
    <cellStyle name="好_教育(按照总人口测算）—20080416_不含人员经费系数" xfId="3608"/>
    <cellStyle name="好_教育(按照总人口测算）—20080416_不含人员经费系数_12.25-发教育厅-2016年高职生均年初预算控制数分配表" xfId="3339"/>
    <cellStyle name="好_教育(按照总人口测算）—20080416_不含人员经费系数_财力性转移支付2010年预算参考数" xfId="3610"/>
    <cellStyle name="好_教育(按照总人口测算）—20080416_不含人员经费系数_财力性转移支付2010年预算参考数_12.25-发教育厅-2016年高职生均年初预算控制数分配表" xfId="3313"/>
    <cellStyle name="好_教育(按照总人口测算）—20080416_财力性转移支付2010年预算参考数" xfId="3611"/>
    <cellStyle name="好_教育(按照总人口测算）—20080416_财力性转移支付2010年预算参考数_12.25-发教育厅-2016年高职生均年初预算控制数分配表" xfId="3506"/>
    <cellStyle name="好_教育(按照总人口测算）—20080416_民生政策最低支出需求" xfId="3612"/>
    <cellStyle name="好_教育(按照总人口测算）—20080416_民生政策最低支出需求_12.25-发教育厅-2016年高职生均年初预算控制数分配表" xfId="3207"/>
    <cellStyle name="好_教育(按照总人口测算）—20080416_民生政策最低支出需求_财力性转移支付2010年预算参考数" xfId="3613"/>
    <cellStyle name="好_教育(按照总人口测算）—20080416_民生政策最低支出需求_财力性转移支付2010年预算参考数_12.25-发教育厅-2016年高职生均年初预算控制数分配表" xfId="3614"/>
    <cellStyle name="好_教育(按照总人口测算）—20080416_县市旗测算-新科目（含人口规模效应）" xfId="3615"/>
    <cellStyle name="好_教育(按照总人口测算）—20080416_县市旗测算-新科目（含人口规模效应）_12.25-发教育厅-2016年高职生均年初预算控制数分配表" xfId="3616"/>
    <cellStyle name="好_教育(按照总人口测算）—20080416_县市旗测算-新科目（含人口规模效应）_财力性转移支付2010年预算参考数" xfId="3617"/>
    <cellStyle name="好_教育(按照总人口测算）—20080416_县市旗测算-新科目（含人口规模效应）_财力性转移支付2010年预算参考数_12.25-发教育厅-2016年高职生均年初预算控制数分配表" xfId="3618"/>
    <cellStyle name="好_丽江汇总" xfId="2036"/>
    <cellStyle name="好_丽江汇总_12.25-发教育厅-2016年高职生均年初预算控制数分配表" xfId="1098"/>
    <cellStyle name="好_民生政策最低支出需求" xfId="3619"/>
    <cellStyle name="好_民生政策最低支出需求_12.25-发教育厅-2016年高职生均年初预算控制数分配表" xfId="3269"/>
    <cellStyle name="好_民生政策最低支出需求_财力性转移支付2010年预算参考数" xfId="3620"/>
    <cellStyle name="好_民生政策最低支出需求_财力性转移支付2010年预算参考数_12.25-发教育厅-2016年高职生均年初预算控制数分配表" xfId="3621"/>
    <cellStyle name="好_农林水和城市维护标准支出20080505－县区合计" xfId="1815"/>
    <cellStyle name="好_农林水和城市维护标准支出20080505－县区合计_12.25-发教育厅-2016年高职生均年初预算控制数分配表" xfId="3234"/>
    <cellStyle name="好_农林水和城市维护标准支出20080505－县区合计_不含人员经费系数" xfId="1008"/>
    <cellStyle name="好_农林水和城市维护标准支出20080505－县区合计_不含人员经费系数_12.25-发教育厅-2016年高职生均年初预算控制数分配表" xfId="3622"/>
    <cellStyle name="好_农林水和城市维护标准支出20080505－县区合计_不含人员经费系数_财力性转移支付2010年预算参考数" xfId="3623"/>
    <cellStyle name="好_农林水和城市维护标准支出20080505－县区合计_不含人员经费系数_财力性转移支付2010年预算参考数_12.25-发教育厅-2016年高职生均年初预算控制数分配表" xfId="451"/>
    <cellStyle name="好_农林水和城市维护标准支出20080505－县区合计_财力性转移支付2010年预算参考数" xfId="3626"/>
    <cellStyle name="好_农林水和城市维护标准支出20080505－县区合计_财力性转移支付2010年预算参考数_12.25-发教育厅-2016年高职生均年初预算控制数分配表" xfId="1057"/>
    <cellStyle name="好_农林水和城市维护标准支出20080505－县区合计_民生政策最低支出需求" xfId="3627"/>
    <cellStyle name="好_农林水和城市维护标准支出20080505－县区合计_民生政策最低支出需求_12.25-发教育厅-2016年高职生均年初预算控制数分配表" xfId="2324"/>
    <cellStyle name="好_农林水和城市维护标准支出20080505－县区合计_民生政策最低支出需求_财力性转移支付2010年预算参考数" xfId="1783"/>
    <cellStyle name="好_农林水和城市维护标准支出20080505－县区合计_民生政策最低支出需求_财力性转移支付2010年预算参考数_12.25-发教育厅-2016年高职生均年初预算控制数分配表" xfId="3628"/>
    <cellStyle name="好_农林水和城市维护标准支出20080505－县区合计_县市旗测算-新科目（含人口规模效应）" xfId="3559"/>
    <cellStyle name="好_农林水和城市维护标准支出20080505－县区合计_县市旗测算-新科目（含人口规模效应）_12.25-发教育厅-2016年高职生均年初预算控制数分配表" xfId="3629"/>
    <cellStyle name="好_农林水和城市维护标准支出20080505－县区合计_县市旗测算-新科目（含人口规模效应）_财力性转移支付2010年预算参考数" xfId="1112"/>
    <cellStyle name="好_农林水和城市维护标准支出20080505－县区合计_县市旗测算-新科目（含人口规模效应）_财力性转移支付2010年预算参考数_12.25-发教育厅-2016年高职生均年初预算控制数分配表" xfId="3630"/>
    <cellStyle name="好_平邑" xfId="3631"/>
    <cellStyle name="好_平邑_12.25-发教育厅-2016年高职生均年初预算控制数分配表" xfId="624"/>
    <cellStyle name="好_平邑_财力性转移支付2010年预算参考数" xfId="3632"/>
    <cellStyle name="好_平邑_财力性转移支付2010年预算参考数_12.25-发教育厅-2016年高职生均年初预算控制数分配表" xfId="1896"/>
    <cellStyle name="好_其他部门(按照总人口测算）—20080416" xfId="2583"/>
    <cellStyle name="好_其他部门(按照总人口测算）—20080416_12.25-发教育厅-2016年高职生均年初预算控制数分配表" xfId="3633"/>
    <cellStyle name="好_其他部门(按照总人口测算）—20080416_不含人员经费系数" xfId="3634"/>
    <cellStyle name="好_其他部门(按照总人口测算）—20080416_不含人员经费系数_12.25-发教育厅-2016年高职生均年初预算控制数分配表" xfId="2783"/>
    <cellStyle name="好_其他部门(按照总人口测算）—20080416_不含人员经费系数_财力性转移支付2010年预算参考数" xfId="1890"/>
    <cellStyle name="好_其他部门(按照总人口测算）—20080416_不含人员经费系数_财力性转移支付2010年预算参考数_12.25-发教育厅-2016年高职生均年初预算控制数分配表" xfId="3636"/>
    <cellStyle name="好_其他部门(按照总人口测算）—20080416_财力性转移支付2010年预算参考数" xfId="1994"/>
    <cellStyle name="好_其他部门(按照总人口测算）—20080416_财力性转移支付2010年预算参考数_12.25-发教育厅-2016年高职生均年初预算控制数分配表" xfId="135"/>
    <cellStyle name="好_其他部门(按照总人口测算）—20080416_民生政策最低支出需求" xfId="3637"/>
    <cellStyle name="好_其他部门(按照总人口测算）—20080416_民生政策最低支出需求_12.25-发教育厅-2016年高职生均年初预算控制数分配表" xfId="1026"/>
    <cellStyle name="好_其他部门(按照总人口测算）—20080416_民生政策最低支出需求_财力性转移支付2010年预算参考数" xfId="358"/>
    <cellStyle name="好_其他部门(按照总人口测算）—20080416_民生政策最低支出需求_财力性转移支付2010年预算参考数_12.25-发教育厅-2016年高职生均年初预算控制数分配表" xfId="3638"/>
    <cellStyle name="好_其他部门(按照总人口测算）—20080416_县市旗测算-新科目（含人口规模效应）" xfId="3639"/>
    <cellStyle name="好_其他部门(按照总人口测算）—20080416_县市旗测算-新科目（含人口规模效应）_12.25-发教育厅-2016年高职生均年初预算控制数分配表" xfId="3243"/>
    <cellStyle name="好_其他部门(按照总人口测算）—20080416_县市旗测算-新科目（含人口规模效应）_财力性转移支付2010年预算参考数" xfId="3640"/>
    <cellStyle name="好_其他部门(按照总人口测算）—20080416_县市旗测算-新科目（含人口规模效应）_财力性转移支付2010年预算参考数_12.25-发教育厅-2016年高职生均年初预算控制数分配表" xfId="3642"/>
    <cellStyle name="好_青海 缺口县区测算(地方填报)" xfId="3643"/>
    <cellStyle name="好_青海 缺口县区测算(地方填报)_12.25-发教育厅-2016年高职生均年初预算控制数分配表" xfId="1386"/>
    <cellStyle name="好_青海 缺口县区测算(地方填报)_财力性转移支付2010年预算参考数" xfId="2949"/>
    <cellStyle name="好_青海 缺口县区测算(地方填报)_财力性转移支付2010年预算参考数_12.25-发教育厅-2016年高职生均年初预算控制数分配表" xfId="3646"/>
    <cellStyle name="好_缺口县区测算" xfId="3647"/>
    <cellStyle name="好_缺口县区测算（11.13）" xfId="3648"/>
    <cellStyle name="好_缺口县区测算（11.13）_12.25-发教育厅-2016年高职生均年初预算控制数分配表" xfId="682"/>
    <cellStyle name="好_缺口县区测算（11.13）_财力性转移支付2010年预算参考数" xfId="1088"/>
    <cellStyle name="好_缺口县区测算（11.13）_财力性转移支付2010年预算参考数_12.25-发教育厅-2016年高职生均年初预算控制数分配表" xfId="3649"/>
    <cellStyle name="好_缺口县区测算(按2007支出增长25%测算)" xfId="1715"/>
    <cellStyle name="好_缺口县区测算(按2007支出增长25%测算)_12.25-发教育厅-2016年高职生均年初预算控制数分配表" xfId="3650"/>
    <cellStyle name="好_缺口县区测算(按2007支出增长25%测算)_财力性转移支付2010年预算参考数" xfId="1001"/>
    <cellStyle name="好_缺口县区测算(按2007支出增长25%测算)_财力性转移支付2010年预算参考数_12.25-发教育厅-2016年高职生均年初预算控制数分配表" xfId="3651"/>
    <cellStyle name="好_缺口县区测算(按核定人数)" xfId="3653"/>
    <cellStyle name="好_缺口县区测算(按核定人数)_12.25-发教育厅-2016年高职生均年初预算控制数分配表" xfId="3654"/>
    <cellStyle name="好_缺口县区测算(按核定人数)_财力性转移支付2010年预算参考数" xfId="3655"/>
    <cellStyle name="好_缺口县区测算(按核定人数)_财力性转移支付2010年预算参考数_12.25-发教育厅-2016年高职生均年初预算控制数分配表" xfId="158"/>
    <cellStyle name="好_缺口县区测算(财政部标准)" xfId="1373"/>
    <cellStyle name="好_缺口县区测算(财政部标准)_12.25-发教育厅-2016年高职生均年初预算控制数分配表" xfId="323"/>
    <cellStyle name="好_缺口县区测算(财政部标准)_财力性转移支付2010年预算参考数" xfId="1174"/>
    <cellStyle name="好_缺口县区测算(财政部标准)_财力性转移支付2010年预算参考数_12.25-发教育厅-2016年高职生均年初预算控制数分配表" xfId="3656"/>
    <cellStyle name="好_缺口县区测算_12.25-发教育厅-2016年高职生均年初预算控制数分配表" xfId="2925"/>
    <cellStyle name="好_缺口县区测算_财力性转移支付2010年预算参考数" xfId="3657"/>
    <cellStyle name="好_缺口县区测算_财力性转移支付2010年预算参考数_12.25-发教育厅-2016年高职生均年初预算控制数分配表" xfId="2776"/>
    <cellStyle name="好_人员工资和公用经费" xfId="3659"/>
    <cellStyle name="好_人员工资和公用经费_12.25-发教育厅-2016年高职生均年初预算控制数分配表" xfId="1724"/>
    <cellStyle name="好_人员工资和公用经费_财力性转移支付2010年预算参考数" xfId="3661"/>
    <cellStyle name="好_人员工资和公用经费_财力性转移支付2010年预算参考数_12.25-发教育厅-2016年高职生均年初预算控制数分配表" xfId="3662"/>
    <cellStyle name="好_人员工资和公用经费2" xfId="1297"/>
    <cellStyle name="好_人员工资和公用经费2_12.25-发教育厅-2016年高职生均年初预算控制数分配表" xfId="3663"/>
    <cellStyle name="好_人员工资和公用经费2_财力性转移支付2010年预算参考数" xfId="164"/>
    <cellStyle name="好_人员工资和公用经费2_财力性转移支付2010年预算参考数_12.25-发教育厅-2016年高职生均年初预算控制数分配表" xfId="3664"/>
    <cellStyle name="好_人员工资和公用经费3" xfId="2719"/>
    <cellStyle name="好_人员工资和公用经费3_12.25-发教育厅-2016年高职生均年初预算控制数分配表" xfId="3665"/>
    <cellStyle name="好_人员工资和公用经费3_财力性转移支付2010年预算参考数" xfId="340"/>
    <cellStyle name="好_人员工资和公用经费3_财力性转移支付2010年预算参考数_12.25-发教育厅-2016年高职生均年初预算控制数分配表" xfId="3532"/>
    <cellStyle name="好_山东省民生支出标准" xfId="1072"/>
    <cellStyle name="好_山东省民生支出标准_12.25-发教育厅-2016年高职生均年初预算控制数分配表" xfId="3666"/>
    <cellStyle name="好_山东省民生支出标准_财力性转移支付2010年预算参考数" xfId="3420"/>
    <cellStyle name="好_山东省民生支出标准_财力性转移支付2010年预算参考数_12.25-发教育厅-2016年高职生均年初预算控制数分配表" xfId="1453"/>
    <cellStyle name="好_社会保障费测算数据" xfId="3668"/>
    <cellStyle name="好_市辖区测算20080510" xfId="3669"/>
    <cellStyle name="好_市辖区测算20080510_12.25-发教育厅-2016年高职生均年初预算控制数分配表" xfId="3670"/>
    <cellStyle name="好_市辖区测算20080510_不含人员经费系数" xfId="3672"/>
    <cellStyle name="好_市辖区测算20080510_不含人员经费系数_12.25-发教育厅-2016年高职生均年初预算控制数分配表" xfId="3673"/>
    <cellStyle name="好_市辖区测算20080510_不含人员经费系数_财力性转移支付2010年预算参考数" xfId="3314"/>
    <cellStyle name="好_市辖区测算20080510_不含人员经费系数_财力性转移支付2010年预算参考数_12.25-发教育厅-2016年高职生均年初预算控制数分配表" xfId="3151"/>
    <cellStyle name="好_市辖区测算20080510_财力性转移支付2010年预算参考数" xfId="3674"/>
    <cellStyle name="好_市辖区测算20080510_财力性转移支付2010年预算参考数_12.25-发教育厅-2016年高职生均年初预算控制数分配表" xfId="1131"/>
    <cellStyle name="好_市辖区测算20080510_民生政策最低支出需求" xfId="3675"/>
    <cellStyle name="好_市辖区测算20080510_民生政策最低支出需求_12.25-发教育厅-2016年高职生均年初预算控制数分配表" xfId="3676"/>
    <cellStyle name="好_市辖区测算20080510_民生政策最低支出需求_财力性转移支付2010年预算参考数" xfId="3678"/>
    <cellStyle name="好_市辖区测算20080510_民生政策最低支出需求_财力性转移支付2010年预算参考数_12.25-发教育厅-2016年高职生均年初预算控制数分配表" xfId="3679"/>
    <cellStyle name="好_市辖区测算20080510_县市旗测算-新科目（含人口规模效应）" xfId="3680"/>
    <cellStyle name="好_市辖区测算20080510_县市旗测算-新科目（含人口规模效应）_12.25-发教育厅-2016年高职生均年初预算控制数分配表" xfId="3008"/>
    <cellStyle name="好_市辖区测算20080510_县市旗测算-新科目（含人口规模效应）_财力性转移支付2010年预算参考数" xfId="1908"/>
    <cellStyle name="好_市辖区测算20080510_县市旗测算-新科目（含人口规模效应）_财力性转移支付2010年预算参考数_12.25-发教育厅-2016年高职生均年初预算控制数分配表" xfId="3682"/>
    <cellStyle name="好_市辖区测算-新科目（20080626）" xfId="2045"/>
    <cellStyle name="好_市辖区测算-新科目（20080626）_12.25-发教育厅-2016年高职生均年初预算控制数分配表" xfId="3684"/>
    <cellStyle name="好_市辖区测算-新科目（20080626）_不含人员经费系数" xfId="1404"/>
    <cellStyle name="好_市辖区测算-新科目（20080626）_不含人员经费系数_12.25-发教育厅-2016年高职生均年初预算控制数分配表" xfId="2166"/>
    <cellStyle name="好_市辖区测算-新科目（20080626）_不含人员经费系数_财力性转移支付2010年预算参考数" xfId="3685"/>
    <cellStyle name="好_市辖区测算-新科目（20080626）_不含人员经费系数_财力性转移支付2010年预算参考数_12.25-发教育厅-2016年高职生均年初预算控制数分配表" xfId="517"/>
    <cellStyle name="好_市辖区测算-新科目（20080626）_财力性转移支付2010年预算参考数" xfId="3686"/>
    <cellStyle name="好_市辖区测算-新科目（20080626）_财力性转移支付2010年预算参考数_12.25-发教育厅-2016年高职生均年初预算控制数分配表" xfId="3335"/>
    <cellStyle name="好_市辖区测算-新科目（20080626）_民生政策最低支出需求" xfId="2257"/>
    <cellStyle name="好_市辖区测算-新科目（20080626）_民生政策最低支出需求_12.25-发教育厅-2016年高职生均年初预算控制数分配表" xfId="328"/>
    <cellStyle name="好_市辖区测算-新科目（20080626）_民生政策最低支出需求_财力性转移支付2010年预算参考数" xfId="3687"/>
    <cellStyle name="好_市辖区测算-新科目（20080626）_民生政策最低支出需求_财力性转移支付2010年预算参考数_12.25-发教育厅-2016年高职生均年初预算控制数分配表" xfId="3689"/>
    <cellStyle name="好_市辖区测算-新科目（20080626）_县市旗测算-新科目（含人口规模效应）" xfId="2682"/>
    <cellStyle name="好_市辖区测算-新科目（20080626）_县市旗测算-新科目（含人口规模效应）_12.25-发教育厅-2016年高职生均年初预算控制数分配表" xfId="3690"/>
    <cellStyle name="好_市辖区测算-新科目（20080626）_县市旗测算-新科目（含人口规模效应）_财力性转移支付2010年预算参考数" xfId="3477"/>
    <cellStyle name="好_市辖区测算-新科目（20080626）_县市旗测算-新科目（含人口规模效应）_财力性转移支付2010年预算参考数_12.25-发教育厅-2016年高职生均年初预算控制数分配表" xfId="3482"/>
    <cellStyle name="好_同德" xfId="673"/>
    <cellStyle name="好_同德_12.25-发教育厅-2016年高职生均年初预算控制数分配表" xfId="3691"/>
    <cellStyle name="好_同德_财力性转移支付2010年预算参考数" xfId="3692"/>
    <cellStyle name="好_同德_财力性转移支付2010年预算参考数_12.25-发教育厅-2016年高职生均年初预算控制数分配表" xfId="3693"/>
    <cellStyle name="好_危改资金测算" xfId="3694"/>
    <cellStyle name="好_危改资金测算_12.25-发教育厅-2016年高职生均年初预算控制数分配表" xfId="3695"/>
    <cellStyle name="好_危改资金测算_财力性转移支付2010年预算参考数" xfId="3458"/>
    <cellStyle name="好_危改资金测算_财力性转移支付2010年预算参考数_12.25-发教育厅-2016年高职生均年初预算控制数分配表" xfId="3696"/>
    <cellStyle name="好_卫生(按照总人口测算）—20080416" xfId="3697"/>
    <cellStyle name="好_卫生(按照总人口测算）—20080416_12.25-发教育厅-2016年高职生均年初预算控制数分配表" xfId="3698"/>
    <cellStyle name="好_卫生(按照总人口测算）—20080416_不含人员经费系数" xfId="3699"/>
    <cellStyle name="好_卫生(按照总人口测算）—20080416_不含人员经费系数_12.25-发教育厅-2016年高职生均年初预算控制数分配表" xfId="3700"/>
    <cellStyle name="好_卫生(按照总人口测算）—20080416_不含人员经费系数_财力性转移支付2010年预算参考数" xfId="965"/>
    <cellStyle name="好_卫生(按照总人口测算）—20080416_不含人员经费系数_财力性转移支付2010年预算参考数_12.25-发教育厅-2016年高职生均年初预算控制数分配表" xfId="3701"/>
    <cellStyle name="好_卫生(按照总人口测算）—20080416_财力性转移支付2010年预算参考数" xfId="3702"/>
    <cellStyle name="好_卫生(按照总人口测算）—20080416_财力性转移支付2010年预算参考数_12.25-发教育厅-2016年高职生均年初预算控制数分配表" xfId="175"/>
    <cellStyle name="好_卫生(按照总人口测算）—20080416_民生政策最低支出需求" xfId="2781"/>
    <cellStyle name="好_卫生(按照总人口测算）—20080416_民生政策最低支出需求_12.25-发教育厅-2016年高职生均年初预算控制数分配表" xfId="36"/>
    <cellStyle name="好_卫生(按照总人口测算）—20080416_民生政策最低支出需求_财力性转移支付2010年预算参考数" xfId="2364"/>
    <cellStyle name="好_卫生(按照总人口测算）—20080416_民生政策最低支出需求_财力性转移支付2010年预算参考数_12.25-发教育厅-2016年高职生均年初预算控制数分配表" xfId="2750"/>
    <cellStyle name="好_卫生(按照总人口测算）—20080416_县市旗测算-新科目（含人口规模效应）" xfId="3497"/>
    <cellStyle name="好_卫生(按照总人口测算）—20080416_县市旗测算-新科目（含人口规模效应）_12.25-发教育厅-2016年高职生均年初预算控制数分配表" xfId="2054"/>
    <cellStyle name="好_卫生(按照总人口测算）—20080416_县市旗测算-新科目（含人口规模效应）_财力性转移支付2010年预算参考数" xfId="3499"/>
    <cellStyle name="好_卫生(按照总人口测算）—20080416_县市旗测算-新科目（含人口规模效应）_财力性转移支付2010年预算参考数_12.25-发教育厅-2016年高职生均年初预算控制数分配表" xfId="3703"/>
    <cellStyle name="好_卫生部门" xfId="3704"/>
    <cellStyle name="好_卫生部门_12.25-发教育厅-2016年高职生均年初预算控制数分配表" xfId="3323"/>
    <cellStyle name="好_卫生部门_财力性转移支付2010年预算参考数" xfId="3368"/>
    <cellStyle name="好_卫生部门_财力性转移支付2010年预算参考数_12.25-发教育厅-2016年高职生均年初预算控制数分配表" xfId="3705"/>
    <cellStyle name="好_文体广播部门" xfId="3706"/>
    <cellStyle name="好_文体广播部门_12.25-发教育厅-2016年高职生均年初预算控制数分配表" xfId="3707"/>
    <cellStyle name="好_文体广播事业(按照总人口测算）—20080416" xfId="1017"/>
    <cellStyle name="好_文体广播事业(按照总人口测算）—20080416_12.25-发教育厅-2016年高职生均年初预算控制数分配表" xfId="3479"/>
    <cellStyle name="好_文体广播事业(按照总人口测算）—20080416_不含人员经费系数" xfId="3160"/>
    <cellStyle name="好_文体广播事业(按照总人口测算）—20080416_不含人员经费系数_12.25-发教育厅-2016年高职生均年初预算控制数分配表" xfId="2657"/>
    <cellStyle name="好_文体广播事业(按照总人口测算）—20080416_不含人员经费系数_财力性转移支付2010年预算参考数" xfId="548"/>
    <cellStyle name="好_文体广播事业(按照总人口测算）—20080416_不含人员经费系数_财力性转移支付2010年预算参考数_12.25-发教育厅-2016年高职生均年初预算控制数分配表" xfId="3230"/>
    <cellStyle name="好_文体广播事业(按照总人口测算）—20080416_财力性转移支付2010年预算参考数" xfId="3709"/>
    <cellStyle name="好_文体广播事业(按照总人口测算）—20080416_财力性转移支付2010年预算参考数_12.25-发教育厅-2016年高职生均年初预算控制数分配表" xfId="2340"/>
    <cellStyle name="好_文体广播事业(按照总人口测算）—20080416_民生政策最低支出需求" xfId="350"/>
    <cellStyle name="好_文体广播事业(按照总人口测算）—20080416_民生政策最低支出需求_12.25-发教育厅-2016年高职生均年初预算控制数分配表" xfId="3710"/>
    <cellStyle name="好_文体广播事业(按照总人口测算）—20080416_民生政策最低支出需求_财力性转移支付2010年预算参考数" xfId="3711"/>
    <cellStyle name="好_文体广播事业(按照总人口测算）—20080416_民生政策最低支出需求_财力性转移支付2010年预算参考数_12.25-发教育厅-2016年高职生均年初预算控制数分配表" xfId="3712"/>
    <cellStyle name="好_文体广播事业(按照总人口测算）—20080416_县市旗测算-新科目（含人口规模效应）" xfId="2141"/>
    <cellStyle name="好_文体广播事业(按照总人口测算）—20080416_县市旗测算-新科目（含人口规模效应）_12.25-发教育厅-2016年高职生均年初预算控制数分配表" xfId="2143"/>
    <cellStyle name="好_文体广播事业(按照总人口测算）—20080416_县市旗测算-新科目（含人口规模效应）_财力性转移支付2010年预算参考数" xfId="924"/>
    <cellStyle name="好_文体广播事业(按照总人口测算）—20080416_县市旗测算-新科目（含人口规模效应）_财力性转移支付2010年预算参考数_12.25-发教育厅-2016年高职生均年初预算控制数分配表" xfId="1173"/>
    <cellStyle name="好_县区合并测算20080421" xfId="2560"/>
    <cellStyle name="好_县区合并测算20080421_12.25-发教育厅-2016年高职生均年初预算控制数分配表" xfId="3714"/>
    <cellStyle name="好_县区合并测算20080421_不含人员经费系数" xfId="2931"/>
    <cellStyle name="好_县区合并测算20080421_不含人员经费系数_12.25-发教育厅-2016年高职生均年初预算控制数分配表" xfId="1290"/>
    <cellStyle name="好_县区合并测算20080421_不含人员经费系数_财力性转移支付2010年预算参考数" xfId="3715"/>
    <cellStyle name="好_县区合并测算20080421_不含人员经费系数_财力性转移支付2010年预算参考数_12.25-发教育厅-2016年高职生均年初预算控制数分配表" xfId="3717"/>
    <cellStyle name="好_县区合并测算20080421_财力性转移支付2010年预算参考数" xfId="780"/>
    <cellStyle name="好_县区合并测算20080421_财力性转移支付2010年预算参考数_12.25-发教育厅-2016年高职生均年初预算控制数分配表" xfId="2355"/>
    <cellStyle name="好_县区合并测算20080421_民生政策最低支出需求" xfId="1254"/>
    <cellStyle name="好_县区合并测算20080421_民生政策最低支出需求_12.25-发教育厅-2016年高职生均年初预算控制数分配表" xfId="3718"/>
    <cellStyle name="好_县区合并测算20080421_民生政策最低支出需求_财力性转移支付2010年预算参考数" xfId="3719"/>
    <cellStyle name="好_县区合并测算20080421_民生政策最低支出需求_财力性转移支付2010年预算参考数_12.25-发教育厅-2016年高职生均年初预算控制数分配表" xfId="3375"/>
    <cellStyle name="好_县区合并测算20080421_县市旗测算-新科目（含人口规模效应）" xfId="3720"/>
    <cellStyle name="好_县区合并测算20080421_县市旗测算-新科目（含人口规模效应）_12.25-发教育厅-2016年高职生均年初预算控制数分配表" xfId="3722"/>
    <cellStyle name="好_县区合并测算20080421_县市旗测算-新科目（含人口规模效应）_财力性转移支付2010年预算参考数" xfId="3723"/>
    <cellStyle name="好_县区合并测算20080421_县市旗测算-新科目（含人口规模效应）_财力性转移支付2010年预算参考数_12.25-发教育厅-2016年高职生均年初预算控制数分配表" xfId="3724"/>
    <cellStyle name="好_县区合并测算20080423(按照各省比重）" xfId="3726"/>
    <cellStyle name="好_县区合并测算20080423(按照各省比重）_12.25-发教育厅-2016年高职生均年初预算控制数分配表" xfId="786"/>
    <cellStyle name="好_县区合并测算20080423(按照各省比重）_不含人员经费系数" xfId="3088"/>
    <cellStyle name="好_县区合并测算20080423(按照各省比重）_不含人员经费系数_12.25-发教育厅-2016年高职生均年初预算控制数分配表" xfId="30"/>
    <cellStyle name="好_县区合并测算20080423(按照各省比重）_不含人员经费系数_财力性转移支付2010年预算参考数" xfId="2874"/>
    <cellStyle name="好_县区合并测算20080423(按照各省比重）_不含人员经费系数_财力性转移支付2010年预算参考数_12.25-发教育厅-2016年高职生均年初预算控制数分配表" xfId="388"/>
    <cellStyle name="好_县区合并测算20080423(按照各省比重）_财力性转移支付2010年预算参考数" xfId="3708"/>
    <cellStyle name="好_县区合并测算20080423(按照各省比重）_财力性转移支付2010年预算参考数_12.25-发教育厅-2016年高职生均年初预算控制数分配表" xfId="3727"/>
    <cellStyle name="好_县区合并测算20080423(按照各省比重）_民生政策最低支出需求" xfId="1220"/>
    <cellStyle name="好_县区合并测算20080423(按照各省比重）_民生政策最低支出需求_12.25-发教育厅-2016年高职生均年初预算控制数分配表" xfId="580"/>
    <cellStyle name="好_县区合并测算20080423(按照各省比重）_民生政策最低支出需求_财力性转移支付2010年预算参考数" xfId="3729"/>
    <cellStyle name="好_县区合并测算20080423(按照各省比重）_民生政策最低支出需求_财力性转移支付2010年预算参考数_12.25-发教育厅-2016年高职生均年初预算控制数分配表" xfId="3730"/>
    <cellStyle name="好_县区合并测算20080423(按照各省比重）_县市旗测算-新科目（含人口规模效应）" xfId="3731"/>
    <cellStyle name="好_县区合并测算20080423(按照各省比重）_县市旗测算-新科目（含人口规模效应）_12.25-发教育厅-2016年高职生均年初预算控制数分配表" xfId="3732"/>
    <cellStyle name="好_县区合并测算20080423(按照各省比重）_县市旗测算-新科目（含人口规模效应）_财力性转移支付2010年预算参考数" xfId="1076"/>
    <cellStyle name="好_县区合并测算20080423(按照各省比重）_县市旗测算-新科目（含人口规模效应）_财力性转移支付2010年预算参考数_12.25-发教育厅-2016年高职生均年初预算控制数分配表" xfId="676"/>
    <cellStyle name="好_县市旗测算20080508" xfId="3311"/>
    <cellStyle name="好_县市旗测算20080508_12.25-发教育厅-2016年高职生均年初预算控制数分配表" xfId="3494"/>
    <cellStyle name="好_县市旗测算20080508_不含人员经费系数" xfId="375"/>
    <cellStyle name="好_县市旗测算20080508_不含人员经费系数_12.25-发教育厅-2016年高职生均年初预算控制数分配表" xfId="1759"/>
    <cellStyle name="好_县市旗测算20080508_不含人员经费系数_财力性转移支付2010年预算参考数" xfId="2128"/>
    <cellStyle name="好_县市旗测算20080508_不含人员经费系数_财力性转移支付2010年预算参考数_12.25-发教育厅-2016年高职生均年初预算控制数分配表" xfId="2131"/>
    <cellStyle name="好_县市旗测算20080508_财力性转移支付2010年预算参考数" xfId="3733"/>
    <cellStyle name="好_县市旗测算20080508_财力性转移支付2010年预算参考数_12.25-发教育厅-2016年高职生均年初预算控制数分配表" xfId="2975"/>
    <cellStyle name="好_县市旗测算20080508_民生政策最低支出需求" xfId="421"/>
    <cellStyle name="好_县市旗测算20080508_民生政策最低支出需求_12.25-发教育厅-2016年高职生均年初预算控制数分配表" xfId="3734"/>
    <cellStyle name="好_县市旗测算20080508_民生政策最低支出需求_财力性转移支付2010年预算参考数" xfId="3735"/>
    <cellStyle name="好_县市旗测算20080508_民生政策最低支出需求_财力性转移支付2010年预算参考数_12.25-发教育厅-2016年高职生均年初预算控制数分配表" xfId="1602"/>
    <cellStyle name="好_县市旗测算20080508_县市旗测算-新科目（含人口规模效应）" xfId="39"/>
    <cellStyle name="好_县市旗测算20080508_县市旗测算-新科目（含人口规模效应）_12.25-发教育厅-2016年高职生均年初预算控制数分配表" xfId="3736"/>
    <cellStyle name="好_县市旗测算20080508_县市旗测算-新科目（含人口规模效应）_财力性转移支付2010年预算参考数" xfId="254"/>
    <cellStyle name="好_县市旗测算20080508_县市旗测算-新科目（含人口规模效应）_财力性转移支付2010年预算参考数_12.25-发教育厅-2016年高职生均年初预算控制数分配表" xfId="3737"/>
    <cellStyle name="好_县市旗测算-新科目（20080626）" xfId="3738"/>
    <cellStyle name="好_县市旗测算-新科目（20080626）_12.25-发教育厅-2016年高职生均年初预算控制数分配表" xfId="1939"/>
    <cellStyle name="好_县市旗测算-新科目（20080626）_不含人员经费系数" xfId="3739"/>
    <cellStyle name="好_县市旗测算-新科目（20080626）_不含人员经费系数_12.25-发教育厅-2016年高职生均年初预算控制数分配表" xfId="2928"/>
    <cellStyle name="好_县市旗测算-新科目（20080626）_不含人员经费系数_财力性转移支付2010年预算参考数" xfId="3740"/>
    <cellStyle name="好_县市旗测算-新科目（20080626）_不含人员经费系数_财力性转移支付2010年预算参考数_12.25-发教育厅-2016年高职生均年初预算控制数分配表" xfId="3741"/>
    <cellStyle name="好_县市旗测算-新科目（20080626）_财力性转移支付2010年预算参考数" xfId="3743"/>
    <cellStyle name="好_县市旗测算-新科目（20080626）_财力性转移支付2010年预算参考数_12.25-发教育厅-2016年高职生均年初预算控制数分配表" xfId="1406"/>
    <cellStyle name="好_县市旗测算-新科目（20080626）_民生政策最低支出需求" xfId="3744"/>
    <cellStyle name="好_县市旗测算-新科目（20080626）_民生政策最低支出需求_12.25-发教育厅-2016年高职生均年初预算控制数分配表" xfId="3745"/>
    <cellStyle name="好_县市旗测算-新科目（20080626）_民生政策最低支出需求_财力性转移支付2010年预算参考数" xfId="3746"/>
    <cellStyle name="好_县市旗测算-新科目（20080626）_民生政策最低支出需求_财力性转移支付2010年预算参考数_12.25-发教育厅-2016年高职生均年初预算控制数分配表" xfId="2880"/>
    <cellStyle name="好_县市旗测算-新科目（20080626）_县市旗测算-新科目（含人口规模效应）" xfId="3747"/>
    <cellStyle name="好_县市旗测算-新科目（20080626）_县市旗测算-新科目（含人口规模效应）_12.25-发教育厅-2016年高职生均年初预算控制数分配表" xfId="83"/>
    <cellStyle name="好_县市旗测算-新科目（20080626）_县市旗测算-新科目（含人口规模效应）_财力性转移支付2010年预算参考数" xfId="2206"/>
    <cellStyle name="好_县市旗测算-新科目（20080626）_县市旗测算-新科目（含人口规模效应）_财力性转移支付2010年预算参考数_12.25-发教育厅-2016年高职生均年初预算控制数分配表" xfId="1653"/>
    <cellStyle name="好_县市旗测算-新科目（20080627）" xfId="3748"/>
    <cellStyle name="好_县市旗测算-新科目（20080627）_12.25-发教育厅-2016年高职生均年初预算控制数分配表" xfId="2371"/>
    <cellStyle name="好_县市旗测算-新科目（20080627）_不含人员经费系数" xfId="3749"/>
    <cellStyle name="好_县市旗测算-新科目（20080627）_不含人员经费系数_12.25-发教育厅-2016年高职生均年初预算控制数分配表" xfId="3750"/>
    <cellStyle name="好_县市旗测算-新科目（20080627）_不含人员经费系数_财力性转移支付2010年预算参考数" xfId="2898"/>
    <cellStyle name="好_县市旗测算-新科目（20080627）_不含人员经费系数_财力性转移支付2010年预算参考数_12.25-发教育厅-2016年高职生均年初预算控制数分配表" xfId="3751"/>
    <cellStyle name="好_县市旗测算-新科目（20080627）_财力性转移支付2010年预算参考数" xfId="2639"/>
    <cellStyle name="好_县市旗测算-新科目（20080627）_财力性转移支付2010年预算参考数_12.25-发教育厅-2016年高职生均年初预算控制数分配表" xfId="3753"/>
    <cellStyle name="好_县市旗测算-新科目（20080627）_民生政策最低支出需求" xfId="3284"/>
    <cellStyle name="好_县市旗测算-新科目（20080627）_民生政策最低支出需求_12.25-发教育厅-2016年高职生均年初预算控制数分配表" xfId="3113"/>
    <cellStyle name="好_县市旗测算-新科目（20080627）_民生政策最低支出需求_财力性转移支付2010年预算参考数" xfId="3754"/>
    <cellStyle name="好_县市旗测算-新科目（20080627）_民生政策最低支出需求_财力性转移支付2010年预算参考数_12.25-发教育厅-2016年高职生均年初预算控制数分配表" xfId="3755"/>
    <cellStyle name="好_县市旗测算-新科目（20080627）_县市旗测算-新科目（含人口规模效应）" xfId="553"/>
    <cellStyle name="好_县市旗测算-新科目（20080627）_县市旗测算-新科目（含人口规模效应）_12.25-发教育厅-2016年高职生均年初预算控制数分配表" xfId="3756"/>
    <cellStyle name="好_县市旗测算-新科目（20080627）_县市旗测算-新科目（含人口规模效应）_财力性转移支付2010年预算参考数" xfId="1856"/>
    <cellStyle name="好_县市旗测算-新科目（20080627）_县市旗测算-新科目（含人口规模效应）_财力性转移支付2010年预算参考数_12.25-发教育厅-2016年高职生均年初预算控制数分配表" xfId="3757"/>
    <cellStyle name="好_湘财教指2017-0119号2018年中央支持地方高校改革发展省级资金预算分配表" xfId="1590"/>
    <cellStyle name="好_湘财教指277" xfId="3758"/>
    <cellStyle name="好_湘财教指277_12.25-发教育厅-2016年高职生均年初预算控制数分配表" xfId="3759"/>
    <cellStyle name="好_一般预算支出口径剔除表" xfId="691"/>
    <cellStyle name="好_一般预算支出口径剔除表_12.25-发教育厅-2016年高职生均年初预算控制数分配表" xfId="2273"/>
    <cellStyle name="好_一般预算支出口径剔除表_财力性转移支付2010年预算参考数" xfId="3760"/>
    <cellStyle name="好_一般预算支出口径剔除表_财力性转移支付2010年预算参考数_12.25-发教育厅-2016年高职生均年初预算控制数分配表" xfId="1854"/>
    <cellStyle name="好_云南 缺口县区测算(地方填报)" xfId="3761"/>
    <cellStyle name="好_云南 缺口县区测算(地方填报)_12.25-发教育厅-2016年高职生均年初预算控制数分配表" xfId="1671"/>
    <cellStyle name="好_云南 缺口县区测算(地方填报)_财力性转移支付2010年预算参考数" xfId="2872"/>
    <cellStyle name="好_云南 缺口县区测算(地方填报)_财力性转移支付2010年预算参考数_12.25-发教育厅-2016年高职生均年初预算控制数分配表" xfId="3609"/>
    <cellStyle name="好_云南省2008年转移支付测算——州市本级考核部分及政策性测算" xfId="3763"/>
    <cellStyle name="好_云南省2008年转移支付测算——州市本级考核部分及政策性测算_12.25-发教育厅-2016年高职生均年初预算控制数分配表" xfId="1579"/>
    <cellStyle name="好_云南省2008年转移支付测算——州市本级考核部分及政策性测算_财力性转移支付2010年预算参考数" xfId="3092"/>
    <cellStyle name="好_云南省2008年转移支付测算——州市本级考核部分及政策性测算_财力性转移支付2010年预算参考数_12.25-发教育厅-2016年高职生均年初预算控制数分配表" xfId="1071"/>
    <cellStyle name="好_职　2014年职成教育第二批专项经费分配表(分发）" xfId="2934"/>
    <cellStyle name="好_重点民生支出需求测算表社保（农村低保）081112" xfId="2899"/>
    <cellStyle name="好_重点民生支出需求测算表社保（农村低保）081112_12.25-发教育厅-2016年高职生均年初预算控制数分配表" xfId="3752"/>
    <cellStyle name="好_自行调整差异系数顺序" xfId="3765"/>
    <cellStyle name="好_自行调整差异系数顺序_12.25-发教育厅-2016年高职生均年初预算控制数分配表" xfId="3766"/>
    <cellStyle name="好_自行调整差异系数顺序_财力性转移支付2010年预算参考数" xfId="3767"/>
    <cellStyle name="好_自行调整差异系数顺序_财力性转移支付2010年预算参考数_12.25-发教育厅-2016年高职生均年初预算控制数分配表" xfId="2985"/>
    <cellStyle name="好_总人口" xfId="3768"/>
    <cellStyle name="好_总人口_12.25-发教育厅-2016年高职生均年初预算控制数分配表" xfId="3769"/>
    <cellStyle name="好_总人口_财力性转移支付2010年预算参考数" xfId="3023"/>
    <cellStyle name="好_总人口_财力性转移支付2010年预算参考数_12.25-发教育厅-2016年高职生均年初预算控制数分配表" xfId="1952"/>
    <cellStyle name="后继超级链接" xfId="3658"/>
    <cellStyle name="后继超链接" xfId="3771"/>
    <cellStyle name="汇总 2" xfId="3772"/>
    <cellStyle name="汇总 2 10" xfId="573"/>
    <cellStyle name="汇总 2 10 2" xfId="1390"/>
    <cellStyle name="汇总 2 11" xfId="1395"/>
    <cellStyle name="汇总 2 11 2" xfId="1398"/>
    <cellStyle name="汇总 2 12" xfId="1400"/>
    <cellStyle name="汇总 2 12 2" xfId="1402"/>
    <cellStyle name="汇总 2 13" xfId="1408"/>
    <cellStyle name="汇总 2 13 2" xfId="685"/>
    <cellStyle name="汇总 2 14" xfId="776"/>
    <cellStyle name="汇总 2 14 2" xfId="211"/>
    <cellStyle name="汇总 2 15" xfId="781"/>
    <cellStyle name="汇总 2 15 2" xfId="787"/>
    <cellStyle name="汇总 2 16" xfId="792"/>
    <cellStyle name="汇总 2 16 2" xfId="798"/>
    <cellStyle name="汇总 2 17" xfId="802"/>
    <cellStyle name="汇总 2 17 2" xfId="806"/>
    <cellStyle name="汇总 2 18" xfId="811"/>
    <cellStyle name="汇总 2 18 2" xfId="817"/>
    <cellStyle name="汇总 2 19" xfId="822"/>
    <cellStyle name="汇总 2 19 2" xfId="825"/>
    <cellStyle name="汇总 2 2" xfId="3773"/>
    <cellStyle name="汇总 2 2 2" xfId="3775"/>
    <cellStyle name="汇总 2 20" xfId="782"/>
    <cellStyle name="汇总 2 20 2" xfId="788"/>
    <cellStyle name="汇总 2 21" xfId="793"/>
    <cellStyle name="汇总 2 21 2" xfId="799"/>
    <cellStyle name="汇总 2 22" xfId="803"/>
    <cellStyle name="汇总 2 3" xfId="2587"/>
    <cellStyle name="汇总 2 3 2" xfId="1648"/>
    <cellStyle name="汇总 2 4" xfId="2978"/>
    <cellStyle name="汇总 2 4 2" xfId="117"/>
    <cellStyle name="汇总 2 5" xfId="2382"/>
    <cellStyle name="汇总 2 5 2" xfId="770"/>
    <cellStyle name="汇总 2 6" xfId="3776"/>
    <cellStyle name="汇总 2 6 2" xfId="1454"/>
    <cellStyle name="汇总 2 7" xfId="3777"/>
    <cellStyle name="汇总 2 7 2" xfId="3778"/>
    <cellStyle name="汇总 2 8" xfId="2634"/>
    <cellStyle name="汇总 2 8 2" xfId="3429"/>
    <cellStyle name="汇总 2 9" xfId="1833"/>
    <cellStyle name="汇总 2 9 2" xfId="3681"/>
    <cellStyle name="汇总 2_2017年改革发展类资金分配及绩效" xfId="3779"/>
    <cellStyle name="汇总 3" xfId="3721"/>
    <cellStyle name="货币 2" xfId="3780"/>
    <cellStyle name="货币 2 10" xfId="1876"/>
    <cellStyle name="货币 2 10 2" xfId="3781"/>
    <cellStyle name="货币 2 11" xfId="3782"/>
    <cellStyle name="货币 2 11 2" xfId="2444"/>
    <cellStyle name="货币 2 12" xfId="3783"/>
    <cellStyle name="货币 2 12 2" xfId="3784"/>
    <cellStyle name="货币 2 13" xfId="3785"/>
    <cellStyle name="货币 2 13 2" xfId="2182"/>
    <cellStyle name="货币 2 14" xfId="2454"/>
    <cellStyle name="货币 2 14 2" xfId="2922"/>
    <cellStyle name="货币 2 15" xfId="2945"/>
    <cellStyle name="货币 2 15 2" xfId="2697"/>
    <cellStyle name="货币 2 16" xfId="3786"/>
    <cellStyle name="货币 2 16 2" xfId="3788"/>
    <cellStyle name="货币 2 17" xfId="3790"/>
    <cellStyle name="货币 2 17 2" xfId="1582"/>
    <cellStyle name="货币 2 18" xfId="3792"/>
    <cellStyle name="货币 2 18 2" xfId="3793"/>
    <cellStyle name="货币 2 19" xfId="3794"/>
    <cellStyle name="货币 2 19 2" xfId="3079"/>
    <cellStyle name="货币 2 2" xfId="721"/>
    <cellStyle name="货币 2 2 2" xfId="3795"/>
    <cellStyle name="货币 2 20" xfId="2946"/>
    <cellStyle name="货币 2 20 2" xfId="2698"/>
    <cellStyle name="货币 2 21" xfId="3787"/>
    <cellStyle name="货币 2 21 2" xfId="3789"/>
    <cellStyle name="货币 2 22" xfId="3791"/>
    <cellStyle name="货币 2 3" xfId="3796"/>
    <cellStyle name="货币 2 3 2" xfId="3797"/>
    <cellStyle name="货币 2 4" xfId="3798"/>
    <cellStyle name="货币 2 4 2" xfId="3799"/>
    <cellStyle name="货币 2 5" xfId="2338"/>
    <cellStyle name="货币 2 5 2" xfId="3800"/>
    <cellStyle name="货币 2 6" xfId="3801"/>
    <cellStyle name="货币 2 6 2" xfId="748"/>
    <cellStyle name="货币 2 7" xfId="3802"/>
    <cellStyle name="货币 2 7 2" xfId="2817"/>
    <cellStyle name="货币 2 8" xfId="3803"/>
    <cellStyle name="货币 2 8 2" xfId="1893"/>
    <cellStyle name="货币 2 9" xfId="3805"/>
    <cellStyle name="货币 2 9 2" xfId="3806"/>
    <cellStyle name="货币 3" xfId="3807"/>
    <cellStyle name="货币 3 10" xfId="3808"/>
    <cellStyle name="货币 3 10 2" xfId="3810"/>
    <cellStyle name="货币 3 11" xfId="3428"/>
    <cellStyle name="货币 3 11 2" xfId="149"/>
    <cellStyle name="货币 3 12" xfId="3811"/>
    <cellStyle name="货币 3 12 2" xfId="3812"/>
    <cellStyle name="货币 3 13" xfId="3813"/>
    <cellStyle name="货币 3 13 2" xfId="2805"/>
    <cellStyle name="货币 3 14" xfId="3742"/>
    <cellStyle name="货币 3 14 2" xfId="1949"/>
    <cellStyle name="货币 3 15" xfId="2959"/>
    <cellStyle name="货币 3 15 2" xfId="3814"/>
    <cellStyle name="货币 3 16" xfId="3816"/>
    <cellStyle name="货币 3 16 2" xfId="3818"/>
    <cellStyle name="货币 3 17" xfId="3644"/>
    <cellStyle name="货币 3 17 2" xfId="3820"/>
    <cellStyle name="货币 3 18" xfId="3821"/>
    <cellStyle name="货币 3 18 2" xfId="3822"/>
    <cellStyle name="货币 3 19" xfId="3823"/>
    <cellStyle name="货币 3 19 2" xfId="3824"/>
    <cellStyle name="货币 3 2" xfId="3825"/>
    <cellStyle name="货币 3 2 2" xfId="3826"/>
    <cellStyle name="货币 3 20" xfId="2960"/>
    <cellStyle name="货币 3 20 2" xfId="3815"/>
    <cellStyle name="货币 3 21" xfId="3817"/>
    <cellStyle name="货币 3 21 2" xfId="3819"/>
    <cellStyle name="货币 3 22" xfId="3645"/>
    <cellStyle name="货币 3 3" xfId="3828"/>
    <cellStyle name="货币 3 3 2" xfId="511"/>
    <cellStyle name="货币 3 4" xfId="3829"/>
    <cellStyle name="货币 3 4 2" xfId="1305"/>
    <cellStyle name="货币 3 5" xfId="1424"/>
    <cellStyle name="货币 3 5 2" xfId="602"/>
    <cellStyle name="货币 3 6" xfId="1429"/>
    <cellStyle name="货币 3 6 2" xfId="1372"/>
    <cellStyle name="货币 3 7" xfId="1435"/>
    <cellStyle name="货币 3 7 2" xfId="723"/>
    <cellStyle name="货币 3 8" xfId="1442"/>
    <cellStyle name="货币 3 8 2" xfId="1450"/>
    <cellStyle name="货币 3 9" xfId="1459"/>
    <cellStyle name="货币 3 9 2" xfId="1466"/>
    <cellStyle name="货币 4" xfId="3830"/>
    <cellStyle name="货币 4 10" xfId="1663"/>
    <cellStyle name="货币 4 10 2" xfId="1666"/>
    <cellStyle name="货币 4 11" xfId="3831"/>
    <cellStyle name="货币 4 11 2" xfId="3832"/>
    <cellStyle name="货币 4 12" xfId="3833"/>
    <cellStyle name="货币 4 12 2" xfId="1800"/>
    <cellStyle name="货币 4 13" xfId="3834"/>
    <cellStyle name="货币 4 13 2" xfId="3716"/>
    <cellStyle name="货币 4 14" xfId="3835"/>
    <cellStyle name="货币 4 14 2" xfId="3836"/>
    <cellStyle name="货币 4 15" xfId="3837"/>
    <cellStyle name="货币 4 15 2" xfId="3624"/>
    <cellStyle name="货币 4 16" xfId="3839"/>
    <cellStyle name="货币 4 16 2" xfId="102"/>
    <cellStyle name="货币 4 17" xfId="3841"/>
    <cellStyle name="货币 4 17 2" xfId="3843"/>
    <cellStyle name="货币 4 18" xfId="1839"/>
    <cellStyle name="货币 4 18 2" xfId="1842"/>
    <cellStyle name="货币 4 19" xfId="1970"/>
    <cellStyle name="货币 4 19 2" xfId="3844"/>
    <cellStyle name="货币 4 2" xfId="3845"/>
    <cellStyle name="货币 4 2 2" xfId="3846"/>
    <cellStyle name="货币 4 20" xfId="3838"/>
    <cellStyle name="货币 4 20 2" xfId="3625"/>
    <cellStyle name="货币 4 21" xfId="3840"/>
    <cellStyle name="货币 4 21 2" xfId="101"/>
    <cellStyle name="货币 4 22" xfId="3842"/>
    <cellStyle name="货币 4 3" xfId="3847"/>
    <cellStyle name="货币 4 3 2" xfId="3848"/>
    <cellStyle name="货币 4 4" xfId="3551"/>
    <cellStyle name="货币 4 4 2" xfId="3849"/>
    <cellStyle name="货币 4 5" xfId="849"/>
    <cellStyle name="货币 4 5 2" xfId="51"/>
    <cellStyle name="货币 4 6" xfId="851"/>
    <cellStyle name="货币 4 6 2" xfId="269"/>
    <cellStyle name="货币 4 7" xfId="853"/>
    <cellStyle name="货币 4 7 2" xfId="858"/>
    <cellStyle name="货币 4 8" xfId="863"/>
    <cellStyle name="货币 4 8 2" xfId="865"/>
    <cellStyle name="货币 4 9" xfId="867"/>
    <cellStyle name="货币 4 9 2" xfId="869"/>
    <cellStyle name="计算 2" xfId="3850"/>
    <cellStyle name="计算 2 10" xfId="1551"/>
    <cellStyle name="计算 2 10 2" xfId="64"/>
    <cellStyle name="计算 2 11" xfId="1553"/>
    <cellStyle name="计算 2 11 2" xfId="1588"/>
    <cellStyle name="计算 2 12" xfId="591"/>
    <cellStyle name="计算 2 12 2" xfId="2532"/>
    <cellStyle name="计算 2 13" xfId="1556"/>
    <cellStyle name="计算 2 13 2" xfId="3851"/>
    <cellStyle name="计算 2 14" xfId="1370"/>
    <cellStyle name="计算 2 14 2" xfId="2031"/>
    <cellStyle name="计算 2 15" xfId="1122"/>
    <cellStyle name="计算 2 15 2" xfId="231"/>
    <cellStyle name="计算 2 16" xfId="991"/>
    <cellStyle name="计算 2 16 2" xfId="201"/>
    <cellStyle name="计算 2 17" xfId="1041"/>
    <cellStyle name="计算 2 17 2" xfId="8"/>
    <cellStyle name="计算 2 18" xfId="1129"/>
    <cellStyle name="计算 2 18 2" xfId="1135"/>
    <cellStyle name="计算 2 19" xfId="1140"/>
    <cellStyle name="计算 2 19 2" xfId="1143"/>
    <cellStyle name="计算 2 2" xfId="3852"/>
    <cellStyle name="计算 2 2 2" xfId="3853"/>
    <cellStyle name="计算 2 20" xfId="1121"/>
    <cellStyle name="计算 2 20 2" xfId="230"/>
    <cellStyle name="计算 2 21" xfId="990"/>
    <cellStyle name="计算 2 21 2" xfId="200"/>
    <cellStyle name="计算 2 22" xfId="1040"/>
    <cellStyle name="计算 2 3" xfId="3854"/>
    <cellStyle name="计算 2 3 2" xfId="3855"/>
    <cellStyle name="计算 2 4" xfId="3856"/>
    <cellStyle name="计算 2 4 2" xfId="1540"/>
    <cellStyle name="计算 2 5" xfId="3857"/>
    <cellStyle name="计算 2 5 2" xfId="1093"/>
    <cellStyle name="计算 2 6" xfId="3859"/>
    <cellStyle name="计算 2 6 2" xfId="3860"/>
    <cellStyle name="计算 2 7" xfId="3590"/>
    <cellStyle name="计算 2 7 2" xfId="3861"/>
    <cellStyle name="计算 2 8" xfId="3863"/>
    <cellStyle name="计算 2 8 2" xfId="3480"/>
    <cellStyle name="计算 2 9" xfId="3864"/>
    <cellStyle name="计算 2 9 2" xfId="2129"/>
    <cellStyle name="计算 2_2017年改革发展类资金分配及绩效" xfId="3865"/>
    <cellStyle name="计算 3" xfId="3641"/>
    <cellStyle name="计算 4" xfId="3009"/>
    <cellStyle name="检查单元格 2" xfId="3866"/>
    <cellStyle name="检查单元格 2 10" xfId="3868"/>
    <cellStyle name="检查单元格 2 11" xfId="3870"/>
    <cellStyle name="检查单元格 2 12" xfId="3871"/>
    <cellStyle name="检查单元格 2 13" xfId="3872"/>
    <cellStyle name="检查单元格 2 14" xfId="455"/>
    <cellStyle name="检查单元格 2 15" xfId="3040"/>
    <cellStyle name="检查单元格 2 16" xfId="228"/>
    <cellStyle name="检查单元格 2 17" xfId="3873"/>
    <cellStyle name="检查单元格 2 18" xfId="876"/>
    <cellStyle name="检查单元格 2 19" xfId="3874"/>
    <cellStyle name="检查单元格 2 2" xfId="1650"/>
    <cellStyle name="检查单元格 2 20" xfId="3041"/>
    <cellStyle name="检查单元格 2 21" xfId="227"/>
    <cellStyle name="检查单元格 2 3" xfId="3875"/>
    <cellStyle name="检查单元格 2 4" xfId="3876"/>
    <cellStyle name="检查单元格 2 5" xfId="3877"/>
    <cellStyle name="检查单元格 2 6" xfId="3878"/>
    <cellStyle name="检查单元格 2 7" xfId="2919"/>
    <cellStyle name="检查单元格 2 8" xfId="2954"/>
    <cellStyle name="检查单元格 2 9" xfId="2658"/>
    <cellStyle name="检查单元格 2_2017年改革发展类资金分配及绩效" xfId="3879"/>
    <cellStyle name="检查单元格 3" xfId="3880"/>
    <cellStyle name="检查单元格 4" xfId="3881"/>
    <cellStyle name="解释性文本 2" xfId="3883"/>
    <cellStyle name="解释性文本 2 10" xfId="3884"/>
    <cellStyle name="解释性文本 2 11" xfId="1612"/>
    <cellStyle name="解释性文本 2 12" xfId="934"/>
    <cellStyle name="解释性文本 2 13" xfId="2395"/>
    <cellStyle name="解释性文本 2 14" xfId="3885"/>
    <cellStyle name="解释性文本 2 15" xfId="3886"/>
    <cellStyle name="解释性文本 2 16" xfId="3888"/>
    <cellStyle name="解释性文本 2 17" xfId="2187"/>
    <cellStyle name="解释性文本 2 18" xfId="3605"/>
    <cellStyle name="解释性文本 2 19" xfId="3890"/>
    <cellStyle name="解释性文本 2 2" xfId="3891"/>
    <cellStyle name="解释性文本 2 20" xfId="3887"/>
    <cellStyle name="解释性文本 2 21" xfId="3889"/>
    <cellStyle name="解释性文本 2 3" xfId="2345"/>
    <cellStyle name="解释性文本 2 4" xfId="3892"/>
    <cellStyle name="解释性文本 2 5" xfId="3893"/>
    <cellStyle name="解释性文本 2 6" xfId="2039"/>
    <cellStyle name="解释性文本 2 7" xfId="3172"/>
    <cellStyle name="解释性文本 2 8" xfId="3894"/>
    <cellStyle name="解释性文本 2 9" xfId="3895"/>
    <cellStyle name="解释性文本 2_2017年改革发展类资金分配及绩效" xfId="3351"/>
    <cellStyle name="解释性文本 3" xfId="3896"/>
    <cellStyle name="借出原因" xfId="3635"/>
    <cellStyle name="借出原因 2" xfId="3897"/>
    <cellStyle name="警告文本 2" xfId="1078"/>
    <cellStyle name="警告文本 2 10" xfId="3898"/>
    <cellStyle name="警告文本 2 11" xfId="3899"/>
    <cellStyle name="警告文本 2 12" xfId="3900"/>
    <cellStyle name="警告文本 2 13" xfId="1412"/>
    <cellStyle name="警告文本 2 14" xfId="70"/>
    <cellStyle name="警告文本 2 15" xfId="50"/>
    <cellStyle name="警告文本 2 16" xfId="29"/>
    <cellStyle name="警告文本 2 17" xfId="72"/>
    <cellStyle name="警告文本 2 18" xfId="147"/>
    <cellStyle name="警告文本 2 19" xfId="156"/>
    <cellStyle name="警告文本 2 2" xfId="333"/>
    <cellStyle name="警告文本 2 20" xfId="49"/>
    <cellStyle name="警告文本 2 21" xfId="28"/>
    <cellStyle name="警告文本 2 3" xfId="2168"/>
    <cellStyle name="警告文本 2 4" xfId="2468"/>
    <cellStyle name="警告文本 2 5" xfId="3901"/>
    <cellStyle name="警告文本 2 6" xfId="2285"/>
    <cellStyle name="警告文本 2 7" xfId="37"/>
    <cellStyle name="警告文本 2 8" xfId="2442"/>
    <cellStyle name="警告文本 2 9" xfId="2594"/>
    <cellStyle name="警告文本 2_2017年改革发展类资金分配及绩效" xfId="3902"/>
    <cellStyle name="警告文本 3" xfId="948"/>
    <cellStyle name="链接单元格 2" xfId="3770"/>
    <cellStyle name="链接单元格 2 10" xfId="3903"/>
    <cellStyle name="链接单元格 2 11" xfId="3905"/>
    <cellStyle name="链接单元格 2 12" xfId="3906"/>
    <cellStyle name="链接单元格 2 13" xfId="3907"/>
    <cellStyle name="链接单元格 2 14" xfId="3502"/>
    <cellStyle name="链接单元格 2 15" xfId="442"/>
    <cellStyle name="链接单元格 2 16" xfId="2115"/>
    <cellStyle name="链接单元格 2 17" xfId="3908"/>
    <cellStyle name="链接单元格 2 18" xfId="2474"/>
    <cellStyle name="链接单元格 2 19" xfId="2859"/>
    <cellStyle name="链接单元格 2 2" xfId="959"/>
    <cellStyle name="链接单元格 2 20" xfId="441"/>
    <cellStyle name="链接单元格 2 21" xfId="2116"/>
    <cellStyle name="链接单元格 2 3" xfId="3909"/>
    <cellStyle name="链接单元格 2 4" xfId="3910"/>
    <cellStyle name="链接单元格 2 5" xfId="3911"/>
    <cellStyle name="链接单元格 2 6" xfId="1095"/>
    <cellStyle name="链接单元格 2 7" xfId="3371"/>
    <cellStyle name="链接单元格 2 8" xfId="3912"/>
    <cellStyle name="链接单元格 2 9" xfId="3913"/>
    <cellStyle name="链接单元格 2_2017年改革发展类资金分配及绩效" xfId="913"/>
    <cellStyle name="链接单元格 3" xfId="3914"/>
    <cellStyle name="霓付 [0]_ +Foil &amp; -FOIL &amp; PAPER" xfId="3915"/>
    <cellStyle name="霓付_ +Foil &amp; -FOIL &amp; PAPER" xfId="3431"/>
    <cellStyle name="烹拳 [0]_ +Foil &amp; -FOIL &amp; PAPER" xfId="3534"/>
    <cellStyle name="烹拳_ +Foil &amp; -FOIL &amp; PAPER" xfId="3916"/>
    <cellStyle name="普通_ 白土" xfId="3858"/>
    <cellStyle name="千分位[0]_ 白土" xfId="3917"/>
    <cellStyle name="千分位_ 白土" xfId="3918"/>
    <cellStyle name="千位[0]_ 方正PC" xfId="3919"/>
    <cellStyle name="千位_ 方正PC" xfId="2906"/>
    <cellStyle name="千位分隔 2" xfId="1576"/>
    <cellStyle name="千位分隔 2 10" xfId="1349"/>
    <cellStyle name="千位分隔 2 10 2" xfId="1352"/>
    <cellStyle name="千位分隔 2 11" xfId="1358"/>
    <cellStyle name="千位分隔 2 11 2" xfId="1360"/>
    <cellStyle name="千位分隔 2 12" xfId="161"/>
    <cellStyle name="千位分隔 2 12 2" xfId="1363"/>
    <cellStyle name="千位分隔 2 13" xfId="661"/>
    <cellStyle name="千位分隔 2 13 2" xfId="665"/>
    <cellStyle name="千位分隔 2 14" xfId="671"/>
    <cellStyle name="千位分隔 2 14 2" xfId="677"/>
    <cellStyle name="千位分隔 2 15" xfId="687"/>
    <cellStyle name="千位分隔 2 15 2" xfId="247"/>
    <cellStyle name="千位分隔 2 16" xfId="692"/>
    <cellStyle name="千位分隔 2 16 2" xfId="696"/>
    <cellStyle name="千位分隔 2 17" xfId="704"/>
    <cellStyle name="千位分隔 2 17 2" xfId="708"/>
    <cellStyle name="千位分隔 2 18" xfId="450"/>
    <cellStyle name="千位分隔 2 18 2" xfId="554"/>
    <cellStyle name="千位分隔 2 19" xfId="287"/>
    <cellStyle name="千位分隔 2 19 2" xfId="711"/>
    <cellStyle name="千位分隔 2 2" xfId="3012"/>
    <cellStyle name="千位分隔 2 2 2" xfId="3920"/>
    <cellStyle name="千位分隔 2 2 3" xfId="795"/>
    <cellStyle name="千位分隔 2 2 4" xfId="3725"/>
    <cellStyle name="千位分隔 2 20" xfId="688"/>
    <cellStyle name="千位分隔 2 20 2" xfId="246"/>
    <cellStyle name="千位分隔 2 21" xfId="693"/>
    <cellStyle name="千位分隔 2 21 2" xfId="697"/>
    <cellStyle name="千位分隔 2 22" xfId="705"/>
    <cellStyle name="千位分隔 2 3" xfId="314"/>
    <cellStyle name="千位分隔 2 3 2" xfId="1780"/>
    <cellStyle name="千位分隔 2 4" xfId="1756"/>
    <cellStyle name="千位分隔 2 4 2" xfId="1764"/>
    <cellStyle name="千位分隔 2 5" xfId="1296"/>
    <cellStyle name="千位分隔 2 5 2" xfId="2048"/>
    <cellStyle name="千位分隔 2 6" xfId="2720"/>
    <cellStyle name="千位分隔 2 6 2" xfId="2104"/>
    <cellStyle name="千位分隔 2 7" xfId="2723"/>
    <cellStyle name="千位分隔 2 7 2" xfId="2725"/>
    <cellStyle name="千位分隔 2 8" xfId="2728"/>
    <cellStyle name="千位分隔 2 8 2" xfId="896"/>
    <cellStyle name="千位分隔 2 9" xfId="2731"/>
    <cellStyle name="千位分隔 2 9 2" xfId="879"/>
    <cellStyle name="千位分隔[0] 2" xfId="1383"/>
    <cellStyle name="千位分隔[0] 2 2" xfId="1237"/>
    <cellStyle name="千位分隔[0] 3" xfId="3921"/>
    <cellStyle name="千位分隔[0] 3 2" xfId="496"/>
    <cellStyle name="千位分隔[0] 5" xfId="2764"/>
    <cellStyle name="千位分隔[0] 5 2" xfId="597"/>
    <cellStyle name="千位分季_新建 Microsoft Excel 工作表" xfId="1064"/>
    <cellStyle name="钎霖_4岿角利" xfId="3922"/>
    <cellStyle name="强调 1" xfId="3923"/>
    <cellStyle name="强调 1 2" xfId="3924"/>
    <cellStyle name="强调 2" xfId="3925"/>
    <cellStyle name="强调 2 2" xfId="3926"/>
    <cellStyle name="强调 3" xfId="3927"/>
    <cellStyle name="强调 3 2" xfId="3904"/>
    <cellStyle name="强调文字颜色 1 2" xfId="3928"/>
    <cellStyle name="强调文字颜色 1 2 10" xfId="3929"/>
    <cellStyle name="强调文字颜色 1 2 11" xfId="3930"/>
    <cellStyle name="强调文字颜色 1 2 12" xfId="3931"/>
    <cellStyle name="强调文字颜色 1 2 13" xfId="3932"/>
    <cellStyle name="强调文字颜色 1 2 14" xfId="3933"/>
    <cellStyle name="强调文字颜色 1 2 15" xfId="950"/>
    <cellStyle name="强调文字颜色 1 2 16" xfId="3934"/>
    <cellStyle name="强调文字颜色 1 2 17" xfId="3936"/>
    <cellStyle name="强调文字颜色 1 2 18" xfId="1986"/>
    <cellStyle name="强调文字颜色 1 2 19" xfId="3937"/>
    <cellStyle name="强调文字颜色 1 2 2" xfId="3938"/>
    <cellStyle name="强调文字颜色 1 2 20" xfId="951"/>
    <cellStyle name="强调文字颜色 1 2 21" xfId="3935"/>
    <cellStyle name="强调文字颜色 1 2 3" xfId="3939"/>
    <cellStyle name="强调文字颜色 1 2 4" xfId="3940"/>
    <cellStyle name="强调文字颜色 1 2 5" xfId="3941"/>
    <cellStyle name="强调文字颜色 1 2 6" xfId="3942"/>
    <cellStyle name="强调文字颜色 1 2 7" xfId="3943"/>
    <cellStyle name="强调文字颜色 1 2 8" xfId="3944"/>
    <cellStyle name="强调文字颜色 1 2 9" xfId="2546"/>
    <cellStyle name="强调文字颜色 1 2_2017年改革发展类资金分配及绩效" xfId="3945"/>
    <cellStyle name="强调文字颜色 1 3" xfId="3946"/>
    <cellStyle name="强调文字颜色 1 4" xfId="3947"/>
    <cellStyle name="强调文字颜色 2 2" xfId="3713"/>
    <cellStyle name="强调文字颜色 2 2 10" xfId="3948"/>
    <cellStyle name="强调文字颜色 2 2 11" xfId="733"/>
    <cellStyle name="强调文字颜色 2 2 12" xfId="305"/>
    <cellStyle name="强调文字颜色 2 2 13" xfId="279"/>
    <cellStyle name="强调文字颜色 2 2 14" xfId="447"/>
    <cellStyle name="强调文字颜色 2 2 15" xfId="3949"/>
    <cellStyle name="强调文字颜色 2 2 16" xfId="3951"/>
    <cellStyle name="强调文字颜色 2 2 17" xfId="3953"/>
    <cellStyle name="强调文字颜色 2 2 18" xfId="3954"/>
    <cellStyle name="强调文字颜色 2 2 19" xfId="3955"/>
    <cellStyle name="强调文字颜色 2 2 2" xfId="272"/>
    <cellStyle name="强调文字颜色 2 2 20" xfId="3950"/>
    <cellStyle name="强调文字颜色 2 2 21" xfId="3952"/>
    <cellStyle name="强调文字颜色 2 2 3" xfId="283"/>
    <cellStyle name="强调文字颜色 2 2 4" xfId="289"/>
    <cellStyle name="强调文字颜色 2 2 5" xfId="291"/>
    <cellStyle name="强调文字颜色 2 2 6" xfId="298"/>
    <cellStyle name="强调文字颜色 2 2 7" xfId="263"/>
    <cellStyle name="强调文字颜色 2 2 8" xfId="3956"/>
    <cellStyle name="强调文字颜色 2 2 9" xfId="3957"/>
    <cellStyle name="强调文字颜色 2 2_2017年改革发展类资金分配及绩效" xfId="3959"/>
    <cellStyle name="强调文字颜色 2 3" xfId="3677"/>
    <cellStyle name="强调文字颜色 2 4" xfId="2519"/>
    <cellStyle name="强调文字颜色 3 2" xfId="3960"/>
    <cellStyle name="强调文字颜色 3 2 10" xfId="109"/>
    <cellStyle name="强调文字颜色 3 2 11" xfId="3961"/>
    <cellStyle name="强调文字颜色 3 2 12" xfId="3963"/>
    <cellStyle name="强调文字颜色 3 2 13" xfId="318"/>
    <cellStyle name="强调文字颜色 3 2 14" xfId="3964"/>
    <cellStyle name="强调文字颜色 3 2 15" xfId="3965"/>
    <cellStyle name="强调文字颜色 3 2 16" xfId="2465"/>
    <cellStyle name="强调文字颜色 3 2 17" xfId="3967"/>
    <cellStyle name="强调文字颜色 3 2 18" xfId="2288"/>
    <cellStyle name="强调文字颜色 3 2 19" xfId="35"/>
    <cellStyle name="强调文字颜色 3 2 2" xfId="3968"/>
    <cellStyle name="强调文字颜色 3 2 20" xfId="3966"/>
    <cellStyle name="强调文字颜色 3 2 21" xfId="2466"/>
    <cellStyle name="强调文字颜色 3 2 3" xfId="3969"/>
    <cellStyle name="强调文字颜色 3 2 4" xfId="3762"/>
    <cellStyle name="强调文字颜色 3 2 5" xfId="3970"/>
    <cellStyle name="强调文字颜色 3 2 6" xfId="1513"/>
    <cellStyle name="强调文字颜色 3 2 7" xfId="3971"/>
    <cellStyle name="强调文字颜色 3 2 8" xfId="3972"/>
    <cellStyle name="强调文字颜色 3 2 9" xfId="3973"/>
    <cellStyle name="强调文字颜色 3 2_2017年改革发展类资金分配及绩效" xfId="3974"/>
    <cellStyle name="强调文字颜色 3 3" xfId="2675"/>
    <cellStyle name="强调文字颜色 3 4" xfId="2677"/>
    <cellStyle name="强调文字颜色 4 2" xfId="1496"/>
    <cellStyle name="强调文字颜色 4 2 10" xfId="3975"/>
    <cellStyle name="强调文字颜色 4 2 11" xfId="2145"/>
    <cellStyle name="强调文字颜色 4 2 12" xfId="2055"/>
    <cellStyle name="强调文字颜色 4 2 13" xfId="3976"/>
    <cellStyle name="强调文字颜色 4 2 14" xfId="3977"/>
    <cellStyle name="强调文字颜色 4 2 15" xfId="3978"/>
    <cellStyle name="强调文字颜色 4 2 16" xfId="3980"/>
    <cellStyle name="强调文字颜色 4 2 17" xfId="3982"/>
    <cellStyle name="强调文字颜色 4 2 18" xfId="2786"/>
    <cellStyle name="强调文字颜色 4 2 19" xfId="2581"/>
    <cellStyle name="强调文字颜色 4 2 2" xfId="2173"/>
    <cellStyle name="强调文字颜色 4 2 20" xfId="3979"/>
    <cellStyle name="强调文字颜色 4 2 21" xfId="3981"/>
    <cellStyle name="强调文字颜色 4 2 3" xfId="3983"/>
    <cellStyle name="强调文字颜色 4 2 4" xfId="3984"/>
    <cellStyle name="强调文字颜色 4 2 5" xfId="3985"/>
    <cellStyle name="强调文字颜色 4 2 6" xfId="2413"/>
    <cellStyle name="强调文字颜色 4 2 7" xfId="3774"/>
    <cellStyle name="强调文字颜色 4 2 8" xfId="2590"/>
    <cellStyle name="强调文字颜色 4 2 9" xfId="2980"/>
    <cellStyle name="强调文字颜色 4 2_2017年改革发展类资金分配及绩效" xfId="3986"/>
    <cellStyle name="强调文字颜色 4 3" xfId="1498"/>
    <cellStyle name="强调文字颜色 4 4" xfId="3987"/>
    <cellStyle name="强调文字颜色 5 2" xfId="3988"/>
    <cellStyle name="强调文字颜色 5 2 10" xfId="3989"/>
    <cellStyle name="强调文字颜色 5 2 11" xfId="3990"/>
    <cellStyle name="强调文字颜色 5 2 12" xfId="3764"/>
    <cellStyle name="强调文字颜色 5 2 13" xfId="3991"/>
    <cellStyle name="强调文字颜色 5 2 14" xfId="3992"/>
    <cellStyle name="强调文字颜色 5 2 15" xfId="3993"/>
    <cellStyle name="强调文字颜色 5 2 16" xfId="3995"/>
    <cellStyle name="强调文字颜色 5 2 17" xfId="1982"/>
    <cellStyle name="强调文字颜色 5 2 18" xfId="3997"/>
    <cellStyle name="强调文字颜色 5 2 19" xfId="3998"/>
    <cellStyle name="强调文字颜色 5 2 2" xfId="808"/>
    <cellStyle name="强调文字颜色 5 2 20" xfId="3994"/>
    <cellStyle name="强调文字颜色 5 2 21" xfId="3996"/>
    <cellStyle name="强调文字颜色 5 2 3" xfId="1749"/>
    <cellStyle name="强调文字颜色 5 2 4" xfId="3999"/>
    <cellStyle name="强调文字颜色 5 2 5" xfId="4000"/>
    <cellStyle name="强调文字颜色 5 2 6" xfId="3026"/>
    <cellStyle name="强调文字颜色 5 2 7" xfId="4001"/>
    <cellStyle name="强调文字颜色 5 2 8" xfId="4002"/>
    <cellStyle name="强调文字颜色 5 2 9" xfId="4003"/>
    <cellStyle name="强调文字颜色 5 2_2017年改革发展类资金分配及绩效" xfId="2489"/>
    <cellStyle name="强调文字颜色 5 3" xfId="4004"/>
    <cellStyle name="强调文字颜色 5 4" xfId="4005"/>
    <cellStyle name="强调文字颜色 6 2" xfId="3519"/>
    <cellStyle name="强调文字颜色 6 2 10" xfId="3486"/>
    <cellStyle name="强调文字颜色 6 2 11" xfId="3660"/>
    <cellStyle name="强调文字颜色 6 2 12" xfId="2738"/>
    <cellStyle name="强调文字颜色 6 2 13" xfId="2613"/>
    <cellStyle name="强调文字颜色 6 2 14" xfId="183"/>
    <cellStyle name="强调文字颜色 6 2 15" xfId="736"/>
    <cellStyle name="强调文字颜色 6 2 16" xfId="2744"/>
    <cellStyle name="强调文字颜色 6 2 17" xfId="2706"/>
    <cellStyle name="强调文字颜色 6 2 18" xfId="760"/>
    <cellStyle name="强调文字颜色 6 2 19" xfId="1354"/>
    <cellStyle name="强调文字颜色 6 2 2" xfId="4006"/>
    <cellStyle name="强调文字颜色 6 2 20" xfId="737"/>
    <cellStyle name="强调文字颜色 6 2 21" xfId="2745"/>
    <cellStyle name="强调文字颜色 6 2 3" xfId="4007"/>
    <cellStyle name="强调文字颜色 6 2 4" xfId="4008"/>
    <cellStyle name="强调文字颜色 6 2 5" xfId="2198"/>
    <cellStyle name="强调文字颜色 6 2 6" xfId="4009"/>
    <cellStyle name="强调文字颜色 6 2 7" xfId="3576"/>
    <cellStyle name="强调文字颜色 6 2 8" xfId="4010"/>
    <cellStyle name="强调文字颜色 6 2 9" xfId="4011"/>
    <cellStyle name="强调文字颜色 6 2_2017年改革发展类资金分配及绩效" xfId="4012"/>
    <cellStyle name="强调文字颜色 6 3" xfId="4013"/>
    <cellStyle name="强调文字颜色 6 4" xfId="3601"/>
    <cellStyle name="日期" xfId="4014"/>
    <cellStyle name="日期 2" xfId="4015"/>
    <cellStyle name="商品名称" xfId="3962"/>
    <cellStyle name="商品名称 2" xfId="1996"/>
    <cellStyle name="适中 2" xfId="2637"/>
    <cellStyle name="适中 2 10" xfId="4016"/>
    <cellStyle name="适中 2 11" xfId="4017"/>
    <cellStyle name="适中 2 12" xfId="4018"/>
    <cellStyle name="适中 2 13" xfId="746"/>
    <cellStyle name="适中 2 14" xfId="257"/>
    <cellStyle name="适中 2 15" xfId="106"/>
    <cellStyle name="适中 2 16" xfId="715"/>
    <cellStyle name="适中 2 17" xfId="4019"/>
    <cellStyle name="适中 2 18" xfId="4020"/>
    <cellStyle name="适中 2 19" xfId="331"/>
    <cellStyle name="适中 2 2" xfId="4021"/>
    <cellStyle name="适中 2 20" xfId="105"/>
    <cellStyle name="适中 2 21" xfId="716"/>
    <cellStyle name="适中 2 3" xfId="2503"/>
    <cellStyle name="适中 2 4" xfId="1506"/>
    <cellStyle name="适中 2 5" xfId="96"/>
    <cellStyle name="适中 2 6" xfId="1509"/>
    <cellStyle name="适中 2 7" xfId="1511"/>
    <cellStyle name="适中 2 8" xfId="1516"/>
    <cellStyle name="适中 2 9" xfId="1521"/>
    <cellStyle name="适中 2_2017年改革发展类资金分配及绩效" xfId="4022"/>
    <cellStyle name="适中 3" xfId="3588"/>
    <cellStyle name="适中 4" xfId="4023"/>
    <cellStyle name="输出 2" xfId="4024"/>
    <cellStyle name="输出 2 10" xfId="3176"/>
    <cellStyle name="输出 2 10 2" xfId="3178"/>
    <cellStyle name="输出 2 11" xfId="3141"/>
    <cellStyle name="输出 2 11 2" xfId="3181"/>
    <cellStyle name="输出 2 12" xfId="3185"/>
    <cellStyle name="输出 2 12 2" xfId="3187"/>
    <cellStyle name="输出 2 13" xfId="1377"/>
    <cellStyle name="输出 2 13 2" xfId="2845"/>
    <cellStyle name="输出 2 14" xfId="3189"/>
    <cellStyle name="输出 2 14 2" xfId="3191"/>
    <cellStyle name="输出 2 15" xfId="997"/>
    <cellStyle name="输出 2 15 2" xfId="3193"/>
    <cellStyle name="输出 2 16" xfId="3196"/>
    <cellStyle name="输出 2 16 2" xfId="3199"/>
    <cellStyle name="输出 2 17" xfId="4025"/>
    <cellStyle name="输出 2 17 2" xfId="4027"/>
    <cellStyle name="输出 2 18" xfId="3593"/>
    <cellStyle name="输出 2 18 2" xfId="4028"/>
    <cellStyle name="输出 2 19" xfId="3448"/>
    <cellStyle name="输出 2 19 2" xfId="1153"/>
    <cellStyle name="输出 2 2" xfId="3554"/>
    <cellStyle name="输出 2 2 2" xfId="4029"/>
    <cellStyle name="输出 2 20" xfId="996"/>
    <cellStyle name="输出 2 20 2" xfId="3194"/>
    <cellStyle name="输出 2 21" xfId="3197"/>
    <cellStyle name="输出 2 21 2" xfId="3200"/>
    <cellStyle name="输出 2 22" xfId="4026"/>
    <cellStyle name="输出 2 3" xfId="4030"/>
    <cellStyle name="输出 2 3 2" xfId="4031"/>
    <cellStyle name="输出 2 4" xfId="3862"/>
    <cellStyle name="输出 2 4 2" xfId="3169"/>
    <cellStyle name="输出 2 5" xfId="3652"/>
    <cellStyle name="输出 2 5 2" xfId="4032"/>
    <cellStyle name="输出 2 6" xfId="4033"/>
    <cellStyle name="输出 2 6 2" xfId="4034"/>
    <cellStyle name="输出 2 7" xfId="3688"/>
    <cellStyle name="输出 2 7 2" xfId="4035"/>
    <cellStyle name="输出 2 8" xfId="1186"/>
    <cellStyle name="输出 2 8 2" xfId="4036"/>
    <cellStyle name="输出 2 9" xfId="1183"/>
    <cellStyle name="输出 2 9 2" xfId="3222"/>
    <cellStyle name="输出 2_2017年改革发展类资金分配及绩效" xfId="4037"/>
    <cellStyle name="输出 3" xfId="2241"/>
    <cellStyle name="输出 4" xfId="4038"/>
    <cellStyle name="输入 2" xfId="527"/>
    <cellStyle name="输入 2 10" xfId="4039"/>
    <cellStyle name="输入 2 10 2" xfId="4040"/>
    <cellStyle name="输入 2 11" xfId="4041"/>
    <cellStyle name="输入 2 11 2" xfId="1357"/>
    <cellStyle name="输入 2 12" xfId="2501"/>
    <cellStyle name="输入 2 12 2" xfId="4042"/>
    <cellStyle name="输入 2 13" xfId="2075"/>
    <cellStyle name="输入 2 13 2" xfId="4043"/>
    <cellStyle name="输入 2 14" xfId="4044"/>
    <cellStyle name="输入 2 14 2" xfId="4046"/>
    <cellStyle name="输入 2 15" xfId="4048"/>
    <cellStyle name="输入 2 15 2" xfId="1630"/>
    <cellStyle name="输入 2 16" xfId="4050"/>
    <cellStyle name="输入 2 16 2" xfId="1330"/>
    <cellStyle name="输入 2 17" xfId="3237"/>
    <cellStyle name="输入 2 17 2" xfId="3728"/>
    <cellStyle name="输入 2 18" xfId="4051"/>
    <cellStyle name="输入 2 18 2" xfId="4052"/>
    <cellStyle name="输入 2 19" xfId="4053"/>
    <cellStyle name="输入 2 19 2" xfId="3804"/>
    <cellStyle name="输入 2 2" xfId="536"/>
    <cellStyle name="输入 2 2 2" xfId="3227"/>
    <cellStyle name="输入 2 20" xfId="4047"/>
    <cellStyle name="输入 2 20 2" xfId="1629"/>
    <cellStyle name="输入 2 21" xfId="4049"/>
    <cellStyle name="输入 2 21 2" xfId="1329"/>
    <cellStyle name="输入 2 22" xfId="3238"/>
    <cellStyle name="输入 2 3" xfId="3583"/>
    <cellStyle name="输入 2 3 2" xfId="4054"/>
    <cellStyle name="输入 2 4" xfId="1236"/>
    <cellStyle name="输入 2 4 2" xfId="1244"/>
    <cellStyle name="输入 2 5" xfId="3827"/>
    <cellStyle name="输入 2 5 2" xfId="3524"/>
    <cellStyle name="输入 2 6" xfId="4055"/>
    <cellStyle name="输入 2 6 2" xfId="1061"/>
    <cellStyle name="输入 2 7" xfId="4056"/>
    <cellStyle name="输入 2 7 2" xfId="4045"/>
    <cellStyle name="输入 2 8" xfId="4057"/>
    <cellStyle name="输入 2 8 2" xfId="4058"/>
    <cellStyle name="输入 2 9" xfId="2416"/>
    <cellStyle name="输入 2 9 2" xfId="1832"/>
    <cellStyle name="输入 2_2017年改革发展类资金分配及绩效" xfId="1205"/>
    <cellStyle name="输入 3" xfId="542"/>
    <cellStyle name="输入 4" xfId="4059"/>
    <cellStyle name="数量" xfId="2402"/>
    <cellStyle name="数量 2" xfId="3460"/>
    <cellStyle name="数字" xfId="3301"/>
    <cellStyle name="数字 2" xfId="4060"/>
    <cellStyle name="数字 2 2" xfId="4061"/>
    <cellStyle name="数字 2 3" xfId="1836"/>
    <cellStyle name="数字 2_2017年改革发展类资金分配及绩效" xfId="4062"/>
    <cellStyle name="数字 3" xfId="4063"/>
    <cellStyle name="数字_湘财教指〔2017〕84号中央财政支持地方高校改革发展资金" xfId="3667"/>
    <cellStyle name="未定义" xfId="3671"/>
    <cellStyle name="小数" xfId="4064"/>
    <cellStyle name="小数 2" xfId="3882"/>
    <cellStyle name="小数 2 2" xfId="4065"/>
    <cellStyle name="小数 2 3" xfId="3809"/>
    <cellStyle name="小数 2_2017年改革发展类资金分配及绩效" xfId="3683"/>
    <cellStyle name="小数 3" xfId="4066"/>
    <cellStyle name="小数_湘财教指〔2017〕84号中央财政支持地方高校改革发展资金" xfId="1092"/>
    <cellStyle name="样式 1" xfId="4067"/>
    <cellStyle name="昗弨_Pacific Region P&amp;L" xfId="4068"/>
    <cellStyle name="寘嬫愗傝 [0.00]_Region Orders (2)" xfId="3474"/>
    <cellStyle name="寘嬫愗傝_Region Orders (2)" xfId="2947"/>
    <cellStyle name="注释 2" xfId="2225"/>
    <cellStyle name="注释 2 10" xfId="4069"/>
    <cellStyle name="注释 2 10 2" xfId="57"/>
    <cellStyle name="注释 2 10 3" xfId="4070"/>
    <cellStyle name="注释 2 11" xfId="4071"/>
    <cellStyle name="注释 2 11 2" xfId="3867"/>
    <cellStyle name="注释 2 11 3" xfId="3869"/>
    <cellStyle name="注释 2 12" xfId="4072"/>
    <cellStyle name="注释 2 12 2" xfId="1529"/>
    <cellStyle name="注释 2 12 3" xfId="1119"/>
    <cellStyle name="注释 2 13" xfId="4073"/>
    <cellStyle name="注释 2 13 2" xfId="4074"/>
    <cellStyle name="注释 2 13 3" xfId="4075"/>
    <cellStyle name="注释 2 14" xfId="4076"/>
    <cellStyle name="注释 2 14 2" xfId="4077"/>
    <cellStyle name="注释 2 14 3" xfId="4078"/>
    <cellStyle name="注释 2 15" xfId="4079"/>
    <cellStyle name="注释 2 15 2" xfId="4081"/>
    <cellStyle name="注释 2 15 3" xfId="3470"/>
    <cellStyle name="注释 2 16" xfId="3489"/>
    <cellStyle name="注释 2 16 2" xfId="4083"/>
    <cellStyle name="注释 2 16 3" xfId="4085"/>
    <cellStyle name="注释 2 17" xfId="4087"/>
    <cellStyle name="注释 2 17 2" xfId="4089"/>
    <cellStyle name="注释 2 17 3" xfId="4090"/>
    <cellStyle name="注释 2 18" xfId="4091"/>
    <cellStyle name="注释 2 18 2" xfId="329"/>
    <cellStyle name="注释 2 18 3" xfId="3958"/>
    <cellStyle name="注释 2 19" xfId="4092"/>
    <cellStyle name="注释 2 19 2" xfId="4093"/>
    <cellStyle name="注释 2 19 3" xfId="4094"/>
    <cellStyle name="注释 2 2" xfId="1483"/>
    <cellStyle name="注释 2 2 2" xfId="4095"/>
    <cellStyle name="注释 2 2 3" xfId="4096"/>
    <cellStyle name="注释 2 20" xfId="4080"/>
    <cellStyle name="注释 2 20 2" xfId="4082"/>
    <cellStyle name="注释 2 20 3" xfId="3469"/>
    <cellStyle name="注释 2 21" xfId="3488"/>
    <cellStyle name="注释 2 21 2" xfId="4084"/>
    <cellStyle name="注释 2 21 3" xfId="4086"/>
    <cellStyle name="注释 2 22" xfId="4088"/>
    <cellStyle name="注释 2 3" xfId="93"/>
    <cellStyle name="注释 2 3 2" xfId="4097"/>
    <cellStyle name="注释 2 3 3" xfId="4098"/>
    <cellStyle name="注释 2 4" xfId="3418"/>
    <cellStyle name="注释 2 4 2" xfId="1956"/>
    <cellStyle name="注释 2 4 3" xfId="1961"/>
    <cellStyle name="注释 2 5" xfId="4099"/>
    <cellStyle name="注释 2 5 2" xfId="4100"/>
    <cellStyle name="注释 2 5 3" xfId="4101"/>
    <cellStyle name="注释 2 6" xfId="4102"/>
    <cellStyle name="注释 2 6 2" xfId="4103"/>
    <cellStyle name="注释 2 6 3" xfId="4104"/>
    <cellStyle name="注释 2 7" xfId="4105"/>
    <cellStyle name="注释 2 7 2" xfId="4106"/>
    <cellStyle name="注释 2 7 3" xfId="4107"/>
    <cellStyle name="注释 2 8" xfId="4108"/>
    <cellStyle name="注释 2 8 2" xfId="4109"/>
    <cellStyle name="注释 2 8 3" xfId="4110"/>
    <cellStyle name="注释 2 9" xfId="4111"/>
    <cellStyle name="注释 2 9 2" xfId="2307"/>
    <cellStyle name="注释 2 9 3" xfId="1943"/>
    <cellStyle name="注释 3" xfId="3258"/>
    <cellStyle name="注释 4" xfId="593"/>
    <cellStyle name="콤마 [0]_BOILER-CO1" xfId="3478"/>
    <cellStyle name="콤마_BOILER-CO1" xfId="845"/>
    <cellStyle name="통화 [0]_BOILER-CO1" xfId="3099"/>
    <cellStyle name="통화_BOILER-CO1" xfId="1722"/>
    <cellStyle name="표준_0N-HANDLING " xfId="21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25.xml"/><Relationship Id="rId55" Type="http://schemas.openxmlformats.org/officeDocument/2006/relationships/externalLink" Target="externalLinks/externalLink30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externalLink" Target="externalLinks/externalLink16.xml"/><Relationship Id="rId54" Type="http://schemas.openxmlformats.org/officeDocument/2006/relationships/externalLink" Target="externalLinks/externalLink29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15.xml"/><Relationship Id="rId45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3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24.xml"/><Relationship Id="rId57" Type="http://schemas.openxmlformats.org/officeDocument/2006/relationships/externalLink" Target="externalLinks/externalLink32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4" Type="http://schemas.openxmlformats.org/officeDocument/2006/relationships/externalLink" Target="externalLinks/externalLink19.xml"/><Relationship Id="rId52" Type="http://schemas.openxmlformats.org/officeDocument/2006/relationships/externalLink" Target="externalLinks/externalLink27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18.xml"/><Relationship Id="rId48" Type="http://schemas.openxmlformats.org/officeDocument/2006/relationships/externalLink" Target="externalLinks/externalLink23.xml"/><Relationship Id="rId56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46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5;&#34892;&#33410;&#32422;&#34920;&#26684;/2014&#24180;&#21385;&#34892;&#33410;&#32422;&#20998;&#22788;&#23460;&#32479;&#35745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Y/YS3/97&#20915;&#31639;&#21306;&#21439;&#26368;&#21518;&#27719;&#2463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6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754175731/FileRecv/POWER%20ASSUMPTION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M/&#26700;&#38754;/&#29579;&#20908;/WINDOWS.000/Desktop/&#25105;&#30340;&#20844;&#25991;&#21253;/&#36213;&#21746;&#36132;&#25991;&#20214;&#22841;/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30;&#25919;&#20379;&#20859;&#20154;&#21592;&#20449;&#24687;&#34920;/&#25945;&#32946;/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Tencent/QQ/Users/215671478/FileRecv/&#25945;&#32946;&#36130;&#21153;&#31649;&#29702;/&#36130;&#21153;&#31649;&#29702;/&#37096;&#38376;&#39044;&#31639;/2014&#24180;&#37096;&#38376;&#39044;&#31639;/&#19994;&#21153;&#19987;&#39033;&#39044;&#31639;/11&#26376;24&#26085;/&#36130;&#25919;&#20379;&#20859;&#20154;&#21592;&#20449;&#24687;&#34920;/&#25945;&#32946;/&#27896;&#27700;&#22235;&#200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5913;&#65289;2022&#24180;&#36861;&#21152;&#19979;&#36798;&#30465;&#32423;&#36164;&#37329;&#20998;&#37197;&#34920;&#65288;&#23398;&#21069;&#12289;&#39640;&#20013;&#12289;&#39640;&#26657;&#12289;&#20013;&#32844;&#65289;/2022&#24180;&#36861;&#21152;&#19979;&#36798;&#30465;&#32423;&#36164;&#37329;&#20998;&#37197;&#34920;&#65288;&#23398;&#21069;&#12289;&#39640;&#20013;&#12289;&#39640;&#26657;&#12289;&#20013;&#32844;&#65289;/&#20013;&#32844;&#65306;2022&#24180;&#30465;&#32423;&#28165;&#31639;&#36164;&#37329;&#27979;&#31639;/&#20013;&#32844;&#65306;2022&#24180;&#20013;&#32844;&#31532;&#19977;&#25209;&#36164;&#37329;&#27979;&#31639;&#34920;(&#25945;&#32946;+&#20154;&#31038;&#65289;-&#25913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2022&#24180;&#22870;&#34917;&#36164;&#37329;&#34920;83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6153/AppData/Local/Temp/360zip$Temp/360$0/&#65288;0420&#65289;%20%202022&#39640;&#26657;&#22870;&#21161;&#23398;&#37329;&#20998;&#37197;&#27979;&#31639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eqpmad2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P1012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项目类型"/>
      <sheetName val="参数表"/>
      <sheetName val="区划对应表"/>
      <sheetName val="Sheet1"/>
      <sheetName val="01北京市"/>
      <sheetName val="2009"/>
      <sheetName val="公路里程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Toolbox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/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/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/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/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/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/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/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/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/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/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/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/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/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/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  <sheetName val="结余结转"/>
      <sheetName val="L24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学前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Toolbox"/>
      <sheetName val="Open"/>
      <sheetName val="C01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  <sheetName val="G.1R-Shou COP Gf"/>
      <sheetName val="四月份月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_x0000__x0000__x0000__x0000__x0"/>
      <sheetName val="_x0000__x0000__x005"/>
      <sheetName val="人民银行"/>
      <sheetName val="人员支出"/>
      <sheetName val="农业人口"/>
      <sheetName val="#REF!"/>
      <sheetName val="村级支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  <sheetName val="Toolbox"/>
      <sheetName val="学前"/>
      <sheetName val="C01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_x0000__x0000__x0000__x0000__x0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_x0000__x0000__x005"/>
      <sheetName val="_x005f_x0000__x005f"/>
      <sheetName val="有效性列表"/>
      <sheetName val="_x005f_x005f_x005f_x005f_x005F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3高中免学费"/>
      <sheetName val="高中免费教科书"/>
      <sheetName val="中央直达资金备案"/>
      <sheetName val="指标文("/>
      <sheetName val="1参阅件"/>
      <sheetName val="2-1奖助学金（教育）"/>
      <sheetName val="3-1免学费（教育）"/>
      <sheetName val="2-2奖助学金（人社）"/>
      <sheetName val="3-2免学费（人社）"/>
      <sheetName val="中央资金来源分配表"/>
      <sheetName val="2020年助学金+免学费结余情况（教育）"/>
      <sheetName val="2020年原始"/>
      <sheetName val="2021年国奖清算表"/>
      <sheetName val="2022年国奖测算表"/>
      <sheetName val="2022年省属校预计资助人数摸底统计表（助学金）"/>
      <sheetName val="2022年省属校预计资助人数摸底统计表（免学费）"/>
      <sheetName val="待抵扣历史结余（不含2021年度）情况汇总表（省属校）"/>
      <sheetName val="2021年当年结余情况汇总表（省属校）"/>
      <sheetName val="2021年部分市县缺口资金追补情况表（中职免学费）"/>
      <sheetName val="补缺口（免学费）"/>
      <sheetName val="补缺口（助学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C8">
            <v>841</v>
          </cell>
          <cell r="D8">
            <v>214330.5</v>
          </cell>
          <cell r="Q8">
            <v>29422.639999999992</v>
          </cell>
          <cell r="T8">
            <v>6521.3799999999983</v>
          </cell>
          <cell r="U8">
            <v>7426.6800000000021</v>
          </cell>
        </row>
      </sheetData>
      <sheetData sheetId="6">
        <row r="7">
          <cell r="C7">
            <v>610952</v>
          </cell>
          <cell r="M7">
            <v>80077.72</v>
          </cell>
          <cell r="N7">
            <v>30005.01</v>
          </cell>
          <cell r="O7">
            <v>36545.75</v>
          </cell>
        </row>
      </sheetData>
      <sheetData sheetId="7">
        <row r="7">
          <cell r="C7">
            <v>181</v>
          </cell>
          <cell r="D7">
            <v>42572</v>
          </cell>
          <cell r="Q7">
            <v>4651</v>
          </cell>
          <cell r="T7">
            <v>1615.2899999999995</v>
          </cell>
          <cell r="U7">
            <v>2356.7000000000003</v>
          </cell>
        </row>
      </sheetData>
      <sheetData sheetId="8">
        <row r="7">
          <cell r="C7">
            <v>133107</v>
          </cell>
          <cell r="M7">
            <v>13876</v>
          </cell>
          <cell r="N7">
            <v>10751.470000000001</v>
          </cell>
          <cell r="O7">
            <v>17966.75</v>
          </cell>
        </row>
      </sheetData>
      <sheetData sheetId="9">
        <row r="6">
          <cell r="B6">
            <v>1416.0000000000009</v>
          </cell>
        </row>
      </sheetData>
      <sheetData sheetId="10">
        <row r="8">
          <cell r="G8" t="str">
            <v>长沙市本级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贷款规模"/>
      <sheetName val="应还本息"/>
      <sheetName val="标准化建设"/>
      <sheetName val="工作考核"/>
      <sheetName val="计算表"/>
      <sheetName val="匹配表"/>
      <sheetName val="指标文附件"/>
      <sheetName val="Sheet1"/>
    </sheetNames>
    <sheetDataSet>
      <sheetData sheetId="0">
        <row r="4">
          <cell r="B4" t="str">
            <v>长沙市学生资助管理中心</v>
          </cell>
          <cell r="C4">
            <v>424</v>
          </cell>
          <cell r="D4">
            <v>444.11</v>
          </cell>
        </row>
        <row r="5">
          <cell r="B5" t="str">
            <v>长沙县学生资助中心</v>
          </cell>
          <cell r="C5">
            <v>205</v>
          </cell>
          <cell r="D5">
            <v>199.65</v>
          </cell>
        </row>
        <row r="6">
          <cell r="B6" t="str">
            <v>长沙市望城区学生资助管理中心</v>
          </cell>
          <cell r="C6">
            <v>103</v>
          </cell>
          <cell r="D6">
            <v>104.79</v>
          </cell>
        </row>
        <row r="7">
          <cell r="B7" t="str">
            <v>宁乡县学生资助管理中心</v>
          </cell>
          <cell r="C7">
            <v>633</v>
          </cell>
          <cell r="D7">
            <v>652.44000000000005</v>
          </cell>
        </row>
        <row r="8">
          <cell r="B8" t="str">
            <v>浏阳市学生资助管理中心</v>
          </cell>
          <cell r="C8">
            <v>863</v>
          </cell>
          <cell r="D8">
            <v>831.03</v>
          </cell>
        </row>
        <row r="9">
          <cell r="B9" t="str">
            <v>株洲市学生资助管理中心</v>
          </cell>
          <cell r="C9">
            <v>262</v>
          </cell>
          <cell r="D9">
            <v>260.19</v>
          </cell>
        </row>
        <row r="10">
          <cell r="B10" t="str">
            <v>株洲县学生资助管理中心</v>
          </cell>
          <cell r="C10">
            <v>224</v>
          </cell>
          <cell r="D10">
            <v>217.2</v>
          </cell>
        </row>
        <row r="11">
          <cell r="B11" t="str">
            <v>攸县学生资助管理中心</v>
          </cell>
          <cell r="C11">
            <v>357</v>
          </cell>
          <cell r="D11">
            <v>352.63</v>
          </cell>
        </row>
        <row r="12">
          <cell r="B12" t="str">
            <v>茶陵县学生资助管理中心</v>
          </cell>
          <cell r="C12">
            <v>407</v>
          </cell>
          <cell r="D12">
            <v>378.58</v>
          </cell>
        </row>
        <row r="13">
          <cell r="B13" t="str">
            <v>炎陵县学生资助管理中心</v>
          </cell>
          <cell r="C13">
            <v>376</v>
          </cell>
          <cell r="D13">
            <v>343.24</v>
          </cell>
        </row>
        <row r="14">
          <cell r="B14" t="str">
            <v>醴陵市学生资助管理中心</v>
          </cell>
          <cell r="C14">
            <v>896</v>
          </cell>
          <cell r="D14">
            <v>827.46</v>
          </cell>
        </row>
        <row r="15">
          <cell r="B15" t="str">
            <v>湘潭市学生资助管理中心</v>
          </cell>
          <cell r="C15">
            <v>375</v>
          </cell>
          <cell r="D15">
            <v>380.21</v>
          </cell>
        </row>
        <row r="16">
          <cell r="B16" t="str">
            <v>湘潭县学生资助管理中心</v>
          </cell>
          <cell r="C16">
            <v>725</v>
          </cell>
          <cell r="D16">
            <v>690.73</v>
          </cell>
        </row>
        <row r="17">
          <cell r="B17" t="str">
            <v>湘乡市学生资助管理中心</v>
          </cell>
          <cell r="C17">
            <v>580</v>
          </cell>
          <cell r="D17">
            <v>555.02</v>
          </cell>
        </row>
        <row r="18">
          <cell r="B18" t="str">
            <v>韶山市学生资助管理中心</v>
          </cell>
          <cell r="C18">
            <v>67</v>
          </cell>
          <cell r="D18">
            <v>59</v>
          </cell>
        </row>
        <row r="19">
          <cell r="B19" t="str">
            <v>衡阳市珠晖区学生资助事务中心</v>
          </cell>
          <cell r="C19">
            <v>113</v>
          </cell>
          <cell r="D19">
            <v>112.92</v>
          </cell>
        </row>
        <row r="20">
          <cell r="B20" t="str">
            <v>衡阳市雁峰区学生资助服务站</v>
          </cell>
          <cell r="C20">
            <v>93</v>
          </cell>
          <cell r="D20">
            <v>88.69</v>
          </cell>
        </row>
        <row r="21">
          <cell r="B21" t="str">
            <v>石鼓区学生资助管理中心</v>
          </cell>
          <cell r="C21">
            <v>81</v>
          </cell>
          <cell r="D21">
            <v>77.599999999999994</v>
          </cell>
        </row>
        <row r="22">
          <cell r="B22" t="str">
            <v>蒸湘区学生资助管理中心</v>
          </cell>
          <cell r="C22">
            <v>128</v>
          </cell>
          <cell r="D22">
            <v>122.7</v>
          </cell>
        </row>
        <row r="23">
          <cell r="B23" t="str">
            <v>衡阳市南岳区学生资助管理中心</v>
          </cell>
          <cell r="C23">
            <v>61</v>
          </cell>
          <cell r="D23">
            <v>55.48</v>
          </cell>
        </row>
        <row r="24">
          <cell r="B24" t="str">
            <v>衡阳县学生资助管理中心</v>
          </cell>
          <cell r="C24">
            <v>963</v>
          </cell>
          <cell r="D24">
            <v>995.39</v>
          </cell>
        </row>
        <row r="25">
          <cell r="B25" t="str">
            <v>衡南县学生资助管理中心</v>
          </cell>
          <cell r="C25">
            <v>751</v>
          </cell>
          <cell r="D25">
            <v>744.64</v>
          </cell>
        </row>
        <row r="26">
          <cell r="B26" t="str">
            <v>衡山县学生资助管理中心</v>
          </cell>
          <cell r="C26">
            <v>359</v>
          </cell>
          <cell r="D26">
            <v>346.15</v>
          </cell>
        </row>
        <row r="27">
          <cell r="B27" t="str">
            <v>衡东县学生资助管理中心</v>
          </cell>
          <cell r="C27">
            <v>599</v>
          </cell>
          <cell r="D27">
            <v>565.1</v>
          </cell>
        </row>
        <row r="28">
          <cell r="B28" t="str">
            <v>祁东县学生资助管理中心</v>
          </cell>
          <cell r="C28">
            <v>1342</v>
          </cell>
          <cell r="D28">
            <v>1248.8</v>
          </cell>
        </row>
        <row r="29">
          <cell r="B29" t="str">
            <v>耒阳市学生资助管理中心</v>
          </cell>
          <cell r="C29">
            <v>1965</v>
          </cell>
          <cell r="D29">
            <v>1838.71</v>
          </cell>
        </row>
        <row r="30">
          <cell r="B30" t="str">
            <v>常宁市学生资助管理中心</v>
          </cell>
          <cell r="C30">
            <v>1285</v>
          </cell>
          <cell r="D30">
            <v>1225.17</v>
          </cell>
        </row>
        <row r="31">
          <cell r="B31" t="str">
            <v>邵阳市双清区学生资助管理中心</v>
          </cell>
          <cell r="C31">
            <v>298</v>
          </cell>
          <cell r="D31">
            <v>288.14999999999998</v>
          </cell>
        </row>
        <row r="32">
          <cell r="B32" t="str">
            <v>邵阳市大祥区学生资助管理中心</v>
          </cell>
          <cell r="C32">
            <v>359</v>
          </cell>
          <cell r="D32">
            <v>350.27</v>
          </cell>
        </row>
        <row r="33">
          <cell r="B33" t="str">
            <v>邵阳市北塔区学生资助管理中心</v>
          </cell>
          <cell r="C33">
            <v>131</v>
          </cell>
          <cell r="D33">
            <v>120.41</v>
          </cell>
        </row>
        <row r="34">
          <cell r="B34" t="str">
            <v>邵东市学生资助管理中心</v>
          </cell>
          <cell r="C34">
            <v>1219</v>
          </cell>
          <cell r="D34">
            <v>1212.31</v>
          </cell>
        </row>
        <row r="35">
          <cell r="B35" t="str">
            <v>新邵县学生资助管理中心</v>
          </cell>
          <cell r="C35">
            <v>1065</v>
          </cell>
          <cell r="D35">
            <v>1057.3</v>
          </cell>
        </row>
        <row r="36">
          <cell r="B36" t="str">
            <v>邵阳县学生资助管理中心</v>
          </cell>
          <cell r="C36">
            <v>1860</v>
          </cell>
          <cell r="D36">
            <v>1753.32</v>
          </cell>
        </row>
        <row r="37">
          <cell r="B37" t="str">
            <v>隆回县学生资助服务中心</v>
          </cell>
          <cell r="C37">
            <v>1859</v>
          </cell>
          <cell r="D37">
            <v>1805.4</v>
          </cell>
        </row>
        <row r="38">
          <cell r="B38" t="str">
            <v>洞口县学生资助管理中心</v>
          </cell>
          <cell r="C38">
            <v>1504</v>
          </cell>
          <cell r="D38">
            <v>1409.51</v>
          </cell>
        </row>
        <row r="39">
          <cell r="B39" t="str">
            <v>绥宁县学生资助管理中心</v>
          </cell>
          <cell r="C39">
            <v>806</v>
          </cell>
          <cell r="D39">
            <v>734.35</v>
          </cell>
        </row>
        <row r="40">
          <cell r="B40" t="str">
            <v>新宁县学生资助管理中心</v>
          </cell>
          <cell r="C40">
            <v>931</v>
          </cell>
          <cell r="D40">
            <v>864.9</v>
          </cell>
        </row>
        <row r="41">
          <cell r="B41" t="str">
            <v>城步苗族自治县学生资助管理中心</v>
          </cell>
          <cell r="C41">
            <v>1282</v>
          </cell>
          <cell r="D41">
            <v>1168.52</v>
          </cell>
        </row>
        <row r="42">
          <cell r="B42" t="str">
            <v>武冈市学生资助管理中心</v>
          </cell>
          <cell r="C42">
            <v>1821</v>
          </cell>
          <cell r="D42">
            <v>1680.72</v>
          </cell>
        </row>
        <row r="43">
          <cell r="B43" t="str">
            <v>岳阳市南湖新区学生资助管理中心</v>
          </cell>
          <cell r="C43">
            <v>20</v>
          </cell>
          <cell r="D43">
            <v>18.8</v>
          </cell>
        </row>
        <row r="44">
          <cell r="B44" t="str">
            <v>岳阳市经济技术开发区学生资助管理中心</v>
          </cell>
          <cell r="C44">
            <v>77</v>
          </cell>
          <cell r="D44">
            <v>74.75</v>
          </cell>
        </row>
        <row r="45">
          <cell r="B45" t="str">
            <v>岳阳市岳阳楼区教育资助服务中心</v>
          </cell>
          <cell r="C45">
            <v>294</v>
          </cell>
          <cell r="D45">
            <v>285.23</v>
          </cell>
        </row>
        <row r="46">
          <cell r="B46" t="str">
            <v>岳阳市屈原管理区学生资助管理中心</v>
          </cell>
          <cell r="C46">
            <v>119</v>
          </cell>
          <cell r="D46">
            <v>105.67</v>
          </cell>
        </row>
        <row r="47">
          <cell r="B47" t="str">
            <v>岳阳市云溪区学生资助管理中心</v>
          </cell>
          <cell r="C47">
            <v>92</v>
          </cell>
          <cell r="D47">
            <v>85.2</v>
          </cell>
        </row>
        <row r="48">
          <cell r="B48" t="str">
            <v>岳阳市君山区学生资助管理中心</v>
          </cell>
          <cell r="C48">
            <v>196</v>
          </cell>
          <cell r="D48">
            <v>184.24</v>
          </cell>
        </row>
        <row r="49">
          <cell r="B49" t="str">
            <v>岳阳县学生资助服务中心</v>
          </cell>
          <cell r="C49">
            <v>877</v>
          </cell>
          <cell r="D49">
            <v>827.68</v>
          </cell>
        </row>
        <row r="50">
          <cell r="B50" t="str">
            <v>华容县学生资助管理中心</v>
          </cell>
          <cell r="C50">
            <v>594</v>
          </cell>
          <cell r="D50">
            <v>541.51</v>
          </cell>
        </row>
        <row r="51">
          <cell r="B51" t="str">
            <v>湘阴县学生资助管理中心</v>
          </cell>
          <cell r="C51">
            <v>701</v>
          </cell>
          <cell r="D51">
            <v>659.15</v>
          </cell>
        </row>
        <row r="52">
          <cell r="B52" t="str">
            <v>平江县学生资助管理中心</v>
          </cell>
          <cell r="C52">
            <v>5089</v>
          </cell>
          <cell r="D52">
            <v>4703.18</v>
          </cell>
        </row>
        <row r="53">
          <cell r="B53" t="str">
            <v>汨罗市学生资助管理中心</v>
          </cell>
          <cell r="C53">
            <v>1186</v>
          </cell>
          <cell r="D53">
            <v>1050.8</v>
          </cell>
        </row>
        <row r="54">
          <cell r="B54" t="str">
            <v>临湘市学生资助管理中心</v>
          </cell>
          <cell r="C54">
            <v>747</v>
          </cell>
          <cell r="D54">
            <v>677.6</v>
          </cell>
        </row>
        <row r="55">
          <cell r="B55" t="str">
            <v>常德市经济技术开发区学生资助管理中心</v>
          </cell>
          <cell r="C55">
            <v>34</v>
          </cell>
          <cell r="D55">
            <v>31.8</v>
          </cell>
        </row>
        <row r="56">
          <cell r="B56" t="str">
            <v>常德市西洞庭管理区学生资助管理中心</v>
          </cell>
          <cell r="C56">
            <v>22</v>
          </cell>
          <cell r="D56">
            <v>21.01</v>
          </cell>
        </row>
        <row r="57">
          <cell r="B57" t="str">
            <v>常德市柳叶湖旅游度假区学生资助管理中心</v>
          </cell>
          <cell r="C57">
            <v>9</v>
          </cell>
          <cell r="D57">
            <v>10.3</v>
          </cell>
        </row>
        <row r="58">
          <cell r="B58" t="str">
            <v>常德市武陵区学生资助管理中心</v>
          </cell>
          <cell r="C58">
            <v>90</v>
          </cell>
          <cell r="D58">
            <v>87.76</v>
          </cell>
        </row>
        <row r="59">
          <cell r="B59" t="str">
            <v>常德市鼎城区学生资助管理中心</v>
          </cell>
          <cell r="C59">
            <v>279</v>
          </cell>
          <cell r="D59">
            <v>278.58</v>
          </cell>
        </row>
        <row r="60">
          <cell r="B60" t="str">
            <v>安乡县学生资助管理中心</v>
          </cell>
          <cell r="C60">
            <v>182</v>
          </cell>
          <cell r="D60">
            <v>169</v>
          </cell>
        </row>
        <row r="61">
          <cell r="B61" t="str">
            <v>汉寿县学生资助管理中心</v>
          </cell>
          <cell r="C61">
            <v>422</v>
          </cell>
          <cell r="D61">
            <v>417.35</v>
          </cell>
        </row>
        <row r="62">
          <cell r="B62" t="str">
            <v>常德市西湖管理区学生资助管理中心</v>
          </cell>
          <cell r="C62">
            <v>78</v>
          </cell>
          <cell r="D62">
            <v>78.2</v>
          </cell>
        </row>
        <row r="63">
          <cell r="B63" t="str">
            <v>澧县学生资助管理中心</v>
          </cell>
          <cell r="C63">
            <v>275</v>
          </cell>
          <cell r="D63">
            <v>272.47000000000003</v>
          </cell>
        </row>
        <row r="64">
          <cell r="B64" t="str">
            <v>临澧县学生资助管理中心</v>
          </cell>
          <cell r="C64">
            <v>125</v>
          </cell>
          <cell r="D64">
            <v>116.12</v>
          </cell>
        </row>
        <row r="65">
          <cell r="B65" t="str">
            <v>桃源县学生资助管理中心</v>
          </cell>
          <cell r="C65">
            <v>414</v>
          </cell>
          <cell r="D65">
            <v>391</v>
          </cell>
        </row>
        <row r="66">
          <cell r="B66" t="str">
            <v>常德市桃花源旅游管理区学生资助管理中心</v>
          </cell>
          <cell r="C66">
            <v>49</v>
          </cell>
          <cell r="D66">
            <v>45.2</v>
          </cell>
        </row>
        <row r="67">
          <cell r="B67" t="str">
            <v>石门县学生资助管理中心</v>
          </cell>
          <cell r="C67">
            <v>327</v>
          </cell>
          <cell r="D67">
            <v>307.74</v>
          </cell>
        </row>
        <row r="68">
          <cell r="B68" t="str">
            <v>津市市学生资助管理中心</v>
          </cell>
          <cell r="C68">
            <v>99</v>
          </cell>
          <cell r="D68">
            <v>93.36</v>
          </cell>
        </row>
        <row r="69">
          <cell r="B69" t="str">
            <v>张家界市永定区学生资助管理中心</v>
          </cell>
          <cell r="C69">
            <v>515</v>
          </cell>
          <cell r="D69">
            <v>442.88</v>
          </cell>
        </row>
        <row r="70">
          <cell r="B70" t="str">
            <v>张家界市武陵源区学生资助管理中心</v>
          </cell>
          <cell r="C70">
            <v>67</v>
          </cell>
          <cell r="D70">
            <v>60.59</v>
          </cell>
        </row>
        <row r="71">
          <cell r="B71" t="str">
            <v>慈利县学生资助管理中心</v>
          </cell>
          <cell r="C71">
            <v>522</v>
          </cell>
          <cell r="D71">
            <v>472.74</v>
          </cell>
        </row>
        <row r="72">
          <cell r="B72" t="str">
            <v>桑植县学生资助管理中心</v>
          </cell>
          <cell r="C72">
            <v>1110</v>
          </cell>
          <cell r="D72">
            <v>999.57</v>
          </cell>
        </row>
        <row r="73">
          <cell r="B73" t="str">
            <v>益阳市大通湖区学生资助管理中心</v>
          </cell>
          <cell r="C73">
            <v>38</v>
          </cell>
          <cell r="D73">
            <v>36.6</v>
          </cell>
        </row>
        <row r="74">
          <cell r="B74" t="str">
            <v>益阳市资阳区学生资助管理中心</v>
          </cell>
          <cell r="C74">
            <v>466</v>
          </cell>
          <cell r="D74">
            <v>437.84</v>
          </cell>
        </row>
        <row r="75">
          <cell r="B75" t="str">
            <v>益阳市赫山区学生资助管理中心</v>
          </cell>
          <cell r="C75">
            <v>416</v>
          </cell>
          <cell r="D75">
            <v>406.22</v>
          </cell>
        </row>
        <row r="76">
          <cell r="B76" t="str">
            <v>南县学生资助管理中心</v>
          </cell>
          <cell r="C76">
            <v>297</v>
          </cell>
          <cell r="D76">
            <v>285.3</v>
          </cell>
        </row>
        <row r="77">
          <cell r="B77" t="str">
            <v>桃江县学生资助管理中心</v>
          </cell>
          <cell r="C77">
            <v>1109</v>
          </cell>
          <cell r="D77">
            <v>1091.52</v>
          </cell>
        </row>
        <row r="78">
          <cell r="B78" t="str">
            <v>安化县学生资助管理中心</v>
          </cell>
          <cell r="C78">
            <v>1747</v>
          </cell>
          <cell r="D78">
            <v>1616.12</v>
          </cell>
        </row>
        <row r="79">
          <cell r="B79" t="str">
            <v>沅江市学生资助管理中心</v>
          </cell>
          <cell r="C79">
            <v>220</v>
          </cell>
          <cell r="D79">
            <v>210.09</v>
          </cell>
        </row>
        <row r="80">
          <cell r="B80" t="str">
            <v>郴州市北湖区学生资助管理中心</v>
          </cell>
          <cell r="C80">
            <v>386</v>
          </cell>
          <cell r="D80">
            <v>361.57</v>
          </cell>
        </row>
        <row r="81">
          <cell r="B81" t="str">
            <v>郴州市苏仙区学生资助管理中心</v>
          </cell>
          <cell r="C81">
            <v>278</v>
          </cell>
          <cell r="D81">
            <v>264.10000000000002</v>
          </cell>
        </row>
        <row r="82">
          <cell r="B82" t="str">
            <v>桂阳县教育局学生资助服务中心</v>
          </cell>
          <cell r="C82">
            <v>1178</v>
          </cell>
          <cell r="D82">
            <v>1107.95</v>
          </cell>
        </row>
        <row r="83">
          <cell r="B83" t="str">
            <v>宜章县学生资助管理中心</v>
          </cell>
          <cell r="C83">
            <v>1796</v>
          </cell>
          <cell r="D83">
            <v>1576.53</v>
          </cell>
        </row>
        <row r="84">
          <cell r="B84" t="str">
            <v>永兴县教育事务中心</v>
          </cell>
          <cell r="C84">
            <v>890</v>
          </cell>
          <cell r="D84">
            <v>812.76</v>
          </cell>
        </row>
        <row r="85">
          <cell r="B85" t="str">
            <v>嘉禾县学生资助管理中心</v>
          </cell>
          <cell r="C85">
            <v>1429</v>
          </cell>
          <cell r="D85">
            <v>1332.32</v>
          </cell>
        </row>
        <row r="86">
          <cell r="B86" t="str">
            <v>临武县学生资助管理中心</v>
          </cell>
          <cell r="C86">
            <v>890</v>
          </cell>
          <cell r="D86">
            <v>788.71</v>
          </cell>
        </row>
        <row r="87">
          <cell r="B87" t="str">
            <v>汝城县学生资助管理中心</v>
          </cell>
          <cell r="C87">
            <v>1048</v>
          </cell>
          <cell r="D87">
            <v>946.04</v>
          </cell>
        </row>
        <row r="88">
          <cell r="B88" t="str">
            <v>桂东县教育局学生资助股</v>
          </cell>
          <cell r="C88">
            <v>1456</v>
          </cell>
          <cell r="D88">
            <v>1283.5999999999999</v>
          </cell>
        </row>
        <row r="89">
          <cell r="B89" t="str">
            <v>安仁县学生资助管理中心</v>
          </cell>
          <cell r="C89">
            <v>612</v>
          </cell>
          <cell r="D89">
            <v>561.78</v>
          </cell>
        </row>
        <row r="90">
          <cell r="B90" t="str">
            <v>资兴市学生资助管理中心</v>
          </cell>
          <cell r="C90">
            <v>390</v>
          </cell>
          <cell r="D90">
            <v>358.2</v>
          </cell>
        </row>
        <row r="91">
          <cell r="B91" t="str">
            <v>永州市零陵区学生资助管理中心</v>
          </cell>
          <cell r="C91">
            <v>938</v>
          </cell>
          <cell r="D91">
            <v>870.66</v>
          </cell>
        </row>
        <row r="92">
          <cell r="B92" t="str">
            <v>永州市冷水滩区学生资助管理中心</v>
          </cell>
          <cell r="C92">
            <v>963</v>
          </cell>
          <cell r="D92">
            <v>904.19</v>
          </cell>
        </row>
        <row r="93">
          <cell r="B93" t="str">
            <v>祁阳县学生资助管理中心</v>
          </cell>
          <cell r="C93">
            <v>2878</v>
          </cell>
          <cell r="D93">
            <v>2601.8000000000002</v>
          </cell>
        </row>
        <row r="94">
          <cell r="B94" t="str">
            <v>东安县学生资助管理中心</v>
          </cell>
          <cell r="C94">
            <v>1558</v>
          </cell>
          <cell r="D94">
            <v>1430.14</v>
          </cell>
        </row>
        <row r="95">
          <cell r="B95" t="str">
            <v>双牌县学生资助管理中心</v>
          </cell>
          <cell r="C95">
            <v>1216</v>
          </cell>
          <cell r="D95">
            <v>1127.3800000000001</v>
          </cell>
        </row>
        <row r="96">
          <cell r="B96" t="str">
            <v>道县学生资助管理中心</v>
          </cell>
          <cell r="C96">
            <v>2748</v>
          </cell>
          <cell r="D96">
            <v>2463.5300000000002</v>
          </cell>
        </row>
        <row r="97">
          <cell r="B97" t="str">
            <v>江永县学生资助管理中心</v>
          </cell>
          <cell r="C97">
            <v>1047</v>
          </cell>
          <cell r="D97">
            <v>905.01</v>
          </cell>
        </row>
        <row r="98">
          <cell r="B98" t="str">
            <v>宁远县学生资助管理中心</v>
          </cell>
          <cell r="C98">
            <v>4500</v>
          </cell>
          <cell r="D98">
            <v>3933.97</v>
          </cell>
        </row>
        <row r="99">
          <cell r="B99" t="str">
            <v>蓝山县学生资助管理中心</v>
          </cell>
          <cell r="C99">
            <v>1420</v>
          </cell>
          <cell r="D99">
            <v>1239.17</v>
          </cell>
        </row>
        <row r="100">
          <cell r="B100" t="str">
            <v>新田县学生资助管理中心</v>
          </cell>
          <cell r="C100">
            <v>2031</v>
          </cell>
          <cell r="D100">
            <v>1807.11</v>
          </cell>
        </row>
        <row r="101">
          <cell r="B101" t="str">
            <v>江华瑶族自治县学生资助管理中心</v>
          </cell>
          <cell r="C101">
            <v>3181</v>
          </cell>
          <cell r="D101">
            <v>2768.55</v>
          </cell>
        </row>
        <row r="102">
          <cell r="B102" t="str">
            <v>怀化市洪江区学生资助管理中心</v>
          </cell>
          <cell r="C102">
            <v>65</v>
          </cell>
          <cell r="D102">
            <v>58.42</v>
          </cell>
        </row>
        <row r="103">
          <cell r="B103" t="str">
            <v>怀化市鹤城区学生资助管理中心</v>
          </cell>
          <cell r="C103">
            <v>253</v>
          </cell>
          <cell r="D103">
            <v>241.76</v>
          </cell>
        </row>
        <row r="104">
          <cell r="B104" t="str">
            <v>中方县学生资助管理中心</v>
          </cell>
          <cell r="C104">
            <v>437</v>
          </cell>
          <cell r="D104">
            <v>375.47</v>
          </cell>
        </row>
        <row r="105">
          <cell r="B105" t="str">
            <v>沅陵县学生资助管理中心</v>
          </cell>
          <cell r="C105">
            <v>445</v>
          </cell>
          <cell r="D105">
            <v>409.96</v>
          </cell>
        </row>
        <row r="106">
          <cell r="B106" t="str">
            <v>辰溪县学生资助管理中心</v>
          </cell>
          <cell r="C106">
            <v>433</v>
          </cell>
          <cell r="D106">
            <v>406.25</v>
          </cell>
        </row>
        <row r="107">
          <cell r="B107" t="str">
            <v>溆浦县学生资助管理中心</v>
          </cell>
          <cell r="C107">
            <v>587</v>
          </cell>
          <cell r="D107">
            <v>557.53</v>
          </cell>
        </row>
        <row r="108">
          <cell r="B108" t="str">
            <v>会同县学生资助管理中心</v>
          </cell>
          <cell r="C108">
            <v>963</v>
          </cell>
          <cell r="D108">
            <v>820.86</v>
          </cell>
        </row>
        <row r="109">
          <cell r="B109" t="str">
            <v>麻阳苗族自治县学生资助管理中心</v>
          </cell>
          <cell r="C109">
            <v>923</v>
          </cell>
          <cell r="D109">
            <v>823.58</v>
          </cell>
        </row>
        <row r="110">
          <cell r="B110" t="str">
            <v>新晃侗族自治县学生资助管理中心</v>
          </cell>
          <cell r="C110">
            <v>792</v>
          </cell>
          <cell r="D110">
            <v>709.22</v>
          </cell>
        </row>
        <row r="111">
          <cell r="B111" t="str">
            <v>芷江侗族自治县学生资助管理中心</v>
          </cell>
          <cell r="C111">
            <v>1284</v>
          </cell>
          <cell r="D111">
            <v>1125.1099999999999</v>
          </cell>
        </row>
        <row r="112">
          <cell r="B112" t="str">
            <v>靖州苗族侗族自治县学生资助管理中心</v>
          </cell>
          <cell r="C112">
            <v>589</v>
          </cell>
          <cell r="D112">
            <v>506.77</v>
          </cell>
        </row>
        <row r="113">
          <cell r="B113" t="str">
            <v>通道县学生资助管理中心</v>
          </cell>
          <cell r="C113">
            <v>578</v>
          </cell>
          <cell r="D113">
            <v>513.63</v>
          </cell>
        </row>
        <row r="114">
          <cell r="B114" t="str">
            <v>洪江市学生资助管理中心</v>
          </cell>
          <cell r="C114">
            <v>894</v>
          </cell>
          <cell r="D114">
            <v>787.22</v>
          </cell>
        </row>
        <row r="115">
          <cell r="B115" t="str">
            <v>娄底市娄星区学生资助管理中心</v>
          </cell>
          <cell r="C115">
            <v>527</v>
          </cell>
          <cell r="D115">
            <v>516.21</v>
          </cell>
        </row>
        <row r="116">
          <cell r="B116" t="str">
            <v>双峰县学生资助管理中心</v>
          </cell>
          <cell r="C116">
            <v>918</v>
          </cell>
          <cell r="D116">
            <v>890.15</v>
          </cell>
        </row>
        <row r="117">
          <cell r="B117" t="str">
            <v>新化县学生资助管理中心</v>
          </cell>
          <cell r="C117">
            <v>1460</v>
          </cell>
          <cell r="D117">
            <v>1438.62</v>
          </cell>
        </row>
        <row r="118">
          <cell r="B118" t="str">
            <v>冷水江市学生资助管理中心</v>
          </cell>
          <cell r="C118">
            <v>451</v>
          </cell>
          <cell r="D118">
            <v>418.52</v>
          </cell>
        </row>
        <row r="119">
          <cell r="B119" t="str">
            <v>涟源市学生资助管理中心</v>
          </cell>
          <cell r="C119">
            <v>1864</v>
          </cell>
          <cell r="D119">
            <v>1775.47</v>
          </cell>
        </row>
        <row r="120">
          <cell r="B120" t="str">
            <v>吉首市学生资助管理中心</v>
          </cell>
          <cell r="C120">
            <v>1032</v>
          </cell>
          <cell r="D120">
            <v>890.57</v>
          </cell>
        </row>
        <row r="121">
          <cell r="B121" t="str">
            <v>泸溪县学生资助管理中心</v>
          </cell>
          <cell r="C121">
            <v>1276</v>
          </cell>
          <cell r="D121">
            <v>1092.74</v>
          </cell>
        </row>
        <row r="122">
          <cell r="B122" t="str">
            <v>凤凰县学生资助管理中心</v>
          </cell>
          <cell r="C122">
            <v>1732</v>
          </cell>
          <cell r="D122">
            <v>1522.41</v>
          </cell>
        </row>
        <row r="123">
          <cell r="B123" t="str">
            <v>花垣县学生资助管理中心</v>
          </cell>
          <cell r="C123">
            <v>1875</v>
          </cell>
          <cell r="D123">
            <v>1623.33</v>
          </cell>
        </row>
        <row r="124">
          <cell r="B124" t="str">
            <v>保靖县学生资助管理中心</v>
          </cell>
          <cell r="C124">
            <v>1445</v>
          </cell>
          <cell r="D124">
            <v>1248.67</v>
          </cell>
        </row>
        <row r="125">
          <cell r="B125" t="str">
            <v>古丈县学生资助管理中心</v>
          </cell>
          <cell r="C125">
            <v>1352</v>
          </cell>
          <cell r="D125">
            <v>1134.06</v>
          </cell>
        </row>
        <row r="126">
          <cell r="B126" t="str">
            <v>永顺县学生资助管理中心</v>
          </cell>
          <cell r="C126">
            <v>2596</v>
          </cell>
          <cell r="D126">
            <v>2234.15</v>
          </cell>
        </row>
        <row r="127">
          <cell r="B127" t="str">
            <v>龙山县学生资助管理中心</v>
          </cell>
          <cell r="C127">
            <v>1779</v>
          </cell>
          <cell r="D127">
            <v>1628.33</v>
          </cell>
        </row>
      </sheetData>
      <sheetData sheetId="1">
        <row r="7">
          <cell r="C7" t="str">
            <v>长沙市学生资助管理中心</v>
          </cell>
          <cell r="D7">
            <v>500696.11</v>
          </cell>
          <cell r="E7">
            <v>163418.17000000001</v>
          </cell>
          <cell r="F7">
            <v>664114.28</v>
          </cell>
          <cell r="G7">
            <v>392593.7</v>
          </cell>
          <cell r="H7">
            <v>138024.98000000001</v>
          </cell>
          <cell r="I7">
            <v>530618.68000000005</v>
          </cell>
          <cell r="J7">
            <v>79.900000000000006</v>
          </cell>
        </row>
        <row r="8">
          <cell r="C8" t="str">
            <v>长沙县学生资助中心</v>
          </cell>
          <cell r="D8">
            <v>159263.45000000001</v>
          </cell>
          <cell r="E8">
            <v>73105.14</v>
          </cell>
          <cell r="F8">
            <v>232368.59</v>
          </cell>
          <cell r="G8">
            <v>159263.45000000001</v>
          </cell>
          <cell r="H8">
            <v>73105.14</v>
          </cell>
          <cell r="I8">
            <v>232368.59</v>
          </cell>
          <cell r="J8">
            <v>100</v>
          </cell>
        </row>
        <row r="9">
          <cell r="C9" t="str">
            <v>长沙市望城区学生资助管理中心</v>
          </cell>
          <cell r="D9">
            <v>80276.899999999994</v>
          </cell>
          <cell r="E9">
            <v>26598.560000000001</v>
          </cell>
          <cell r="F9">
            <v>106875.46</v>
          </cell>
          <cell r="G9">
            <v>66676.899999999994</v>
          </cell>
          <cell r="H9">
            <v>23962.79</v>
          </cell>
          <cell r="I9">
            <v>90639.69</v>
          </cell>
          <cell r="J9">
            <v>84.81</v>
          </cell>
        </row>
        <row r="10">
          <cell r="C10" t="str">
            <v>宁乡县学生资助管理中心</v>
          </cell>
          <cell r="D10">
            <v>621271.76</v>
          </cell>
          <cell r="E10">
            <v>234153.28</v>
          </cell>
          <cell r="F10">
            <v>855425.04</v>
          </cell>
          <cell r="G10">
            <v>504520.89</v>
          </cell>
          <cell r="H10">
            <v>207731.20000000001</v>
          </cell>
          <cell r="I10">
            <v>712252.09</v>
          </cell>
          <cell r="J10">
            <v>83.26</v>
          </cell>
        </row>
        <row r="11">
          <cell r="C11" t="str">
            <v>浏阳市学生资助管理中心</v>
          </cell>
          <cell r="D11">
            <v>578006.66</v>
          </cell>
          <cell r="E11">
            <v>247405.42</v>
          </cell>
          <cell r="F11">
            <v>825412.08</v>
          </cell>
          <cell r="G11">
            <v>572006.64</v>
          </cell>
          <cell r="H11">
            <v>245996.52</v>
          </cell>
          <cell r="I11">
            <v>818003.16</v>
          </cell>
          <cell r="J11">
            <v>99.1</v>
          </cell>
        </row>
        <row r="12">
          <cell r="C12" t="str">
            <v>株洲市学生资助管理中心</v>
          </cell>
          <cell r="D12">
            <v>219400.38</v>
          </cell>
          <cell r="E12">
            <v>62205</v>
          </cell>
          <cell r="F12">
            <v>281605.38</v>
          </cell>
          <cell r="G12">
            <v>176130.4</v>
          </cell>
          <cell r="H12">
            <v>56331.15</v>
          </cell>
          <cell r="I12">
            <v>232461.55</v>
          </cell>
          <cell r="J12">
            <v>82.55</v>
          </cell>
        </row>
        <row r="13">
          <cell r="C13" t="str">
            <v>株洲县学生资助管理中心</v>
          </cell>
          <cell r="D13">
            <v>194588.03</v>
          </cell>
          <cell r="E13">
            <v>92904.13</v>
          </cell>
          <cell r="F13">
            <v>287492.15999999997</v>
          </cell>
          <cell r="G13">
            <v>135437.07</v>
          </cell>
          <cell r="H13">
            <v>79690.81</v>
          </cell>
          <cell r="I13">
            <v>215127.88</v>
          </cell>
          <cell r="J13">
            <v>74.83</v>
          </cell>
        </row>
        <row r="14">
          <cell r="C14" t="str">
            <v>攸县学生资助管理中心</v>
          </cell>
          <cell r="D14">
            <v>355030.79</v>
          </cell>
          <cell r="E14">
            <v>171009.28</v>
          </cell>
          <cell r="F14">
            <v>526040.06999999995</v>
          </cell>
          <cell r="G14">
            <v>325509.56</v>
          </cell>
          <cell r="H14">
            <v>166298.96</v>
          </cell>
          <cell r="I14">
            <v>491808.52</v>
          </cell>
          <cell r="J14">
            <v>93.49</v>
          </cell>
        </row>
        <row r="15">
          <cell r="C15" t="str">
            <v>茶陵县学生资助管理中心</v>
          </cell>
          <cell r="D15">
            <v>153510.82999999999</v>
          </cell>
          <cell r="E15">
            <v>97396</v>
          </cell>
          <cell r="F15">
            <v>250906.83</v>
          </cell>
          <cell r="G15">
            <v>153510.82999999999</v>
          </cell>
          <cell r="H15">
            <v>97396</v>
          </cell>
          <cell r="I15">
            <v>250906.83</v>
          </cell>
          <cell r="J15">
            <v>100</v>
          </cell>
        </row>
        <row r="16">
          <cell r="C16" t="str">
            <v>炎陵县学生资助管理中心</v>
          </cell>
          <cell r="D16">
            <v>277655.3</v>
          </cell>
          <cell r="E16">
            <v>141784.99</v>
          </cell>
          <cell r="F16">
            <v>419440.29</v>
          </cell>
          <cell r="G16">
            <v>269534.08000000002</v>
          </cell>
          <cell r="H16">
            <v>137941.88</v>
          </cell>
          <cell r="I16">
            <v>407475.96</v>
          </cell>
          <cell r="J16">
            <v>97.15</v>
          </cell>
        </row>
        <row r="17">
          <cell r="C17" t="str">
            <v>醴陵市学生资助管理中心</v>
          </cell>
          <cell r="D17">
            <v>584497.38</v>
          </cell>
          <cell r="E17">
            <v>319467.44</v>
          </cell>
          <cell r="F17">
            <v>903964.82</v>
          </cell>
          <cell r="G17">
            <v>584497.38</v>
          </cell>
          <cell r="H17">
            <v>319467.44</v>
          </cell>
          <cell r="I17">
            <v>903964.82</v>
          </cell>
          <cell r="J17">
            <v>100</v>
          </cell>
        </row>
        <row r="18">
          <cell r="C18" t="str">
            <v>湘潭市学生资助管理中心</v>
          </cell>
          <cell r="D18">
            <v>482788.07</v>
          </cell>
          <cell r="E18">
            <v>170861.96</v>
          </cell>
          <cell r="F18">
            <v>653650.03</v>
          </cell>
          <cell r="G18">
            <v>351310.39</v>
          </cell>
          <cell r="H18">
            <v>138935.35</v>
          </cell>
          <cell r="I18">
            <v>490245.74</v>
          </cell>
          <cell r="J18">
            <v>75</v>
          </cell>
        </row>
        <row r="19">
          <cell r="C19" t="str">
            <v>湘潭县学生资助管理中心</v>
          </cell>
          <cell r="D19">
            <v>1263648.46</v>
          </cell>
          <cell r="E19">
            <v>398054.66</v>
          </cell>
          <cell r="F19">
            <v>1661703.12</v>
          </cell>
          <cell r="G19">
            <v>973383.81</v>
          </cell>
          <cell r="H19">
            <v>324835.03000000003</v>
          </cell>
          <cell r="I19">
            <v>1298218.8400000001</v>
          </cell>
          <cell r="J19">
            <v>78.13</v>
          </cell>
        </row>
        <row r="20">
          <cell r="C20" t="str">
            <v>湘乡市学生资助管理中心</v>
          </cell>
          <cell r="D20">
            <v>1127306.6499999999</v>
          </cell>
          <cell r="E20">
            <v>382889.04</v>
          </cell>
          <cell r="F20">
            <v>1510195.69</v>
          </cell>
          <cell r="G20">
            <v>823470.16</v>
          </cell>
          <cell r="H20">
            <v>297939.99</v>
          </cell>
          <cell r="I20">
            <v>1121410.1499999999</v>
          </cell>
          <cell r="J20">
            <v>74.260000000000005</v>
          </cell>
        </row>
        <row r="21">
          <cell r="C21" t="str">
            <v>韶山市学生资助管理中心</v>
          </cell>
          <cell r="D21">
            <v>57293.14</v>
          </cell>
          <cell r="E21">
            <v>14451.96</v>
          </cell>
          <cell r="F21">
            <v>71745.100000000006</v>
          </cell>
          <cell r="G21">
            <v>57293.14</v>
          </cell>
          <cell r="H21">
            <v>14451.96</v>
          </cell>
          <cell r="I21">
            <v>71745.100000000006</v>
          </cell>
          <cell r="J21">
            <v>100</v>
          </cell>
        </row>
        <row r="22">
          <cell r="C22" t="str">
            <v>衡阳市珠晖区学生资助事务中心</v>
          </cell>
          <cell r="D22">
            <v>28592.85</v>
          </cell>
          <cell r="E22">
            <v>25986.05</v>
          </cell>
          <cell r="F22">
            <v>54578.9</v>
          </cell>
          <cell r="G22">
            <v>28592.85</v>
          </cell>
          <cell r="H22">
            <v>25986.05</v>
          </cell>
          <cell r="I22">
            <v>54578.9</v>
          </cell>
          <cell r="J22">
            <v>100</v>
          </cell>
        </row>
        <row r="23">
          <cell r="C23" t="str">
            <v>衡阳市雁峰区学生资助服务站</v>
          </cell>
          <cell r="D23">
            <v>53100.6</v>
          </cell>
          <cell r="E23">
            <v>22086.91</v>
          </cell>
          <cell r="F23">
            <v>75187.509999999995</v>
          </cell>
          <cell r="G23">
            <v>49700.6</v>
          </cell>
          <cell r="H23">
            <v>19204.54</v>
          </cell>
          <cell r="I23">
            <v>68905.14</v>
          </cell>
          <cell r="J23">
            <v>91.64</v>
          </cell>
        </row>
        <row r="24">
          <cell r="C24" t="str">
            <v>石鼓区学生资助管理中心</v>
          </cell>
          <cell r="D24">
            <v>70900.67</v>
          </cell>
          <cell r="E24">
            <v>25028.58</v>
          </cell>
          <cell r="F24">
            <v>95929.25</v>
          </cell>
          <cell r="G24">
            <v>57343.55</v>
          </cell>
          <cell r="H24">
            <v>19558.73</v>
          </cell>
          <cell r="I24">
            <v>76902.28</v>
          </cell>
          <cell r="J24">
            <v>80.17</v>
          </cell>
        </row>
        <row r="25">
          <cell r="C25" t="str">
            <v>蒸湘区学生资助管理中心</v>
          </cell>
          <cell r="D25">
            <v>91149.41</v>
          </cell>
          <cell r="E25">
            <v>33061.78</v>
          </cell>
          <cell r="F25">
            <v>124211.19</v>
          </cell>
          <cell r="G25">
            <v>70673.210000000006</v>
          </cell>
          <cell r="H25">
            <v>29624.86</v>
          </cell>
          <cell r="I25">
            <v>100298.07</v>
          </cell>
          <cell r="J25">
            <v>80.75</v>
          </cell>
        </row>
        <row r="26">
          <cell r="C26" t="str">
            <v>衡阳市南岳区学生资助管理中心</v>
          </cell>
          <cell r="D26">
            <v>96319.34</v>
          </cell>
          <cell r="E26">
            <v>28255.82</v>
          </cell>
          <cell r="F26">
            <v>124575.16</v>
          </cell>
          <cell r="G26">
            <v>96319.34</v>
          </cell>
          <cell r="H26">
            <v>28255.82</v>
          </cell>
          <cell r="I26">
            <v>124575.16</v>
          </cell>
          <cell r="J26">
            <v>100</v>
          </cell>
        </row>
        <row r="27">
          <cell r="C27" t="str">
            <v>衡阳县学生资助管理中心</v>
          </cell>
          <cell r="D27">
            <v>553425.78</v>
          </cell>
          <cell r="E27">
            <v>249720.71</v>
          </cell>
          <cell r="F27">
            <v>803146.49</v>
          </cell>
          <cell r="G27">
            <v>529961.49</v>
          </cell>
          <cell r="H27">
            <v>239645.43</v>
          </cell>
          <cell r="I27">
            <v>769606.92</v>
          </cell>
          <cell r="J27">
            <v>95.82</v>
          </cell>
        </row>
        <row r="28">
          <cell r="C28" t="str">
            <v>衡南县学生资助管理中心</v>
          </cell>
          <cell r="D28">
            <v>441144.03</v>
          </cell>
          <cell r="E28">
            <v>260656.97</v>
          </cell>
          <cell r="F28">
            <v>701801</v>
          </cell>
          <cell r="G28">
            <v>350476.41</v>
          </cell>
          <cell r="H28">
            <v>227749.55</v>
          </cell>
          <cell r="I28">
            <v>578225.96</v>
          </cell>
          <cell r="J28">
            <v>82.39</v>
          </cell>
        </row>
        <row r="29">
          <cell r="C29" t="str">
            <v>衡山县学生资助管理中心</v>
          </cell>
          <cell r="D29">
            <v>334475.25</v>
          </cell>
          <cell r="E29">
            <v>105092.22</v>
          </cell>
          <cell r="F29">
            <v>439567.47</v>
          </cell>
          <cell r="G29">
            <v>289141.90999999997</v>
          </cell>
          <cell r="H29">
            <v>95215.95</v>
          </cell>
          <cell r="I29">
            <v>384357.86</v>
          </cell>
          <cell r="J29">
            <v>87.44</v>
          </cell>
        </row>
        <row r="30">
          <cell r="C30" t="str">
            <v>衡东县学生资助管理中心</v>
          </cell>
          <cell r="D30">
            <v>700924</v>
          </cell>
          <cell r="E30">
            <v>304504.09000000003</v>
          </cell>
          <cell r="F30">
            <v>1005428.09</v>
          </cell>
          <cell r="G30">
            <v>558773.12</v>
          </cell>
          <cell r="H30">
            <v>266298.58</v>
          </cell>
          <cell r="I30">
            <v>825071.7</v>
          </cell>
          <cell r="J30">
            <v>82.06</v>
          </cell>
        </row>
        <row r="31">
          <cell r="C31" t="str">
            <v>祁东县学生资助管理中心</v>
          </cell>
          <cell r="D31">
            <v>750275.08</v>
          </cell>
          <cell r="E31">
            <v>354978.86</v>
          </cell>
          <cell r="F31">
            <v>1105253.94</v>
          </cell>
          <cell r="G31">
            <v>697131.14</v>
          </cell>
          <cell r="H31">
            <v>342712.95</v>
          </cell>
          <cell r="I31">
            <v>1039844.09</v>
          </cell>
          <cell r="J31">
            <v>94.08</v>
          </cell>
        </row>
        <row r="32">
          <cell r="C32" t="str">
            <v>耒阳市学生资助管理中心</v>
          </cell>
          <cell r="D32">
            <v>1048063.4</v>
          </cell>
          <cell r="E32">
            <v>470214.88</v>
          </cell>
          <cell r="F32">
            <v>1518278.28</v>
          </cell>
          <cell r="G32">
            <v>972673.34</v>
          </cell>
          <cell r="H32">
            <v>448714</v>
          </cell>
          <cell r="I32">
            <v>1421387.34</v>
          </cell>
          <cell r="J32">
            <v>93.62</v>
          </cell>
        </row>
        <row r="33">
          <cell r="C33" t="str">
            <v>常宁市学生资助管理中心</v>
          </cell>
          <cell r="D33">
            <v>1136912.05</v>
          </cell>
          <cell r="E33">
            <v>581775.74</v>
          </cell>
          <cell r="F33">
            <v>1718687.79</v>
          </cell>
          <cell r="G33">
            <v>796845.65</v>
          </cell>
          <cell r="H33">
            <v>474117.98</v>
          </cell>
          <cell r="I33">
            <v>1270963.6299999999</v>
          </cell>
          <cell r="J33">
            <v>73.95</v>
          </cell>
        </row>
        <row r="34">
          <cell r="C34" t="str">
            <v>邵阳市双清区学生资助管理中心</v>
          </cell>
          <cell r="D34">
            <v>223451.92</v>
          </cell>
          <cell r="E34">
            <v>89635.71</v>
          </cell>
          <cell r="F34">
            <v>313087.63</v>
          </cell>
          <cell r="G34">
            <v>209775.73</v>
          </cell>
          <cell r="H34">
            <v>86861.97</v>
          </cell>
          <cell r="I34">
            <v>296637.7</v>
          </cell>
          <cell r="J34">
            <v>94.75</v>
          </cell>
        </row>
        <row r="35">
          <cell r="C35" t="str">
            <v>邵阳市大祥区学生资助管理中心</v>
          </cell>
          <cell r="D35">
            <v>194915.29</v>
          </cell>
          <cell r="E35">
            <v>101261.44</v>
          </cell>
          <cell r="F35">
            <v>296176.73</v>
          </cell>
          <cell r="G35">
            <v>182815.29</v>
          </cell>
          <cell r="H35">
            <v>97351.6</v>
          </cell>
          <cell r="I35">
            <v>280166.89</v>
          </cell>
          <cell r="J35">
            <v>94.59</v>
          </cell>
        </row>
        <row r="36">
          <cell r="C36" t="str">
            <v>邵阳市北塔区学生资助管理中心</v>
          </cell>
          <cell r="D36">
            <v>75352.789999999994</v>
          </cell>
          <cell r="E36">
            <v>51128.81</v>
          </cell>
          <cell r="F36">
            <v>126481.60000000001</v>
          </cell>
          <cell r="G36">
            <v>75352.789999999994</v>
          </cell>
          <cell r="H36">
            <v>51128.81</v>
          </cell>
          <cell r="I36">
            <v>126481.60000000001</v>
          </cell>
          <cell r="J36">
            <v>100</v>
          </cell>
        </row>
        <row r="37">
          <cell r="C37" t="str">
            <v>邵东市学生资助管理中心</v>
          </cell>
          <cell r="D37">
            <v>1426512.88</v>
          </cell>
          <cell r="E37">
            <v>495750</v>
          </cell>
          <cell r="F37">
            <v>1922262.88</v>
          </cell>
          <cell r="G37">
            <v>1268098.76</v>
          </cell>
          <cell r="H37">
            <v>450944.71</v>
          </cell>
          <cell r="I37">
            <v>1719043.47</v>
          </cell>
          <cell r="J37">
            <v>89.43</v>
          </cell>
        </row>
        <row r="38">
          <cell r="C38" t="str">
            <v>新邵县学生资助管理中心</v>
          </cell>
          <cell r="D38">
            <v>861154.47</v>
          </cell>
          <cell r="E38">
            <v>357212.03</v>
          </cell>
          <cell r="F38">
            <v>1218366.5</v>
          </cell>
          <cell r="G38">
            <v>764073.41</v>
          </cell>
          <cell r="H38">
            <v>326969.57</v>
          </cell>
          <cell r="I38">
            <v>1091042.98</v>
          </cell>
          <cell r="J38">
            <v>89.55</v>
          </cell>
        </row>
        <row r="39">
          <cell r="C39" t="str">
            <v>邵阳县学生资助管理中心</v>
          </cell>
          <cell r="D39">
            <v>1672737.19</v>
          </cell>
          <cell r="E39">
            <v>752066.32</v>
          </cell>
          <cell r="F39">
            <v>2424803.5099999998</v>
          </cell>
          <cell r="G39">
            <v>1513131.49</v>
          </cell>
          <cell r="H39">
            <v>725470.97</v>
          </cell>
          <cell r="I39">
            <v>2238602.46</v>
          </cell>
          <cell r="J39">
            <v>92.32</v>
          </cell>
        </row>
        <row r="40">
          <cell r="C40" t="str">
            <v>隆回县学生资助服务中心</v>
          </cell>
          <cell r="D40">
            <v>1150572.56</v>
          </cell>
          <cell r="E40">
            <v>647452.39</v>
          </cell>
          <cell r="F40">
            <v>1798024.95</v>
          </cell>
          <cell r="G40">
            <v>1147965.42</v>
          </cell>
          <cell r="H40">
            <v>647452.39</v>
          </cell>
          <cell r="I40">
            <v>1795417.81</v>
          </cell>
          <cell r="J40">
            <v>99.85</v>
          </cell>
        </row>
        <row r="41">
          <cell r="C41" t="str">
            <v>洞口县学生资助管理中心</v>
          </cell>
          <cell r="D41">
            <v>1078101.92</v>
          </cell>
          <cell r="E41">
            <v>442475.45</v>
          </cell>
          <cell r="F41">
            <v>1520577.37</v>
          </cell>
          <cell r="G41">
            <v>1076901.92</v>
          </cell>
          <cell r="H41">
            <v>441455.57</v>
          </cell>
          <cell r="I41">
            <v>1518357.49</v>
          </cell>
          <cell r="J41">
            <v>99.85</v>
          </cell>
        </row>
        <row r="42">
          <cell r="C42" t="str">
            <v>绥宁县学生资助管理中心</v>
          </cell>
          <cell r="D42">
            <v>611936.53</v>
          </cell>
          <cell r="E42">
            <v>303135.44</v>
          </cell>
          <cell r="F42">
            <v>915071.97</v>
          </cell>
          <cell r="G42">
            <v>558526.23</v>
          </cell>
          <cell r="H42">
            <v>293049.65000000002</v>
          </cell>
          <cell r="I42">
            <v>851575.88</v>
          </cell>
          <cell r="J42">
            <v>93.06</v>
          </cell>
        </row>
        <row r="43">
          <cell r="C43" t="str">
            <v>新宁县学生资助管理中心</v>
          </cell>
          <cell r="D43">
            <v>679788.31</v>
          </cell>
          <cell r="E43">
            <v>379248.97</v>
          </cell>
          <cell r="F43">
            <v>1059037.28</v>
          </cell>
          <cell r="G43">
            <v>629993.07999999996</v>
          </cell>
          <cell r="H43">
            <v>362635.33</v>
          </cell>
          <cell r="I43">
            <v>992628.41</v>
          </cell>
          <cell r="J43">
            <v>93.73</v>
          </cell>
        </row>
        <row r="44">
          <cell r="C44" t="str">
            <v>城步苗族自治县学生资助管理中心</v>
          </cell>
          <cell r="D44">
            <v>983325.73</v>
          </cell>
          <cell r="E44">
            <v>465940.22</v>
          </cell>
          <cell r="F44">
            <v>1449265.95</v>
          </cell>
          <cell r="G44">
            <v>908526.73</v>
          </cell>
          <cell r="H44">
            <v>443430.96</v>
          </cell>
          <cell r="I44">
            <v>1351957.69</v>
          </cell>
          <cell r="J44">
            <v>93.29</v>
          </cell>
        </row>
        <row r="45">
          <cell r="C45" t="str">
            <v>武冈市学生资助管理中心</v>
          </cell>
          <cell r="D45">
            <v>1253190.46</v>
          </cell>
          <cell r="E45">
            <v>588470.43000000005</v>
          </cell>
          <cell r="F45">
            <v>1841660.89</v>
          </cell>
          <cell r="G45">
            <v>1077621.93</v>
          </cell>
          <cell r="H45">
            <v>538716.86</v>
          </cell>
          <cell r="I45">
            <v>1616338.79</v>
          </cell>
          <cell r="J45">
            <v>87.77</v>
          </cell>
        </row>
        <row r="46">
          <cell r="C46" t="str">
            <v>岳阳市南湖新区学生资助管理中心</v>
          </cell>
          <cell r="D46">
            <v>35481.14</v>
          </cell>
          <cell r="E46">
            <v>22243.96</v>
          </cell>
          <cell r="F46">
            <v>57725.1</v>
          </cell>
          <cell r="G46">
            <v>25952.48</v>
          </cell>
          <cell r="H46">
            <v>16515.27</v>
          </cell>
          <cell r="I46">
            <v>42467.75</v>
          </cell>
          <cell r="J46">
            <v>73.569999999999993</v>
          </cell>
        </row>
        <row r="47">
          <cell r="C47" t="str">
            <v>岳阳市经济技术开发区学生资助管理中心</v>
          </cell>
          <cell r="D47">
            <v>173023.67</v>
          </cell>
          <cell r="E47">
            <v>55860.24</v>
          </cell>
          <cell r="F47">
            <v>228883.91</v>
          </cell>
          <cell r="G47">
            <v>156163.57</v>
          </cell>
          <cell r="H47">
            <v>52181.11</v>
          </cell>
          <cell r="I47">
            <v>208344.68</v>
          </cell>
          <cell r="J47">
            <v>91.03</v>
          </cell>
        </row>
        <row r="48">
          <cell r="C48" t="str">
            <v>岳阳市岳阳楼区教育资助服务中心</v>
          </cell>
          <cell r="D48">
            <v>385935.55</v>
          </cell>
          <cell r="E48">
            <v>191024.42</v>
          </cell>
          <cell r="F48">
            <v>576959.97</v>
          </cell>
          <cell r="G48">
            <v>378274.96</v>
          </cell>
          <cell r="H48">
            <v>188498.24</v>
          </cell>
          <cell r="I48">
            <v>566773.19999999995</v>
          </cell>
          <cell r="J48">
            <v>98.23</v>
          </cell>
        </row>
        <row r="49">
          <cell r="C49" t="str">
            <v>岳阳市屈原管理区学生资助管理中心</v>
          </cell>
          <cell r="D49">
            <v>123019.75</v>
          </cell>
          <cell r="E49">
            <v>68459.92</v>
          </cell>
          <cell r="F49">
            <v>191479.67</v>
          </cell>
          <cell r="G49">
            <v>115019.75</v>
          </cell>
          <cell r="H49">
            <v>66972.62</v>
          </cell>
          <cell r="I49">
            <v>181992.37</v>
          </cell>
          <cell r="J49">
            <v>95.05</v>
          </cell>
        </row>
        <row r="50">
          <cell r="C50" t="str">
            <v>岳阳市云溪区学生资助管理中心</v>
          </cell>
          <cell r="D50">
            <v>109752.2</v>
          </cell>
          <cell r="E50">
            <v>44603.16</v>
          </cell>
          <cell r="F50">
            <v>154355.35999999999</v>
          </cell>
          <cell r="G50">
            <v>109752.2</v>
          </cell>
          <cell r="H50">
            <v>44603.16</v>
          </cell>
          <cell r="I50">
            <v>154355.35999999999</v>
          </cell>
          <cell r="J50">
            <v>100</v>
          </cell>
        </row>
        <row r="51">
          <cell r="C51" t="str">
            <v>岳阳市君山区学生资助管理中心</v>
          </cell>
          <cell r="D51">
            <v>256802.2</v>
          </cell>
          <cell r="E51">
            <v>102852.38</v>
          </cell>
          <cell r="F51">
            <v>359654.58</v>
          </cell>
          <cell r="G51">
            <v>256802.2</v>
          </cell>
          <cell r="H51">
            <v>102852.38</v>
          </cell>
          <cell r="I51">
            <v>359654.58</v>
          </cell>
          <cell r="J51">
            <v>100</v>
          </cell>
        </row>
        <row r="52">
          <cell r="C52" t="str">
            <v>岳阳县学生资助服务中心</v>
          </cell>
          <cell r="D52">
            <v>1556043.34</v>
          </cell>
          <cell r="E52">
            <v>529415.77</v>
          </cell>
          <cell r="F52">
            <v>2085459.11</v>
          </cell>
          <cell r="G52">
            <v>1304334.72</v>
          </cell>
          <cell r="H52">
            <v>470670.45</v>
          </cell>
          <cell r="I52">
            <v>1775005.17</v>
          </cell>
          <cell r="J52">
            <v>85.11</v>
          </cell>
        </row>
        <row r="53">
          <cell r="C53" t="str">
            <v>华容县学生资助管理中心</v>
          </cell>
          <cell r="D53">
            <v>640453.89</v>
          </cell>
          <cell r="E53">
            <v>321831.62</v>
          </cell>
          <cell r="F53">
            <v>962285.51</v>
          </cell>
          <cell r="G53">
            <v>600553.09</v>
          </cell>
          <cell r="H53">
            <v>310879.49</v>
          </cell>
          <cell r="I53">
            <v>911432.58</v>
          </cell>
          <cell r="J53">
            <v>94.72</v>
          </cell>
        </row>
        <row r="54">
          <cell r="C54" t="str">
            <v>湘阴县学生资助管理中心</v>
          </cell>
          <cell r="D54">
            <v>1069889.68</v>
          </cell>
          <cell r="E54">
            <v>364958.75</v>
          </cell>
          <cell r="F54">
            <v>1434848.43</v>
          </cell>
          <cell r="G54">
            <v>986172.2</v>
          </cell>
          <cell r="H54">
            <v>344324.14</v>
          </cell>
          <cell r="I54">
            <v>1330496.3400000001</v>
          </cell>
          <cell r="J54">
            <v>92.73</v>
          </cell>
        </row>
        <row r="55">
          <cell r="C55" t="str">
            <v>平江县学生资助管理中心</v>
          </cell>
          <cell r="D55">
            <v>3227666.31</v>
          </cell>
          <cell r="E55">
            <v>2342032.59</v>
          </cell>
          <cell r="F55">
            <v>5569698.9000000004</v>
          </cell>
          <cell r="G55">
            <v>3084175.8</v>
          </cell>
          <cell r="H55">
            <v>2295670.21</v>
          </cell>
          <cell r="I55">
            <v>5379846.0099999998</v>
          </cell>
          <cell r="J55">
            <v>96.59</v>
          </cell>
        </row>
        <row r="56">
          <cell r="C56" t="str">
            <v>汨罗市学生资助管理中心</v>
          </cell>
          <cell r="D56">
            <v>799551.04</v>
          </cell>
          <cell r="E56">
            <v>310242.21000000002</v>
          </cell>
          <cell r="F56">
            <v>1109793.25</v>
          </cell>
          <cell r="G56">
            <v>799551.04</v>
          </cell>
          <cell r="H56">
            <v>310242.21000000002</v>
          </cell>
          <cell r="I56">
            <v>1109793.25</v>
          </cell>
          <cell r="J56">
            <v>100</v>
          </cell>
        </row>
        <row r="57">
          <cell r="C57" t="str">
            <v>临湘市学生资助管理中心</v>
          </cell>
          <cell r="D57">
            <v>873236.33</v>
          </cell>
          <cell r="E57">
            <v>341406.01</v>
          </cell>
          <cell r="F57">
            <v>1214642.3400000001</v>
          </cell>
          <cell r="G57">
            <v>811242.66</v>
          </cell>
          <cell r="H57">
            <v>322804.90000000002</v>
          </cell>
          <cell r="I57">
            <v>1134047.56</v>
          </cell>
          <cell r="J57">
            <v>93.36</v>
          </cell>
        </row>
        <row r="58">
          <cell r="C58" t="str">
            <v>常德市经济技术开发区学生资助管理中心</v>
          </cell>
          <cell r="D58">
            <v>82926.22</v>
          </cell>
          <cell r="E58">
            <v>21968.5</v>
          </cell>
          <cell r="F58">
            <v>104894.72</v>
          </cell>
          <cell r="G58">
            <v>73907.17</v>
          </cell>
          <cell r="H58">
            <v>19345.21</v>
          </cell>
          <cell r="I58">
            <v>93252.38</v>
          </cell>
          <cell r="J58">
            <v>88.9</v>
          </cell>
        </row>
        <row r="59">
          <cell r="C59" t="str">
            <v>常德市西洞庭管理区学生资助管理中心</v>
          </cell>
          <cell r="D59">
            <v>107935.73</v>
          </cell>
          <cell r="E59">
            <v>24986.7</v>
          </cell>
          <cell r="F59">
            <v>132922.43</v>
          </cell>
          <cell r="G59">
            <v>102792.87</v>
          </cell>
          <cell r="H59">
            <v>23892.11</v>
          </cell>
          <cell r="I59">
            <v>126684.98</v>
          </cell>
          <cell r="J59">
            <v>95.31</v>
          </cell>
        </row>
        <row r="60">
          <cell r="C60" t="str">
            <v>常德市柳叶湖旅游度假区学生资助管理中心</v>
          </cell>
          <cell r="D60">
            <v>5090.91</v>
          </cell>
          <cell r="E60">
            <v>3550.46</v>
          </cell>
          <cell r="F60">
            <v>8641.3700000000008</v>
          </cell>
          <cell r="G60">
            <v>5090.91</v>
          </cell>
          <cell r="H60">
            <v>3550.46</v>
          </cell>
          <cell r="I60">
            <v>8641.3700000000008</v>
          </cell>
          <cell r="J60">
            <v>100</v>
          </cell>
        </row>
        <row r="61">
          <cell r="C61" t="str">
            <v>常德市武陵区学生资助管理中心</v>
          </cell>
          <cell r="D61">
            <v>251153.14</v>
          </cell>
          <cell r="E61">
            <v>67443.63</v>
          </cell>
          <cell r="F61">
            <v>318596.77</v>
          </cell>
          <cell r="G61">
            <v>227610.81</v>
          </cell>
          <cell r="H61">
            <v>61010.080000000002</v>
          </cell>
          <cell r="I61">
            <v>288620.89</v>
          </cell>
          <cell r="J61">
            <v>90.59</v>
          </cell>
        </row>
        <row r="62">
          <cell r="C62" t="str">
            <v>常德市鼎城区学生资助管理中心</v>
          </cell>
          <cell r="D62">
            <v>637594.18000000005</v>
          </cell>
          <cell r="E62">
            <v>206758.02</v>
          </cell>
          <cell r="F62">
            <v>844352.2</v>
          </cell>
          <cell r="G62">
            <v>533448.93000000005</v>
          </cell>
          <cell r="H62">
            <v>179714.25</v>
          </cell>
          <cell r="I62">
            <v>713163.18</v>
          </cell>
          <cell r="J62">
            <v>84.46</v>
          </cell>
        </row>
        <row r="63">
          <cell r="C63" t="str">
            <v>安乡县学生资助管理中心</v>
          </cell>
          <cell r="D63">
            <v>217515.37</v>
          </cell>
          <cell r="E63">
            <v>98026.52</v>
          </cell>
          <cell r="F63">
            <v>315541.89</v>
          </cell>
          <cell r="G63">
            <v>193182.03</v>
          </cell>
          <cell r="H63">
            <v>94652.91</v>
          </cell>
          <cell r="I63">
            <v>287834.94</v>
          </cell>
          <cell r="J63">
            <v>91.22</v>
          </cell>
        </row>
        <row r="64">
          <cell r="C64" t="str">
            <v>汉寿县学生资助管理中心</v>
          </cell>
          <cell r="D64">
            <v>1011331.2</v>
          </cell>
          <cell r="E64">
            <v>293453.38</v>
          </cell>
          <cell r="F64">
            <v>1304784.58</v>
          </cell>
          <cell r="G64">
            <v>990432.78</v>
          </cell>
          <cell r="H64">
            <v>288255.84999999998</v>
          </cell>
          <cell r="I64">
            <v>1278688.6299999999</v>
          </cell>
          <cell r="J64">
            <v>98</v>
          </cell>
        </row>
        <row r="65">
          <cell r="C65" t="str">
            <v>常德市西湖管理区学生资助管理中心</v>
          </cell>
          <cell r="D65">
            <v>35545.550000000003</v>
          </cell>
          <cell r="E65">
            <v>30785.02</v>
          </cell>
          <cell r="F65">
            <v>66330.570000000007</v>
          </cell>
          <cell r="G65">
            <v>32402.69</v>
          </cell>
          <cell r="H65">
            <v>30055.02</v>
          </cell>
          <cell r="I65">
            <v>62457.71</v>
          </cell>
          <cell r="J65">
            <v>94.16</v>
          </cell>
        </row>
        <row r="66">
          <cell r="C66" t="str">
            <v>澧县学生资助管理中心</v>
          </cell>
          <cell r="D66">
            <v>444512.55</v>
          </cell>
          <cell r="E66">
            <v>181258.18</v>
          </cell>
          <cell r="F66">
            <v>625770.73</v>
          </cell>
          <cell r="G66">
            <v>435442.51</v>
          </cell>
          <cell r="H66">
            <v>180228.36</v>
          </cell>
          <cell r="I66">
            <v>615670.87</v>
          </cell>
          <cell r="J66">
            <v>98.39</v>
          </cell>
        </row>
        <row r="67">
          <cell r="C67" t="str">
            <v>临澧县学生资助管理中心</v>
          </cell>
          <cell r="D67">
            <v>209998.47</v>
          </cell>
          <cell r="E67">
            <v>94923.7</v>
          </cell>
          <cell r="F67">
            <v>304922.17</v>
          </cell>
          <cell r="G67">
            <v>139587.89000000001</v>
          </cell>
          <cell r="H67">
            <v>76209.740000000005</v>
          </cell>
          <cell r="I67">
            <v>215797.63</v>
          </cell>
          <cell r="J67">
            <v>70.77</v>
          </cell>
        </row>
        <row r="68">
          <cell r="C68" t="str">
            <v>桃源县学生资助管理中心</v>
          </cell>
          <cell r="D68">
            <v>617630.39</v>
          </cell>
          <cell r="E68">
            <v>232985.18</v>
          </cell>
          <cell r="F68">
            <v>850615.57</v>
          </cell>
          <cell r="G68">
            <v>404049.04</v>
          </cell>
          <cell r="H68">
            <v>174569.68</v>
          </cell>
          <cell r="I68">
            <v>578618.72</v>
          </cell>
          <cell r="J68">
            <v>68.02</v>
          </cell>
        </row>
        <row r="69">
          <cell r="C69" t="str">
            <v>常德市桃花源旅游管理区学生资助管理中心</v>
          </cell>
          <cell r="D69">
            <v>41507.949999999997</v>
          </cell>
          <cell r="E69">
            <v>15946.28</v>
          </cell>
          <cell r="F69">
            <v>57454.23</v>
          </cell>
          <cell r="G69">
            <v>41507.949999999997</v>
          </cell>
          <cell r="H69">
            <v>15946.28</v>
          </cell>
          <cell r="I69">
            <v>57454.23</v>
          </cell>
          <cell r="J69">
            <v>100</v>
          </cell>
        </row>
        <row r="70">
          <cell r="C70" t="str">
            <v>石门县学生资助管理中心</v>
          </cell>
          <cell r="D70">
            <v>417159.3</v>
          </cell>
          <cell r="E70">
            <v>141173.46</v>
          </cell>
          <cell r="F70">
            <v>558332.76</v>
          </cell>
          <cell r="G70">
            <v>396799.54</v>
          </cell>
          <cell r="H70">
            <v>137551.26999999999</v>
          </cell>
          <cell r="I70">
            <v>534350.81000000006</v>
          </cell>
          <cell r="J70">
            <v>95.7</v>
          </cell>
        </row>
        <row r="71">
          <cell r="C71" t="str">
            <v>津市市学生资助管理中心</v>
          </cell>
          <cell r="D71">
            <v>155461.54999999999</v>
          </cell>
          <cell r="E71">
            <v>58342.68</v>
          </cell>
          <cell r="F71">
            <v>213804.23</v>
          </cell>
          <cell r="G71">
            <v>155461.54999999999</v>
          </cell>
          <cell r="H71">
            <v>58342.68</v>
          </cell>
          <cell r="I71">
            <v>213804.23</v>
          </cell>
          <cell r="J71">
            <v>100</v>
          </cell>
        </row>
        <row r="72">
          <cell r="C72" t="str">
            <v>张家界市永定区学生资助管理中心</v>
          </cell>
          <cell r="D72">
            <v>554480.77</v>
          </cell>
          <cell r="E72">
            <v>272829.61</v>
          </cell>
          <cell r="F72">
            <v>827310.38</v>
          </cell>
          <cell r="G72">
            <v>441661.26</v>
          </cell>
          <cell r="H72">
            <v>232924.81</v>
          </cell>
          <cell r="I72">
            <v>674586.07</v>
          </cell>
          <cell r="J72">
            <v>81.540000000000006</v>
          </cell>
        </row>
        <row r="73">
          <cell r="C73" t="str">
            <v>张家界市武陵源区学生资助管理中心</v>
          </cell>
          <cell r="D73">
            <v>29707.38</v>
          </cell>
          <cell r="E73">
            <v>20133.740000000002</v>
          </cell>
          <cell r="F73">
            <v>49841.120000000003</v>
          </cell>
          <cell r="G73">
            <v>29707.38</v>
          </cell>
          <cell r="H73">
            <v>20133.740000000002</v>
          </cell>
          <cell r="I73">
            <v>49841.120000000003</v>
          </cell>
          <cell r="J73">
            <v>100</v>
          </cell>
        </row>
        <row r="74">
          <cell r="C74" t="str">
            <v>慈利县学生资助管理中心</v>
          </cell>
          <cell r="D74">
            <v>1395641.63</v>
          </cell>
          <cell r="E74">
            <v>534426.42000000004</v>
          </cell>
          <cell r="F74">
            <v>1930068.05</v>
          </cell>
          <cell r="G74">
            <v>966957.24</v>
          </cell>
          <cell r="H74">
            <v>403863.62</v>
          </cell>
          <cell r="I74">
            <v>1370820.86</v>
          </cell>
          <cell r="J74">
            <v>71.02</v>
          </cell>
        </row>
        <row r="75">
          <cell r="C75" t="str">
            <v>桑植县学生资助管理中心</v>
          </cell>
          <cell r="D75">
            <v>1747777.62</v>
          </cell>
          <cell r="E75">
            <v>751794.31</v>
          </cell>
          <cell r="F75">
            <v>2499571.9300000002</v>
          </cell>
          <cell r="G75">
            <v>1157278.67</v>
          </cell>
          <cell r="H75">
            <v>594733.55000000005</v>
          </cell>
          <cell r="I75">
            <v>1752012.22</v>
          </cell>
          <cell r="J75">
            <v>70.09</v>
          </cell>
        </row>
        <row r="76">
          <cell r="C76" t="str">
            <v>益阳市大通湖区学生资助管理中心</v>
          </cell>
          <cell r="D76">
            <v>60409.54</v>
          </cell>
          <cell r="E76">
            <v>27999.78</v>
          </cell>
          <cell r="F76">
            <v>88409.32</v>
          </cell>
          <cell r="G76">
            <v>60409.54</v>
          </cell>
          <cell r="H76">
            <v>26357.25</v>
          </cell>
          <cell r="I76">
            <v>86766.79</v>
          </cell>
          <cell r="J76">
            <v>98.14</v>
          </cell>
        </row>
        <row r="77">
          <cell r="C77" t="str">
            <v>益阳市资阳区学生资助管理中心</v>
          </cell>
          <cell r="D77">
            <v>341633</v>
          </cell>
          <cell r="E77">
            <v>250915.04</v>
          </cell>
          <cell r="F77">
            <v>592548.04</v>
          </cell>
          <cell r="G77">
            <v>293601.3</v>
          </cell>
          <cell r="H77">
            <v>231507.58</v>
          </cell>
          <cell r="I77">
            <v>525108.88</v>
          </cell>
          <cell r="J77">
            <v>88.62</v>
          </cell>
        </row>
        <row r="78">
          <cell r="C78" t="str">
            <v>益阳市赫山区学生资助管理中心</v>
          </cell>
          <cell r="D78">
            <v>456503.32</v>
          </cell>
          <cell r="E78">
            <v>161456.59</v>
          </cell>
          <cell r="F78">
            <v>617959.91</v>
          </cell>
          <cell r="G78">
            <v>443903.32</v>
          </cell>
          <cell r="H78">
            <v>157994.37</v>
          </cell>
          <cell r="I78">
            <v>601897.68999999994</v>
          </cell>
          <cell r="J78">
            <v>97.4</v>
          </cell>
        </row>
        <row r="79">
          <cell r="C79" t="str">
            <v>南县学生资助管理中心</v>
          </cell>
          <cell r="D79">
            <v>316956.99</v>
          </cell>
          <cell r="E79">
            <v>120497.56</v>
          </cell>
          <cell r="F79">
            <v>437454.55</v>
          </cell>
          <cell r="G79">
            <v>316956.99</v>
          </cell>
          <cell r="H79">
            <v>120497.56</v>
          </cell>
          <cell r="I79">
            <v>437454.55</v>
          </cell>
          <cell r="J79">
            <v>100</v>
          </cell>
        </row>
        <row r="80">
          <cell r="C80" t="str">
            <v>桃江县学生资助管理中心</v>
          </cell>
          <cell r="D80">
            <v>1276660.53</v>
          </cell>
          <cell r="E80">
            <v>678463.65</v>
          </cell>
          <cell r="F80">
            <v>1955124.18</v>
          </cell>
          <cell r="G80">
            <v>1242362.1100000001</v>
          </cell>
          <cell r="H80">
            <v>668959.64</v>
          </cell>
          <cell r="I80">
            <v>1911321.75</v>
          </cell>
          <cell r="J80">
            <v>97.76</v>
          </cell>
        </row>
        <row r="81">
          <cell r="C81" t="str">
            <v>安化县学生资助管理中心</v>
          </cell>
          <cell r="D81">
            <v>1183771.3400000001</v>
          </cell>
          <cell r="E81">
            <v>579779.5</v>
          </cell>
          <cell r="F81">
            <v>1763550.84</v>
          </cell>
          <cell r="G81">
            <v>1068232.04</v>
          </cell>
          <cell r="H81">
            <v>517919.53</v>
          </cell>
          <cell r="I81">
            <v>1586151.57</v>
          </cell>
          <cell r="J81">
            <v>89.94</v>
          </cell>
        </row>
        <row r="82">
          <cell r="C82" t="str">
            <v>沅江市学生资助管理中心</v>
          </cell>
          <cell r="D82">
            <v>240103.06</v>
          </cell>
          <cell r="E82">
            <v>77151.31</v>
          </cell>
          <cell r="F82">
            <v>317254.37</v>
          </cell>
          <cell r="G82">
            <v>240103.06</v>
          </cell>
          <cell r="H82">
            <v>77151.31</v>
          </cell>
          <cell r="I82">
            <v>317254.37</v>
          </cell>
          <cell r="J82">
            <v>100</v>
          </cell>
        </row>
        <row r="83">
          <cell r="C83" t="str">
            <v>郴州市北湖区学生资助管理中心</v>
          </cell>
          <cell r="D83">
            <v>354038.52</v>
          </cell>
          <cell r="E83">
            <v>118148.17</v>
          </cell>
          <cell r="F83">
            <v>472186.69</v>
          </cell>
          <cell r="G83">
            <v>299512.96000000002</v>
          </cell>
          <cell r="H83">
            <v>112878.23</v>
          </cell>
          <cell r="I83">
            <v>412391.19</v>
          </cell>
          <cell r="J83">
            <v>87.34</v>
          </cell>
        </row>
        <row r="84">
          <cell r="C84" t="str">
            <v>郴州市苏仙区学生资助管理中心</v>
          </cell>
          <cell r="D84">
            <v>273499.84999999998</v>
          </cell>
          <cell r="E84">
            <v>90067.55</v>
          </cell>
          <cell r="F84">
            <v>363567.4</v>
          </cell>
          <cell r="G84">
            <v>195654.61</v>
          </cell>
          <cell r="H84">
            <v>74155.19</v>
          </cell>
          <cell r="I84">
            <v>269809.8</v>
          </cell>
          <cell r="J84">
            <v>74.209999999999994</v>
          </cell>
        </row>
        <row r="85">
          <cell r="C85" t="str">
            <v>桂阳县教育局学生资助服务中心</v>
          </cell>
          <cell r="D85">
            <v>1145985.26</v>
          </cell>
          <cell r="E85">
            <v>398847.18</v>
          </cell>
          <cell r="F85">
            <v>1544832.44</v>
          </cell>
          <cell r="G85">
            <v>1036301.32</v>
          </cell>
          <cell r="H85">
            <v>383675.1</v>
          </cell>
          <cell r="I85">
            <v>1419976.42</v>
          </cell>
          <cell r="J85">
            <v>91.92</v>
          </cell>
        </row>
        <row r="86">
          <cell r="C86" t="str">
            <v>宜章县学生资助管理中心</v>
          </cell>
          <cell r="D86">
            <v>1580505.87</v>
          </cell>
          <cell r="E86">
            <v>781127.48</v>
          </cell>
          <cell r="F86">
            <v>2361633.35</v>
          </cell>
          <cell r="G86">
            <v>1261326.04</v>
          </cell>
          <cell r="H86">
            <v>658061.76</v>
          </cell>
          <cell r="I86">
            <v>1919387.8</v>
          </cell>
          <cell r="J86">
            <v>81.27</v>
          </cell>
        </row>
        <row r="87">
          <cell r="C87" t="str">
            <v>永兴县教育事务中心</v>
          </cell>
          <cell r="D87">
            <v>713988.03</v>
          </cell>
          <cell r="E87">
            <v>358155.13</v>
          </cell>
          <cell r="F87">
            <v>1072143.1599999999</v>
          </cell>
          <cell r="G87">
            <v>568743.05000000005</v>
          </cell>
          <cell r="H87">
            <v>317690.65999999997</v>
          </cell>
          <cell r="I87">
            <v>886433.71</v>
          </cell>
          <cell r="J87">
            <v>82.68</v>
          </cell>
        </row>
        <row r="88">
          <cell r="C88" t="str">
            <v>嘉禾县学生资助管理中心</v>
          </cell>
          <cell r="D88">
            <v>900421.15</v>
          </cell>
          <cell r="E88">
            <v>545554.13</v>
          </cell>
          <cell r="F88">
            <v>1445975.28</v>
          </cell>
          <cell r="G88">
            <v>832763.62</v>
          </cell>
          <cell r="H88">
            <v>524088.8</v>
          </cell>
          <cell r="I88">
            <v>1356852.42</v>
          </cell>
          <cell r="J88">
            <v>93.84</v>
          </cell>
        </row>
        <row r="89">
          <cell r="C89" t="str">
            <v>临武县学生资助管理中心</v>
          </cell>
          <cell r="D89">
            <v>460142.26</v>
          </cell>
          <cell r="E89">
            <v>203432.5</v>
          </cell>
          <cell r="F89">
            <v>663574.76</v>
          </cell>
          <cell r="G89">
            <v>451244.85</v>
          </cell>
          <cell r="H89">
            <v>198280.11</v>
          </cell>
          <cell r="I89">
            <v>649524.96</v>
          </cell>
          <cell r="J89">
            <v>97.88</v>
          </cell>
        </row>
        <row r="90">
          <cell r="C90" t="str">
            <v>汝城县学生资助管理中心</v>
          </cell>
          <cell r="D90">
            <v>563459.56000000006</v>
          </cell>
          <cell r="E90">
            <v>278342.37</v>
          </cell>
          <cell r="F90">
            <v>841801.93</v>
          </cell>
          <cell r="G90">
            <v>506795.25</v>
          </cell>
          <cell r="H90">
            <v>270320.87</v>
          </cell>
          <cell r="I90">
            <v>777116.12</v>
          </cell>
          <cell r="J90">
            <v>92.32</v>
          </cell>
        </row>
        <row r="91">
          <cell r="C91" t="str">
            <v>桂东县教育局学生资助股</v>
          </cell>
          <cell r="D91">
            <v>270607.83</v>
          </cell>
          <cell r="E91">
            <v>171660.01</v>
          </cell>
          <cell r="F91">
            <v>442267.84</v>
          </cell>
          <cell r="G91">
            <v>270607.83</v>
          </cell>
          <cell r="H91">
            <v>171660.01</v>
          </cell>
          <cell r="I91">
            <v>442267.84</v>
          </cell>
          <cell r="J91">
            <v>100</v>
          </cell>
        </row>
        <row r="92">
          <cell r="C92" t="str">
            <v>安仁县学生资助管理中心</v>
          </cell>
          <cell r="D92">
            <v>533864.25</v>
          </cell>
          <cell r="E92">
            <v>275069.08</v>
          </cell>
          <cell r="F92">
            <v>808933.33</v>
          </cell>
          <cell r="G92">
            <v>375154.84</v>
          </cell>
          <cell r="H92">
            <v>207988.95</v>
          </cell>
          <cell r="I92">
            <v>583143.79</v>
          </cell>
          <cell r="J92">
            <v>72.09</v>
          </cell>
        </row>
        <row r="93">
          <cell r="C93" t="str">
            <v>资兴市学生资助管理中心</v>
          </cell>
          <cell r="D93">
            <v>316369.55</v>
          </cell>
          <cell r="E93">
            <v>113503.39</v>
          </cell>
          <cell r="F93">
            <v>429872.94</v>
          </cell>
          <cell r="G93">
            <v>288052.38</v>
          </cell>
          <cell r="H93">
            <v>109044.8</v>
          </cell>
          <cell r="I93">
            <v>397097.18</v>
          </cell>
          <cell r="J93">
            <v>92.38</v>
          </cell>
        </row>
        <row r="94">
          <cell r="C94" t="str">
            <v>永州市零陵区学生资助管理中心</v>
          </cell>
          <cell r="D94">
            <v>1235317.27</v>
          </cell>
          <cell r="E94">
            <v>461929.04</v>
          </cell>
          <cell r="F94">
            <v>1697246.31</v>
          </cell>
          <cell r="G94">
            <v>954787.76</v>
          </cell>
          <cell r="H94">
            <v>382895.69</v>
          </cell>
          <cell r="I94">
            <v>1337683.45</v>
          </cell>
          <cell r="J94">
            <v>78.81</v>
          </cell>
        </row>
        <row r="95">
          <cell r="C95" t="str">
            <v>永州市冷水滩区学生资助管理中心</v>
          </cell>
          <cell r="D95">
            <v>767256.37</v>
          </cell>
          <cell r="E95">
            <v>404763.07</v>
          </cell>
          <cell r="F95">
            <v>1172019.44</v>
          </cell>
          <cell r="G95">
            <v>677611.62</v>
          </cell>
          <cell r="H95">
            <v>385959.24</v>
          </cell>
          <cell r="I95">
            <v>1063570.8600000001</v>
          </cell>
          <cell r="J95">
            <v>90.75</v>
          </cell>
        </row>
        <row r="96">
          <cell r="C96" t="str">
            <v>祁阳县学生资助管理中心</v>
          </cell>
          <cell r="D96">
            <v>1591916.25</v>
          </cell>
          <cell r="E96">
            <v>1034620.71</v>
          </cell>
          <cell r="F96">
            <v>2626536.96</v>
          </cell>
          <cell r="G96">
            <v>1396291.33</v>
          </cell>
          <cell r="H96">
            <v>958365.05</v>
          </cell>
          <cell r="I96">
            <v>2354656.38</v>
          </cell>
          <cell r="J96">
            <v>89.65</v>
          </cell>
        </row>
        <row r="97">
          <cell r="C97" t="str">
            <v>东安县学生资助管理中心</v>
          </cell>
          <cell r="D97">
            <v>1212940.8999999999</v>
          </cell>
          <cell r="E97">
            <v>640628.61</v>
          </cell>
          <cell r="F97">
            <v>1853569.51</v>
          </cell>
          <cell r="G97">
            <v>1067472.33</v>
          </cell>
          <cell r="H97">
            <v>587083.06999999995</v>
          </cell>
          <cell r="I97">
            <v>1654555.4</v>
          </cell>
          <cell r="J97">
            <v>89.26</v>
          </cell>
        </row>
        <row r="98">
          <cell r="C98" t="str">
            <v>双牌县学生资助管理中心</v>
          </cell>
          <cell r="D98">
            <v>549765.07999999996</v>
          </cell>
          <cell r="E98">
            <v>558579.13</v>
          </cell>
          <cell r="F98">
            <v>1108344.21</v>
          </cell>
          <cell r="G98">
            <v>549765.07999999996</v>
          </cell>
          <cell r="H98">
            <v>558579.13</v>
          </cell>
          <cell r="I98">
            <v>1108344.21</v>
          </cell>
          <cell r="J98">
            <v>100</v>
          </cell>
        </row>
        <row r="99">
          <cell r="C99" t="str">
            <v>道县学生资助管理中心</v>
          </cell>
          <cell r="D99">
            <v>2540198.2400000002</v>
          </cell>
          <cell r="E99">
            <v>1171383.72</v>
          </cell>
          <cell r="F99">
            <v>3711581.96</v>
          </cell>
          <cell r="G99">
            <v>1861372.46</v>
          </cell>
          <cell r="H99">
            <v>965301.6</v>
          </cell>
          <cell r="I99">
            <v>2826674.06</v>
          </cell>
          <cell r="J99">
            <v>76.16</v>
          </cell>
        </row>
        <row r="100">
          <cell r="C100" t="str">
            <v>江永县学生资助管理中心</v>
          </cell>
          <cell r="D100">
            <v>799785.2</v>
          </cell>
          <cell r="E100">
            <v>326649.65000000002</v>
          </cell>
          <cell r="F100">
            <v>1126434.8500000001</v>
          </cell>
          <cell r="G100">
            <v>717396.47999999998</v>
          </cell>
          <cell r="H100">
            <v>309790.99</v>
          </cell>
          <cell r="I100">
            <v>1027187.47</v>
          </cell>
          <cell r="J100">
            <v>91.19</v>
          </cell>
        </row>
        <row r="101">
          <cell r="C101" t="str">
            <v>宁远县学生资助管理中心</v>
          </cell>
          <cell r="D101">
            <v>3091111.59</v>
          </cell>
          <cell r="E101">
            <v>1799551.19</v>
          </cell>
          <cell r="F101">
            <v>4890662.78</v>
          </cell>
          <cell r="G101">
            <v>2976397.51</v>
          </cell>
          <cell r="H101">
            <v>1775024.9</v>
          </cell>
          <cell r="I101">
            <v>4751422.41</v>
          </cell>
          <cell r="J101">
            <v>97.15</v>
          </cell>
        </row>
        <row r="102">
          <cell r="C102" t="str">
            <v>蓝山县学生资助管理中心</v>
          </cell>
          <cell r="D102">
            <v>1216248.8</v>
          </cell>
          <cell r="E102">
            <v>507155.42</v>
          </cell>
          <cell r="F102">
            <v>1723404.22</v>
          </cell>
          <cell r="G102">
            <v>1167312.8799999999</v>
          </cell>
          <cell r="H102">
            <v>495962.19</v>
          </cell>
          <cell r="I102">
            <v>1663275.07</v>
          </cell>
          <cell r="J102">
            <v>96.51</v>
          </cell>
        </row>
        <row r="103">
          <cell r="C103" t="str">
            <v>新田县学生资助管理中心</v>
          </cell>
          <cell r="D103">
            <v>2217625.2200000002</v>
          </cell>
          <cell r="E103">
            <v>894728.99</v>
          </cell>
          <cell r="F103">
            <v>3112354.21</v>
          </cell>
          <cell r="G103">
            <v>1936297.66</v>
          </cell>
          <cell r="H103">
            <v>803727.02</v>
          </cell>
          <cell r="I103">
            <v>2740024.68</v>
          </cell>
          <cell r="J103">
            <v>88.04</v>
          </cell>
        </row>
        <row r="104">
          <cell r="C104" t="str">
            <v>江华瑶族自治县学生资助管理中心</v>
          </cell>
          <cell r="D104">
            <v>2156292.64</v>
          </cell>
          <cell r="E104">
            <v>1321840.55</v>
          </cell>
          <cell r="F104">
            <v>3478133.19</v>
          </cell>
          <cell r="G104">
            <v>1997758.74</v>
          </cell>
          <cell r="H104">
            <v>1268045.5</v>
          </cell>
          <cell r="I104">
            <v>3265804.24</v>
          </cell>
          <cell r="J104">
            <v>93.9</v>
          </cell>
        </row>
        <row r="105">
          <cell r="C105" t="str">
            <v>怀化市洪江区学生资助管理中心</v>
          </cell>
          <cell r="D105">
            <v>174060.5</v>
          </cell>
          <cell r="E105">
            <v>62829.84</v>
          </cell>
          <cell r="F105">
            <v>236890.34</v>
          </cell>
          <cell r="G105">
            <v>161282.72</v>
          </cell>
          <cell r="H105">
            <v>60477.59</v>
          </cell>
          <cell r="I105">
            <v>221760.31</v>
          </cell>
          <cell r="J105">
            <v>93.61</v>
          </cell>
        </row>
        <row r="106">
          <cell r="C106" t="str">
            <v>怀化市鹤城区学生资助管理中心</v>
          </cell>
          <cell r="D106">
            <v>309108.2</v>
          </cell>
          <cell r="E106">
            <v>128417.36</v>
          </cell>
          <cell r="F106">
            <v>437525.56</v>
          </cell>
          <cell r="G106">
            <v>211620.76</v>
          </cell>
          <cell r="H106">
            <v>98729.58</v>
          </cell>
          <cell r="I106">
            <v>310350.34000000003</v>
          </cell>
          <cell r="J106">
            <v>70.930000000000007</v>
          </cell>
        </row>
        <row r="107">
          <cell r="C107" t="str">
            <v>中方县学生资助管理中心</v>
          </cell>
          <cell r="D107">
            <v>229933.62</v>
          </cell>
          <cell r="E107">
            <v>166904.53</v>
          </cell>
          <cell r="F107">
            <v>396838.15</v>
          </cell>
          <cell r="G107">
            <v>229933.62</v>
          </cell>
          <cell r="H107">
            <v>166904.53</v>
          </cell>
          <cell r="I107">
            <v>396838.15</v>
          </cell>
          <cell r="J107">
            <v>100</v>
          </cell>
        </row>
        <row r="108">
          <cell r="C108" t="str">
            <v>沅陵县学生资助管理中心</v>
          </cell>
          <cell r="D108">
            <v>700710.59</v>
          </cell>
          <cell r="E108">
            <v>372104.47</v>
          </cell>
          <cell r="F108">
            <v>1072815.06</v>
          </cell>
          <cell r="G108">
            <v>566237.56999999995</v>
          </cell>
          <cell r="H108">
            <v>315179.59999999998</v>
          </cell>
          <cell r="I108">
            <v>881417.17</v>
          </cell>
          <cell r="J108">
            <v>82.16</v>
          </cell>
        </row>
        <row r="109">
          <cell r="C109" t="str">
            <v>辰溪县学生资助管理中心</v>
          </cell>
          <cell r="D109">
            <v>540681.15</v>
          </cell>
          <cell r="E109">
            <v>265580.21000000002</v>
          </cell>
          <cell r="F109">
            <v>806261.36</v>
          </cell>
          <cell r="G109">
            <v>493547.17</v>
          </cell>
          <cell r="H109">
            <v>254825.68</v>
          </cell>
          <cell r="I109">
            <v>748372.85</v>
          </cell>
          <cell r="J109">
            <v>92.82</v>
          </cell>
        </row>
        <row r="110">
          <cell r="C110" t="str">
            <v>溆浦县学生资助管理中心</v>
          </cell>
          <cell r="D110">
            <v>732594.85</v>
          </cell>
          <cell r="E110">
            <v>317549.11</v>
          </cell>
          <cell r="F110">
            <v>1050143.96</v>
          </cell>
          <cell r="G110">
            <v>533968.41</v>
          </cell>
          <cell r="H110">
            <v>262988.92</v>
          </cell>
          <cell r="I110">
            <v>796957.33</v>
          </cell>
          <cell r="J110">
            <v>75.89</v>
          </cell>
        </row>
        <row r="111">
          <cell r="C111" t="str">
            <v>会同县学生资助管理中心</v>
          </cell>
          <cell r="D111">
            <v>566074.46</v>
          </cell>
          <cell r="E111">
            <v>258895.24</v>
          </cell>
          <cell r="F111">
            <v>824969.7</v>
          </cell>
          <cell r="G111">
            <v>420733.55</v>
          </cell>
          <cell r="H111">
            <v>214836.26</v>
          </cell>
          <cell r="I111">
            <v>635569.81000000006</v>
          </cell>
          <cell r="J111">
            <v>77.040000000000006</v>
          </cell>
        </row>
        <row r="112">
          <cell r="C112" t="str">
            <v>麻阳苗族自治县学生资助管理中心</v>
          </cell>
          <cell r="D112">
            <v>1325193.56</v>
          </cell>
          <cell r="E112">
            <v>691290.27</v>
          </cell>
          <cell r="F112">
            <v>2016483.83</v>
          </cell>
          <cell r="G112">
            <v>1148395.75</v>
          </cell>
          <cell r="H112">
            <v>630591.32999999996</v>
          </cell>
          <cell r="I112">
            <v>1778987.08</v>
          </cell>
          <cell r="J112">
            <v>88.22</v>
          </cell>
        </row>
        <row r="113">
          <cell r="C113" t="str">
            <v>新晃侗族自治县学生资助管理中心</v>
          </cell>
          <cell r="D113">
            <v>744197.18</v>
          </cell>
          <cell r="E113">
            <v>343106.84</v>
          </cell>
          <cell r="F113">
            <v>1087304.02</v>
          </cell>
          <cell r="G113">
            <v>611743.88</v>
          </cell>
          <cell r="H113">
            <v>304090.65000000002</v>
          </cell>
          <cell r="I113">
            <v>915834.53</v>
          </cell>
          <cell r="J113">
            <v>84.23</v>
          </cell>
        </row>
        <row r="114">
          <cell r="C114" t="str">
            <v>芷江侗族自治县学生资助管理中心</v>
          </cell>
          <cell r="D114">
            <v>588121.36</v>
          </cell>
          <cell r="E114">
            <v>527359.66</v>
          </cell>
          <cell r="F114">
            <v>1115481.02</v>
          </cell>
          <cell r="G114">
            <v>528064.47</v>
          </cell>
          <cell r="H114">
            <v>488207.54</v>
          </cell>
          <cell r="I114">
            <v>1016272.01</v>
          </cell>
          <cell r="J114">
            <v>91.11</v>
          </cell>
        </row>
        <row r="115">
          <cell r="C115" t="str">
            <v>靖州苗族侗族自治县学生资助管理中心</v>
          </cell>
          <cell r="D115">
            <v>492078.43</v>
          </cell>
          <cell r="E115">
            <v>235988.3</v>
          </cell>
          <cell r="F115">
            <v>728066.73</v>
          </cell>
          <cell r="G115">
            <v>465459.38</v>
          </cell>
          <cell r="H115">
            <v>229563.68</v>
          </cell>
          <cell r="I115">
            <v>695023.06</v>
          </cell>
          <cell r="J115">
            <v>95.46</v>
          </cell>
        </row>
        <row r="116">
          <cell r="C116" t="str">
            <v>通道县学生资助管理中心</v>
          </cell>
          <cell r="D116">
            <v>481576.9</v>
          </cell>
          <cell r="E116">
            <v>279470.17</v>
          </cell>
          <cell r="F116">
            <v>761047.07</v>
          </cell>
          <cell r="G116">
            <v>384115.75</v>
          </cell>
          <cell r="H116">
            <v>257071.4</v>
          </cell>
          <cell r="I116">
            <v>641187.15</v>
          </cell>
          <cell r="J116">
            <v>84.25</v>
          </cell>
        </row>
        <row r="117">
          <cell r="C117" t="str">
            <v>洪江市学生资助管理中心</v>
          </cell>
          <cell r="D117">
            <v>2108322.5699999998</v>
          </cell>
          <cell r="E117">
            <v>656826</v>
          </cell>
          <cell r="F117">
            <v>2765148.57</v>
          </cell>
          <cell r="G117">
            <v>1293816.46</v>
          </cell>
          <cell r="H117">
            <v>451546.89</v>
          </cell>
          <cell r="I117">
            <v>1745363.35</v>
          </cell>
          <cell r="J117">
            <v>63.12</v>
          </cell>
        </row>
        <row r="118">
          <cell r="C118" t="str">
            <v>娄底市娄星区学生资助管理中心</v>
          </cell>
          <cell r="D118">
            <v>435521.99</v>
          </cell>
          <cell r="E118">
            <v>181905.67</v>
          </cell>
          <cell r="F118">
            <v>617427.66</v>
          </cell>
          <cell r="G118">
            <v>407695.77</v>
          </cell>
          <cell r="H118">
            <v>174882.91</v>
          </cell>
          <cell r="I118">
            <v>582578.68000000005</v>
          </cell>
          <cell r="J118">
            <v>94.36</v>
          </cell>
        </row>
        <row r="119">
          <cell r="C119" t="str">
            <v>双峰县学生资助管理中心</v>
          </cell>
          <cell r="D119">
            <v>1109412.5</v>
          </cell>
          <cell r="E119">
            <v>445927.92</v>
          </cell>
          <cell r="F119">
            <v>1555340.42</v>
          </cell>
          <cell r="G119">
            <v>894128.69</v>
          </cell>
          <cell r="H119">
            <v>391461.16</v>
          </cell>
          <cell r="I119">
            <v>1285589.8500000001</v>
          </cell>
          <cell r="J119">
            <v>82.66</v>
          </cell>
        </row>
        <row r="120">
          <cell r="C120" t="str">
            <v>新化县学生资助管理中心</v>
          </cell>
          <cell r="D120">
            <v>1833903.11</v>
          </cell>
          <cell r="E120">
            <v>877094.38</v>
          </cell>
          <cell r="F120">
            <v>2710997.49</v>
          </cell>
          <cell r="G120">
            <v>1570593.3</v>
          </cell>
          <cell r="H120">
            <v>792601.42</v>
          </cell>
          <cell r="I120">
            <v>2363194.7200000002</v>
          </cell>
          <cell r="J120">
            <v>87.17</v>
          </cell>
        </row>
        <row r="121">
          <cell r="C121" t="str">
            <v>冷水江市学生资助管理中心</v>
          </cell>
          <cell r="D121">
            <v>516676.65</v>
          </cell>
          <cell r="E121">
            <v>189018.25</v>
          </cell>
          <cell r="F121">
            <v>705694.9</v>
          </cell>
          <cell r="G121">
            <v>495629.04</v>
          </cell>
          <cell r="H121">
            <v>181746.73</v>
          </cell>
          <cell r="I121">
            <v>677375.77</v>
          </cell>
          <cell r="J121">
            <v>95.99</v>
          </cell>
        </row>
        <row r="122">
          <cell r="C122" t="str">
            <v>涟源市学生资助管理中心</v>
          </cell>
          <cell r="D122">
            <v>2401474.02</v>
          </cell>
          <cell r="E122">
            <v>911345.79</v>
          </cell>
          <cell r="F122">
            <v>3312819.81</v>
          </cell>
          <cell r="G122">
            <v>2285984.0699999998</v>
          </cell>
          <cell r="H122">
            <v>896295.26</v>
          </cell>
          <cell r="I122">
            <v>3182279.33</v>
          </cell>
          <cell r="J122">
            <v>96.06</v>
          </cell>
        </row>
        <row r="123">
          <cell r="C123" t="str">
            <v>吉首市学生资助管理中心</v>
          </cell>
          <cell r="D123">
            <v>1970668.09</v>
          </cell>
          <cell r="E123">
            <v>798978.18</v>
          </cell>
          <cell r="F123">
            <v>2769646.27</v>
          </cell>
          <cell r="G123">
            <v>1750408.09</v>
          </cell>
          <cell r="H123">
            <v>739147.53</v>
          </cell>
          <cell r="I123">
            <v>2489555.62</v>
          </cell>
          <cell r="J123">
            <v>89.89</v>
          </cell>
        </row>
        <row r="124">
          <cell r="C124" t="str">
            <v>泸溪县学生资助管理中心</v>
          </cell>
          <cell r="D124">
            <v>2026546.59</v>
          </cell>
          <cell r="E124">
            <v>927684.08</v>
          </cell>
          <cell r="F124">
            <v>2954230.67</v>
          </cell>
          <cell r="G124">
            <v>1901505.33</v>
          </cell>
          <cell r="H124">
            <v>891655.08</v>
          </cell>
          <cell r="I124">
            <v>2793160.41</v>
          </cell>
          <cell r="J124">
            <v>94.55</v>
          </cell>
        </row>
        <row r="125">
          <cell r="C125" t="str">
            <v>凤凰县学生资助管理中心</v>
          </cell>
          <cell r="D125">
            <v>2294275.87</v>
          </cell>
          <cell r="E125">
            <v>852567.16</v>
          </cell>
          <cell r="F125">
            <v>3146843.03</v>
          </cell>
          <cell r="G125">
            <v>2147958.9500000002</v>
          </cell>
          <cell r="H125">
            <v>812546.56000000006</v>
          </cell>
          <cell r="I125">
            <v>2960505.51</v>
          </cell>
          <cell r="J125">
            <v>94.08</v>
          </cell>
        </row>
        <row r="126">
          <cell r="C126" t="str">
            <v>花垣县学生资助管理中心</v>
          </cell>
          <cell r="D126">
            <v>2150645.83</v>
          </cell>
          <cell r="E126">
            <v>1022265.8</v>
          </cell>
          <cell r="F126">
            <v>3172911.63</v>
          </cell>
          <cell r="G126">
            <v>2081424.48</v>
          </cell>
          <cell r="H126">
            <v>1005704.81</v>
          </cell>
          <cell r="I126">
            <v>3087129.29</v>
          </cell>
          <cell r="J126">
            <v>97.3</v>
          </cell>
        </row>
        <row r="127">
          <cell r="C127" t="str">
            <v>保靖县学生资助管理中心</v>
          </cell>
          <cell r="D127">
            <v>2050036.36</v>
          </cell>
          <cell r="E127">
            <v>944761.32</v>
          </cell>
          <cell r="F127">
            <v>2994797.68</v>
          </cell>
          <cell r="G127">
            <v>1887458.22</v>
          </cell>
          <cell r="H127">
            <v>899155.28</v>
          </cell>
          <cell r="I127">
            <v>2786613.5</v>
          </cell>
          <cell r="J127">
            <v>93.05</v>
          </cell>
        </row>
        <row r="128">
          <cell r="C128" t="str">
            <v>古丈县学生资助管理中心</v>
          </cell>
          <cell r="D128">
            <v>1432207.71</v>
          </cell>
          <cell r="E128">
            <v>492321.22</v>
          </cell>
          <cell r="F128">
            <v>1924528.93</v>
          </cell>
          <cell r="G128">
            <v>1432207.71</v>
          </cell>
          <cell r="H128">
            <v>492321.22</v>
          </cell>
          <cell r="I128">
            <v>1924528.93</v>
          </cell>
          <cell r="J128">
            <v>100</v>
          </cell>
        </row>
        <row r="129">
          <cell r="C129" t="str">
            <v>永顺县学生资助管理中心</v>
          </cell>
          <cell r="D129">
            <v>2750170.2</v>
          </cell>
          <cell r="E129">
            <v>1283286.54</v>
          </cell>
          <cell r="F129">
            <v>4033456.74</v>
          </cell>
          <cell r="G129">
            <v>2568118.69</v>
          </cell>
          <cell r="H129">
            <v>1213258.3400000001</v>
          </cell>
          <cell r="I129">
            <v>3781377.03</v>
          </cell>
          <cell r="J129">
            <v>93.75</v>
          </cell>
        </row>
        <row r="130">
          <cell r="C130" t="str">
            <v>龙山县学生资助管理中心</v>
          </cell>
          <cell r="D130">
            <v>2693094.91</v>
          </cell>
          <cell r="E130">
            <v>1187040.47</v>
          </cell>
          <cell r="F130">
            <v>3880135.38</v>
          </cell>
          <cell r="G130">
            <v>2503175.0699999998</v>
          </cell>
          <cell r="H130">
            <v>1132697.8</v>
          </cell>
          <cell r="I130">
            <v>3635872.87</v>
          </cell>
          <cell r="J130">
            <v>93.7</v>
          </cell>
        </row>
      </sheetData>
      <sheetData sheetId="2">
        <row r="5">
          <cell r="B5" t="str">
            <v>长沙市学生资助管理中心</v>
          </cell>
          <cell r="D5" t="str">
            <v>未申报</v>
          </cell>
        </row>
        <row r="6">
          <cell r="B6" t="str">
            <v>长沙县学生资助中心</v>
          </cell>
          <cell r="D6" t="str">
            <v>未申报</v>
          </cell>
        </row>
        <row r="7">
          <cell r="B7" t="str">
            <v>长沙市望城区学生资助管理中心</v>
          </cell>
          <cell r="D7" t="str">
            <v>未申报</v>
          </cell>
        </row>
        <row r="8">
          <cell r="B8" t="str">
            <v>宁乡县学生资助管理中心</v>
          </cell>
          <cell r="D8" t="str">
            <v>未申报</v>
          </cell>
        </row>
        <row r="9">
          <cell r="B9" t="str">
            <v>浏阳市学生资助管理中心</v>
          </cell>
          <cell r="C9" t="str">
            <v>通过</v>
          </cell>
        </row>
        <row r="10">
          <cell r="B10" t="str">
            <v>株洲市学生资助管理中心</v>
          </cell>
          <cell r="C10" t="str">
            <v>通过</v>
          </cell>
        </row>
        <row r="11">
          <cell r="B11" t="str">
            <v>株洲县学生资助管理中心</v>
          </cell>
          <cell r="D11" t="str">
            <v>未申报</v>
          </cell>
        </row>
        <row r="12">
          <cell r="B12" t="str">
            <v>攸县学生资助管理中心</v>
          </cell>
          <cell r="D12" t="str">
            <v>未申报</v>
          </cell>
        </row>
        <row r="13">
          <cell r="B13" t="str">
            <v>茶陵县学生资助管理中心</v>
          </cell>
          <cell r="C13" t="str">
            <v>通过</v>
          </cell>
        </row>
        <row r="14">
          <cell r="B14" t="str">
            <v>炎陵县学生资助管理中心</v>
          </cell>
          <cell r="C14" t="str">
            <v>通过</v>
          </cell>
        </row>
        <row r="15">
          <cell r="B15" t="str">
            <v>醴陵市学生资助管理中心</v>
          </cell>
          <cell r="C15" t="str">
            <v>通过</v>
          </cell>
        </row>
        <row r="16">
          <cell r="B16" t="str">
            <v>湘潭市学生资助管理中心</v>
          </cell>
          <cell r="D16" t="str">
            <v>未申报</v>
          </cell>
        </row>
        <row r="17">
          <cell r="B17" t="str">
            <v>湘潭县学生资助管理中心</v>
          </cell>
          <cell r="D17" t="str">
            <v>未申报</v>
          </cell>
        </row>
        <row r="18">
          <cell r="B18" t="str">
            <v>湘乡市学生资助管理中心</v>
          </cell>
          <cell r="D18" t="str">
            <v>未申报</v>
          </cell>
        </row>
        <row r="19">
          <cell r="B19" t="str">
            <v>韶山市学生资助管理中心</v>
          </cell>
          <cell r="C19" t="str">
            <v>通过</v>
          </cell>
        </row>
        <row r="20">
          <cell r="B20" t="str">
            <v>衡阳市珠晖区学生资助事务中心</v>
          </cell>
          <cell r="C20" t="str">
            <v>通过</v>
          </cell>
        </row>
        <row r="21">
          <cell r="B21" t="str">
            <v>衡阳市雁峰区学生资助服务站</v>
          </cell>
          <cell r="D21" t="str">
            <v>未申报</v>
          </cell>
        </row>
        <row r="22">
          <cell r="B22" t="str">
            <v>石鼓区学生资助管理中心</v>
          </cell>
          <cell r="D22" t="str">
            <v>未申报</v>
          </cell>
        </row>
        <row r="23">
          <cell r="B23" t="str">
            <v>蒸湘区学生资助管理中心</v>
          </cell>
          <cell r="C23" t="str">
            <v>通过</v>
          </cell>
        </row>
        <row r="24">
          <cell r="B24" t="str">
            <v>衡阳市南岳区学生资助管理中心</v>
          </cell>
          <cell r="C24" t="str">
            <v>通过</v>
          </cell>
        </row>
        <row r="25">
          <cell r="B25" t="str">
            <v>衡阳县学生资助管理中心</v>
          </cell>
          <cell r="C25" t="str">
            <v>通过</v>
          </cell>
        </row>
        <row r="26">
          <cell r="B26" t="str">
            <v>衡南县学生资助管理中心</v>
          </cell>
          <cell r="C26" t="str">
            <v>通过</v>
          </cell>
        </row>
        <row r="27">
          <cell r="B27" t="str">
            <v>衡山县学生资助管理中心</v>
          </cell>
          <cell r="C27" t="str">
            <v>通过</v>
          </cell>
        </row>
        <row r="28">
          <cell r="B28" t="str">
            <v>衡东县学生资助管理中心</v>
          </cell>
          <cell r="C28" t="str">
            <v>通过</v>
          </cell>
        </row>
        <row r="29">
          <cell r="B29" t="str">
            <v>祁东县学生资助管理中心</v>
          </cell>
          <cell r="C29" t="str">
            <v>通过</v>
          </cell>
        </row>
        <row r="30">
          <cell r="B30" t="str">
            <v>耒阳市学生资助管理中心</v>
          </cell>
          <cell r="C30" t="str">
            <v>通过</v>
          </cell>
        </row>
        <row r="31">
          <cell r="B31" t="str">
            <v>常宁市学生资助管理中心</v>
          </cell>
          <cell r="C31" t="str">
            <v>通过</v>
          </cell>
        </row>
        <row r="32">
          <cell r="B32" t="str">
            <v>邵阳市双清区学生资助管理中心</v>
          </cell>
          <cell r="C32" t="str">
            <v>通过</v>
          </cell>
        </row>
        <row r="33">
          <cell r="B33" t="str">
            <v>邵阳市大祥区学生资助管理中心</v>
          </cell>
          <cell r="C33" t="str">
            <v>通过</v>
          </cell>
        </row>
        <row r="34">
          <cell r="B34" t="str">
            <v>邵阳市北塔区学生资助管理中心</v>
          </cell>
          <cell r="C34" t="str">
            <v>通过</v>
          </cell>
        </row>
        <row r="35">
          <cell r="B35" t="str">
            <v>邵东市学生资助管理中心</v>
          </cell>
          <cell r="C35" t="str">
            <v>通过</v>
          </cell>
        </row>
        <row r="36">
          <cell r="B36" t="str">
            <v>新邵县学生资助管理中心</v>
          </cell>
          <cell r="C36" t="str">
            <v>通过</v>
          </cell>
        </row>
        <row r="37">
          <cell r="B37" t="str">
            <v>邵阳县学生资助管理中心</v>
          </cell>
          <cell r="C37" t="str">
            <v>通过</v>
          </cell>
        </row>
        <row r="38">
          <cell r="B38" t="str">
            <v>隆回县学生资助服务中心</v>
          </cell>
          <cell r="C38" t="str">
            <v>通过</v>
          </cell>
        </row>
        <row r="39">
          <cell r="B39" t="str">
            <v>洞口县学生资助管理中心</v>
          </cell>
          <cell r="C39" t="str">
            <v>通过</v>
          </cell>
        </row>
        <row r="40">
          <cell r="B40" t="str">
            <v>绥宁县学生资助管理中心</v>
          </cell>
          <cell r="C40" t="str">
            <v>通过</v>
          </cell>
        </row>
        <row r="41">
          <cell r="B41" t="str">
            <v>新宁县学生资助管理中心</v>
          </cell>
          <cell r="C41" t="str">
            <v>通过</v>
          </cell>
        </row>
        <row r="42">
          <cell r="B42" t="str">
            <v>城步苗族自治县学生资助管理中心</v>
          </cell>
          <cell r="C42" t="str">
            <v>通过</v>
          </cell>
        </row>
        <row r="43">
          <cell r="B43" t="str">
            <v>武冈市学生资助管理中心</v>
          </cell>
          <cell r="C43" t="str">
            <v>通过</v>
          </cell>
        </row>
        <row r="44">
          <cell r="B44" t="str">
            <v>岳阳市南湖新区学生资助管理中心</v>
          </cell>
          <cell r="D44" t="str">
            <v>未申报</v>
          </cell>
        </row>
        <row r="45">
          <cell r="B45" t="str">
            <v>岳阳市经济技术开发区学生资助管理中心</v>
          </cell>
          <cell r="D45" t="str">
            <v>未申报</v>
          </cell>
        </row>
        <row r="46">
          <cell r="B46" t="str">
            <v>岳阳市岳阳楼区教育资助服务中心</v>
          </cell>
          <cell r="C46" t="str">
            <v>通过</v>
          </cell>
        </row>
        <row r="47">
          <cell r="B47" t="str">
            <v>岳阳市屈原管理区学生资助管理中心</v>
          </cell>
          <cell r="D47" t="str">
            <v>未申报</v>
          </cell>
        </row>
        <row r="48">
          <cell r="B48" t="str">
            <v>岳阳市云溪区学生资助管理中心</v>
          </cell>
          <cell r="D48" t="str">
            <v>未申报</v>
          </cell>
        </row>
        <row r="49">
          <cell r="B49" t="str">
            <v>岳阳市君山区学生资助管理中心</v>
          </cell>
          <cell r="C49" t="str">
            <v>通过</v>
          </cell>
        </row>
        <row r="50">
          <cell r="B50" t="str">
            <v>岳阳县学生资助服务中心</v>
          </cell>
          <cell r="D50" t="str">
            <v>未申报</v>
          </cell>
        </row>
        <row r="51">
          <cell r="B51" t="str">
            <v>华容县学生资助管理中心</v>
          </cell>
          <cell r="C51" t="str">
            <v>通过</v>
          </cell>
        </row>
        <row r="52">
          <cell r="B52" t="str">
            <v>湘阴县学生资助管理中心</v>
          </cell>
          <cell r="D52" t="str">
            <v>未申报</v>
          </cell>
        </row>
        <row r="53">
          <cell r="B53" t="str">
            <v>平江县学生资助管理中心</v>
          </cell>
          <cell r="C53" t="str">
            <v>通过</v>
          </cell>
        </row>
        <row r="54">
          <cell r="B54" t="str">
            <v>汨罗市学生资助管理中心</v>
          </cell>
          <cell r="C54" t="str">
            <v>通过</v>
          </cell>
        </row>
        <row r="55">
          <cell r="B55" t="str">
            <v>临湘市学生资助管理中心</v>
          </cell>
          <cell r="C55" t="str">
            <v>通过</v>
          </cell>
        </row>
        <row r="56">
          <cell r="B56" t="str">
            <v>常德市经济技术开发区学生资助管理中心</v>
          </cell>
          <cell r="D56" t="str">
            <v>未申报</v>
          </cell>
        </row>
        <row r="57">
          <cell r="B57" t="str">
            <v>常德市西洞庭管理区学生资助管理中心</v>
          </cell>
          <cell r="D57" t="str">
            <v>未申报</v>
          </cell>
        </row>
        <row r="58">
          <cell r="B58" t="str">
            <v>常德市柳叶湖旅游度假区学生资助管理中心</v>
          </cell>
          <cell r="D58" t="str">
            <v>未申报</v>
          </cell>
        </row>
        <row r="59">
          <cell r="B59" t="str">
            <v>常德市武陵区学生资助管理中心</v>
          </cell>
          <cell r="D59" t="str">
            <v>未申报</v>
          </cell>
        </row>
        <row r="60">
          <cell r="B60" t="str">
            <v>常德市鼎城区学生资助管理中心</v>
          </cell>
          <cell r="C60" t="str">
            <v>通过</v>
          </cell>
        </row>
        <row r="61">
          <cell r="B61" t="str">
            <v>安乡县学生资助管理中心</v>
          </cell>
          <cell r="D61" t="str">
            <v>未申报</v>
          </cell>
        </row>
        <row r="62">
          <cell r="B62" t="str">
            <v>汉寿县学生资助管理中心</v>
          </cell>
          <cell r="C62" t="str">
            <v>通过</v>
          </cell>
        </row>
        <row r="63">
          <cell r="B63" t="str">
            <v>常德市西湖管理区学生资助管理中心</v>
          </cell>
          <cell r="D63" t="str">
            <v>未申报</v>
          </cell>
        </row>
        <row r="64">
          <cell r="B64" t="str">
            <v>澧县学生资助管理中心</v>
          </cell>
          <cell r="C64" t="str">
            <v>通过</v>
          </cell>
        </row>
        <row r="65">
          <cell r="B65" t="str">
            <v>临澧县学生资助管理中心</v>
          </cell>
          <cell r="D65" t="str">
            <v>未申报</v>
          </cell>
        </row>
        <row r="66">
          <cell r="B66" t="str">
            <v>桃源县学生资助管理中心</v>
          </cell>
          <cell r="C66" t="str">
            <v>通过</v>
          </cell>
        </row>
        <row r="67">
          <cell r="B67" t="str">
            <v>常德市桃花源旅游管理区学生资助管理中心</v>
          </cell>
          <cell r="D67" t="str">
            <v>未申报</v>
          </cell>
        </row>
        <row r="68">
          <cell r="B68" t="str">
            <v>石门县学生资助管理中心</v>
          </cell>
          <cell r="C68" t="str">
            <v>通过</v>
          </cell>
        </row>
        <row r="69">
          <cell r="B69" t="str">
            <v>津市市学生资助管理中心</v>
          </cell>
          <cell r="D69" t="str">
            <v>未申报</v>
          </cell>
        </row>
        <row r="70">
          <cell r="B70" t="str">
            <v>张家界市永定区学生资助管理中心</v>
          </cell>
          <cell r="C70" t="str">
            <v>通过</v>
          </cell>
        </row>
        <row r="71">
          <cell r="B71" t="str">
            <v>张家界市武陵源区学生资助管理中心</v>
          </cell>
          <cell r="C71" t="str">
            <v>通过</v>
          </cell>
        </row>
        <row r="72">
          <cell r="B72" t="str">
            <v>慈利县学生资助管理中心</v>
          </cell>
          <cell r="C72" t="str">
            <v>通过</v>
          </cell>
        </row>
        <row r="73">
          <cell r="B73" t="str">
            <v>桑植县学生资助管理中心</v>
          </cell>
          <cell r="C73" t="str">
            <v>通过</v>
          </cell>
        </row>
        <row r="74">
          <cell r="B74" t="str">
            <v>益阳市大通湖区学生资助管理中心</v>
          </cell>
          <cell r="D74" t="str">
            <v>未申报</v>
          </cell>
        </row>
        <row r="75">
          <cell r="B75" t="str">
            <v>益阳市资阳区学生资助管理中心</v>
          </cell>
          <cell r="C75" t="str">
            <v>通过</v>
          </cell>
        </row>
        <row r="76">
          <cell r="B76" t="str">
            <v>益阳市赫山区学生资助管理中心</v>
          </cell>
          <cell r="C76" t="str">
            <v>通过</v>
          </cell>
        </row>
        <row r="77">
          <cell r="B77" t="str">
            <v>南县学生资助管理中心</v>
          </cell>
          <cell r="C77" t="str">
            <v>通过</v>
          </cell>
        </row>
        <row r="78">
          <cell r="B78" t="str">
            <v>桃江县学生资助管理中心</v>
          </cell>
          <cell r="C78" t="str">
            <v>通过</v>
          </cell>
        </row>
        <row r="79">
          <cell r="B79" t="str">
            <v>安化县学生资助管理中心</v>
          </cell>
          <cell r="C79" t="str">
            <v>通过</v>
          </cell>
        </row>
        <row r="80">
          <cell r="B80" t="str">
            <v>沅江市学生资助管理中心</v>
          </cell>
          <cell r="C80" t="str">
            <v>通过</v>
          </cell>
        </row>
        <row r="81">
          <cell r="B81" t="str">
            <v>郴州市北湖区学生资助管理中心</v>
          </cell>
          <cell r="D81" t="str">
            <v>未申报</v>
          </cell>
        </row>
        <row r="82">
          <cell r="B82" t="str">
            <v>郴州市苏仙区学生资助管理中心</v>
          </cell>
          <cell r="D82" t="str">
            <v>未申报</v>
          </cell>
        </row>
        <row r="83">
          <cell r="B83" t="str">
            <v>桂阳县教育局学生资助服务中心</v>
          </cell>
          <cell r="C83" t="str">
            <v>通过</v>
          </cell>
        </row>
        <row r="84">
          <cell r="B84" t="str">
            <v>宜章县学生资助管理中心</v>
          </cell>
          <cell r="D84" t="str">
            <v>未申报</v>
          </cell>
        </row>
        <row r="85">
          <cell r="B85" t="str">
            <v>永兴县教育事务中心</v>
          </cell>
          <cell r="D85" t="str">
            <v>未申报</v>
          </cell>
        </row>
        <row r="86">
          <cell r="B86" t="str">
            <v>嘉禾县学生资助管理中心</v>
          </cell>
          <cell r="C86" t="str">
            <v>通过</v>
          </cell>
        </row>
        <row r="87">
          <cell r="B87" t="str">
            <v>临武县学生资助管理中心</v>
          </cell>
          <cell r="D87" t="str">
            <v>未申报</v>
          </cell>
        </row>
        <row r="88">
          <cell r="B88" t="str">
            <v>汝城县学生资助管理中心</v>
          </cell>
          <cell r="C88" t="str">
            <v>通过</v>
          </cell>
        </row>
        <row r="89">
          <cell r="B89" t="str">
            <v>桂东县教育局学生资助股</v>
          </cell>
          <cell r="C89" t="str">
            <v>通过</v>
          </cell>
        </row>
        <row r="90">
          <cell r="B90" t="str">
            <v>安仁县学生资助管理中心</v>
          </cell>
          <cell r="D90" t="str">
            <v>未申报</v>
          </cell>
        </row>
        <row r="91">
          <cell r="B91" t="str">
            <v>资兴市学生资助管理中心</v>
          </cell>
          <cell r="D91" t="str">
            <v>未申报</v>
          </cell>
        </row>
        <row r="92">
          <cell r="B92" t="str">
            <v>永州市零陵区学生资助管理中心</v>
          </cell>
          <cell r="C92" t="str">
            <v>通过</v>
          </cell>
        </row>
        <row r="93">
          <cell r="B93" t="str">
            <v>永州市冷水滩区学生资助管理中心</v>
          </cell>
          <cell r="C93" t="str">
            <v>通过</v>
          </cell>
        </row>
        <row r="94">
          <cell r="B94" t="str">
            <v>祁阳县学生资助管理中心</v>
          </cell>
          <cell r="C94" t="str">
            <v>通过</v>
          </cell>
        </row>
        <row r="95">
          <cell r="B95" t="str">
            <v>东安县学生资助管理中心</v>
          </cell>
          <cell r="C95" t="str">
            <v>通过</v>
          </cell>
        </row>
        <row r="96">
          <cell r="B96" t="str">
            <v>双牌县学生资助管理中心</v>
          </cell>
          <cell r="C96" t="str">
            <v>通过</v>
          </cell>
        </row>
        <row r="97">
          <cell r="B97" t="str">
            <v>道县学生资助管理中心</v>
          </cell>
          <cell r="C97" t="str">
            <v>通过</v>
          </cell>
        </row>
        <row r="98">
          <cell r="B98" t="str">
            <v>江永县学生资助管理中心</v>
          </cell>
          <cell r="D98" t="str">
            <v>未申报</v>
          </cell>
        </row>
        <row r="99">
          <cell r="B99" t="str">
            <v>宁远县学生资助管理中心</v>
          </cell>
          <cell r="C99" t="str">
            <v>通过</v>
          </cell>
        </row>
        <row r="100">
          <cell r="B100" t="str">
            <v>蓝山县学生资助管理中心</v>
          </cell>
          <cell r="C100" t="str">
            <v>通过</v>
          </cell>
        </row>
        <row r="101">
          <cell r="B101" t="str">
            <v>新田县学生资助管理中心</v>
          </cell>
          <cell r="C101" t="str">
            <v>通过</v>
          </cell>
        </row>
        <row r="102">
          <cell r="B102" t="str">
            <v>江华瑶族自治县学生资助管理中心</v>
          </cell>
          <cell r="C102" t="str">
            <v>通过</v>
          </cell>
        </row>
        <row r="103">
          <cell r="B103" t="str">
            <v>怀化市洪江区学生资助管理中心</v>
          </cell>
          <cell r="D103" t="str">
            <v>未申报</v>
          </cell>
        </row>
        <row r="104">
          <cell r="B104" t="str">
            <v>怀化市鹤城区学生资助管理中心</v>
          </cell>
          <cell r="D104" t="str">
            <v>未申报</v>
          </cell>
        </row>
        <row r="105">
          <cell r="B105" t="str">
            <v>中方县学生资助管理中心</v>
          </cell>
          <cell r="D105" t="str">
            <v>未申报</v>
          </cell>
        </row>
        <row r="106">
          <cell r="B106" t="str">
            <v>沅陵县学生资助管理中心</v>
          </cell>
          <cell r="D106" t="str">
            <v>未申报</v>
          </cell>
        </row>
        <row r="107">
          <cell r="B107" t="str">
            <v>辰溪县学生资助管理中心</v>
          </cell>
          <cell r="C107" t="str">
            <v>通过</v>
          </cell>
        </row>
        <row r="108">
          <cell r="B108" t="str">
            <v>溆浦县学生资助管理中心</v>
          </cell>
          <cell r="D108" t="str">
            <v>未申报</v>
          </cell>
        </row>
        <row r="109">
          <cell r="B109" t="str">
            <v>会同县学生资助管理中心</v>
          </cell>
          <cell r="D109" t="str">
            <v>未申报</v>
          </cell>
        </row>
        <row r="110">
          <cell r="B110" t="str">
            <v>麻阳苗族自治县学生资助管理中心</v>
          </cell>
          <cell r="C110" t="str">
            <v>通过</v>
          </cell>
        </row>
        <row r="111">
          <cell r="B111" t="str">
            <v>新晃侗族自治县学生资助管理中心</v>
          </cell>
          <cell r="D111" t="str">
            <v>未申报</v>
          </cell>
        </row>
        <row r="112">
          <cell r="B112" t="str">
            <v>芷江侗族自治县学生资助管理中心</v>
          </cell>
          <cell r="C112" t="str">
            <v>通过</v>
          </cell>
        </row>
        <row r="113">
          <cell r="B113" t="str">
            <v>靖州苗族侗族自治县学生资助管理中心</v>
          </cell>
          <cell r="D113" t="str">
            <v>未申报</v>
          </cell>
        </row>
        <row r="114">
          <cell r="B114" t="str">
            <v>通道县学生资助管理中心</v>
          </cell>
          <cell r="C114" t="str">
            <v>通过</v>
          </cell>
        </row>
        <row r="115">
          <cell r="B115" t="str">
            <v>洪江市学生资助管理中心</v>
          </cell>
          <cell r="D115" t="str">
            <v>未申报</v>
          </cell>
        </row>
        <row r="116">
          <cell r="B116" t="str">
            <v>娄底市娄星区学生资助管理中心</v>
          </cell>
          <cell r="C116" t="str">
            <v>通过</v>
          </cell>
        </row>
        <row r="117">
          <cell r="B117" t="str">
            <v>双峰县学生资助管理中心</v>
          </cell>
          <cell r="D117" t="str">
            <v>未申报</v>
          </cell>
        </row>
        <row r="118">
          <cell r="B118" t="str">
            <v>新化县学生资助管理中心</v>
          </cell>
          <cell r="D118" t="str">
            <v>未申报</v>
          </cell>
        </row>
        <row r="119">
          <cell r="B119" t="str">
            <v>冷水江市学生资助管理中心</v>
          </cell>
          <cell r="C119" t="str">
            <v>通过</v>
          </cell>
        </row>
        <row r="120">
          <cell r="B120" t="str">
            <v>涟源市学生资助管理中心</v>
          </cell>
          <cell r="C120" t="str">
            <v>通过</v>
          </cell>
        </row>
        <row r="121">
          <cell r="B121" t="str">
            <v>吉首市学生资助管理中心</v>
          </cell>
          <cell r="C121" t="str">
            <v>通过</v>
          </cell>
        </row>
        <row r="122">
          <cell r="B122" t="str">
            <v>泸溪县学生资助管理中心</v>
          </cell>
          <cell r="C122" t="str">
            <v>通过</v>
          </cell>
        </row>
        <row r="123">
          <cell r="B123" t="str">
            <v>凤凰县学生资助管理中心</v>
          </cell>
          <cell r="C123" t="str">
            <v>通过</v>
          </cell>
        </row>
        <row r="124">
          <cell r="B124" t="str">
            <v>花垣县学生资助管理中心</v>
          </cell>
          <cell r="C124" t="str">
            <v>通过</v>
          </cell>
        </row>
        <row r="125">
          <cell r="B125" t="str">
            <v>保靖县学生资助管理中心</v>
          </cell>
          <cell r="C125" t="str">
            <v>通过</v>
          </cell>
        </row>
        <row r="126">
          <cell r="B126" t="str">
            <v>古丈县学生资助管理中心</v>
          </cell>
          <cell r="C126" t="str">
            <v>通过</v>
          </cell>
        </row>
        <row r="127">
          <cell r="B127" t="str">
            <v>永顺县学生资助管理中心</v>
          </cell>
          <cell r="C127" t="str">
            <v>通过</v>
          </cell>
        </row>
        <row r="128">
          <cell r="B128" t="str">
            <v>龙山县学生资助管理中心</v>
          </cell>
          <cell r="C128" t="str">
            <v>通过</v>
          </cell>
        </row>
      </sheetData>
      <sheetData sheetId="3">
        <row r="3">
          <cell r="B3" t="str">
            <v>长沙市学生资助管理中心</v>
          </cell>
          <cell r="C3" t="str">
            <v>合格</v>
          </cell>
          <cell r="D3">
            <v>82</v>
          </cell>
        </row>
        <row r="4">
          <cell r="B4" t="str">
            <v>长沙县学生资助中心</v>
          </cell>
          <cell r="C4" t="str">
            <v>优秀</v>
          </cell>
          <cell r="D4">
            <v>98</v>
          </cell>
        </row>
        <row r="5">
          <cell r="B5" t="str">
            <v>长沙市望城区学生资助管理中心</v>
          </cell>
          <cell r="C5" t="str">
            <v>合格</v>
          </cell>
          <cell r="D5">
            <v>88</v>
          </cell>
        </row>
        <row r="6">
          <cell r="B6" t="str">
            <v>宁乡县学生资助管理中心</v>
          </cell>
          <cell r="C6" t="str">
            <v>合格</v>
          </cell>
          <cell r="D6">
            <v>85</v>
          </cell>
        </row>
        <row r="7">
          <cell r="B7" t="str">
            <v>浏阳市学生资助管理中心</v>
          </cell>
          <cell r="C7" t="str">
            <v>优秀</v>
          </cell>
          <cell r="D7">
            <v>101</v>
          </cell>
        </row>
        <row r="8">
          <cell r="B8" t="str">
            <v>株洲市学生资助管理中心</v>
          </cell>
          <cell r="C8" t="str">
            <v>合格</v>
          </cell>
          <cell r="D8">
            <v>87</v>
          </cell>
        </row>
        <row r="9">
          <cell r="B9" t="str">
            <v>株洲县学生资助管理中心</v>
          </cell>
          <cell r="C9" t="str">
            <v>合格</v>
          </cell>
          <cell r="D9">
            <v>82</v>
          </cell>
        </row>
        <row r="10">
          <cell r="B10" t="str">
            <v>攸县学生资助管理中心</v>
          </cell>
          <cell r="C10" t="str">
            <v>优秀</v>
          </cell>
          <cell r="D10">
            <v>94</v>
          </cell>
        </row>
        <row r="11">
          <cell r="B11" t="str">
            <v>茶陵县学生资助管理中心</v>
          </cell>
          <cell r="C11" t="str">
            <v>优秀</v>
          </cell>
          <cell r="D11">
            <v>105</v>
          </cell>
        </row>
        <row r="12">
          <cell r="B12" t="str">
            <v>炎陵县学生资助管理中心</v>
          </cell>
          <cell r="C12" t="str">
            <v>优秀</v>
          </cell>
          <cell r="D12">
            <v>103</v>
          </cell>
        </row>
        <row r="13">
          <cell r="B13" t="str">
            <v>醴陵市学生资助管理中心</v>
          </cell>
          <cell r="C13" t="str">
            <v>优秀</v>
          </cell>
          <cell r="D13">
            <v>105</v>
          </cell>
        </row>
        <row r="14">
          <cell r="B14" t="str">
            <v>湘潭市学生资助管理中心</v>
          </cell>
          <cell r="C14" t="str">
            <v>合格</v>
          </cell>
          <cell r="D14">
            <v>83</v>
          </cell>
        </row>
        <row r="15">
          <cell r="B15" t="str">
            <v>湘潭县学生资助管理中心</v>
          </cell>
          <cell r="C15" t="str">
            <v>合格</v>
          </cell>
          <cell r="D15">
            <v>81</v>
          </cell>
        </row>
        <row r="16">
          <cell r="B16" t="str">
            <v>湘乡市学生资助管理中心</v>
          </cell>
          <cell r="C16" t="str">
            <v>合格</v>
          </cell>
          <cell r="D16">
            <v>81</v>
          </cell>
        </row>
        <row r="17">
          <cell r="B17" t="str">
            <v>韶山市学生资助管理中心</v>
          </cell>
          <cell r="C17" t="str">
            <v>优秀</v>
          </cell>
          <cell r="D17">
            <v>105</v>
          </cell>
        </row>
        <row r="18">
          <cell r="B18" t="str">
            <v>衡阳市珠晖区学生资助事务中心</v>
          </cell>
          <cell r="C18" t="str">
            <v>优秀</v>
          </cell>
          <cell r="D18">
            <v>104</v>
          </cell>
        </row>
        <row r="19">
          <cell r="B19" t="str">
            <v>衡阳市雁峰区学生资助服务站</v>
          </cell>
          <cell r="C19" t="str">
            <v>优秀</v>
          </cell>
          <cell r="D19">
            <v>97</v>
          </cell>
        </row>
        <row r="20">
          <cell r="B20" t="str">
            <v>石鼓区学生资助管理中心</v>
          </cell>
          <cell r="C20" t="str">
            <v>合格</v>
          </cell>
          <cell r="D20">
            <v>85</v>
          </cell>
        </row>
        <row r="21">
          <cell r="B21" t="str">
            <v>蒸湘区学生资助管理中心</v>
          </cell>
          <cell r="C21" t="str">
            <v>合格</v>
          </cell>
          <cell r="D21">
            <v>88</v>
          </cell>
        </row>
        <row r="22">
          <cell r="B22" t="str">
            <v>衡阳市南岳区学生资助管理中心</v>
          </cell>
          <cell r="C22" t="str">
            <v>优秀</v>
          </cell>
          <cell r="D22">
            <v>95</v>
          </cell>
        </row>
        <row r="23">
          <cell r="B23" t="str">
            <v>衡阳县学生资助管理中心</v>
          </cell>
          <cell r="C23" t="str">
            <v>优秀</v>
          </cell>
          <cell r="D23">
            <v>104</v>
          </cell>
        </row>
        <row r="24">
          <cell r="B24" t="str">
            <v>衡南县学生资助管理中心</v>
          </cell>
          <cell r="C24" t="str">
            <v>合格</v>
          </cell>
          <cell r="D24">
            <v>85</v>
          </cell>
        </row>
        <row r="25">
          <cell r="B25" t="str">
            <v>衡山县学生资助管理中心</v>
          </cell>
          <cell r="C25" t="str">
            <v>良好</v>
          </cell>
          <cell r="D25">
            <v>91</v>
          </cell>
        </row>
        <row r="26">
          <cell r="B26" t="str">
            <v>衡东县学生资助管理中心</v>
          </cell>
          <cell r="C26" t="str">
            <v>合格</v>
          </cell>
          <cell r="D26">
            <v>84</v>
          </cell>
        </row>
        <row r="27">
          <cell r="B27" t="str">
            <v>祁东县学生资助管理中心</v>
          </cell>
          <cell r="C27" t="str">
            <v>优秀</v>
          </cell>
          <cell r="D27">
            <v>99</v>
          </cell>
        </row>
        <row r="28">
          <cell r="B28" t="str">
            <v>耒阳市学生资助管理中心</v>
          </cell>
          <cell r="C28" t="str">
            <v>优秀</v>
          </cell>
          <cell r="D28">
            <v>101</v>
          </cell>
        </row>
        <row r="29">
          <cell r="B29" t="str">
            <v>常宁市学生资助管理中心</v>
          </cell>
          <cell r="C29" t="str">
            <v>合格</v>
          </cell>
          <cell r="D29">
            <v>84</v>
          </cell>
        </row>
        <row r="30">
          <cell r="B30" t="str">
            <v>邵阳市双清区学生资助管理中心</v>
          </cell>
          <cell r="C30" t="str">
            <v>优秀</v>
          </cell>
          <cell r="D30">
            <v>100</v>
          </cell>
        </row>
        <row r="31">
          <cell r="B31" t="str">
            <v>邵阳市大祥区学生资助管理中心</v>
          </cell>
          <cell r="C31" t="str">
            <v>优秀</v>
          </cell>
          <cell r="D31">
            <v>100</v>
          </cell>
        </row>
        <row r="32">
          <cell r="B32" t="str">
            <v>邵阳市北塔区学生资助管理中心</v>
          </cell>
          <cell r="C32" t="str">
            <v>优秀</v>
          </cell>
          <cell r="D32">
            <v>105</v>
          </cell>
        </row>
        <row r="33">
          <cell r="B33" t="str">
            <v>邵东市学生资助管理中心</v>
          </cell>
          <cell r="C33" t="str">
            <v>良好</v>
          </cell>
          <cell r="D33">
            <v>91</v>
          </cell>
        </row>
        <row r="34">
          <cell r="B34" t="str">
            <v>新邵县学生资助管理中心</v>
          </cell>
          <cell r="C34" t="str">
            <v>良好</v>
          </cell>
          <cell r="D34">
            <v>91</v>
          </cell>
        </row>
        <row r="35">
          <cell r="B35" t="str">
            <v>邵阳县学生资助管理中心</v>
          </cell>
          <cell r="C35" t="str">
            <v>优秀</v>
          </cell>
          <cell r="D35">
            <v>98</v>
          </cell>
        </row>
        <row r="36">
          <cell r="B36" t="str">
            <v>隆回县学生资助服务中心</v>
          </cell>
          <cell r="C36" t="str">
            <v>优秀</v>
          </cell>
          <cell r="D36">
            <v>105</v>
          </cell>
        </row>
        <row r="37">
          <cell r="B37" t="str">
            <v>洞口县学生资助管理中心</v>
          </cell>
          <cell r="C37" t="str">
            <v>优秀</v>
          </cell>
          <cell r="D37">
            <v>104</v>
          </cell>
        </row>
        <row r="38">
          <cell r="B38" t="str">
            <v>绥宁县学生资助管理中心</v>
          </cell>
          <cell r="C38" t="str">
            <v>优秀</v>
          </cell>
          <cell r="D38">
            <v>99</v>
          </cell>
        </row>
        <row r="39">
          <cell r="B39" t="str">
            <v>新宁县学生资助管理中心</v>
          </cell>
          <cell r="C39" t="str">
            <v>优秀</v>
          </cell>
          <cell r="D39">
            <v>99</v>
          </cell>
        </row>
        <row r="40">
          <cell r="B40" t="str">
            <v>城步苗族自治县学生资助管理中心</v>
          </cell>
          <cell r="C40" t="str">
            <v>优秀</v>
          </cell>
          <cell r="D40">
            <v>97</v>
          </cell>
        </row>
        <row r="41">
          <cell r="B41" t="str">
            <v>武冈市学生资助管理中心</v>
          </cell>
          <cell r="C41" t="str">
            <v>良好</v>
          </cell>
          <cell r="D41">
            <v>91</v>
          </cell>
        </row>
        <row r="42">
          <cell r="B42" t="str">
            <v>岳阳市南湖新区学生资助管理中心</v>
          </cell>
          <cell r="C42" t="str">
            <v>合格</v>
          </cell>
          <cell r="D42">
            <v>76</v>
          </cell>
        </row>
        <row r="43">
          <cell r="B43" t="str">
            <v>岳阳市经济技术开发区学生资助管理中心</v>
          </cell>
          <cell r="C43" t="str">
            <v>优秀</v>
          </cell>
          <cell r="D43">
            <v>98</v>
          </cell>
        </row>
        <row r="44">
          <cell r="B44" t="str">
            <v>岳阳市岳阳楼区教育资助服务中心</v>
          </cell>
          <cell r="C44" t="str">
            <v>优秀</v>
          </cell>
          <cell r="D44">
            <v>105</v>
          </cell>
        </row>
        <row r="45">
          <cell r="B45" t="str">
            <v>岳阳市屈原管理区学生资助管理中心</v>
          </cell>
          <cell r="C45" t="str">
            <v>优秀</v>
          </cell>
          <cell r="D45">
            <v>96</v>
          </cell>
        </row>
        <row r="46">
          <cell r="B46" t="str">
            <v>岳阳市云溪区学生资助管理中心</v>
          </cell>
          <cell r="C46" t="str">
            <v>优秀</v>
          </cell>
          <cell r="D46">
            <v>100</v>
          </cell>
        </row>
        <row r="47">
          <cell r="B47" t="str">
            <v>岳阳市君山区学生资助管理中心</v>
          </cell>
          <cell r="C47" t="str">
            <v>优秀</v>
          </cell>
          <cell r="D47">
            <v>102</v>
          </cell>
        </row>
        <row r="48">
          <cell r="B48" t="str">
            <v>岳阳县学生资助服务中心</v>
          </cell>
          <cell r="C48" t="str">
            <v>良好</v>
          </cell>
          <cell r="D48">
            <v>86</v>
          </cell>
        </row>
        <row r="49">
          <cell r="B49" t="str">
            <v>华容县学生资助管理中心</v>
          </cell>
          <cell r="C49" t="str">
            <v>优秀</v>
          </cell>
          <cell r="D49">
            <v>103</v>
          </cell>
        </row>
        <row r="50">
          <cell r="B50" t="str">
            <v>湘阴县学生资助管理中心</v>
          </cell>
          <cell r="C50" t="str">
            <v>优秀</v>
          </cell>
          <cell r="D50">
            <v>99</v>
          </cell>
        </row>
        <row r="51">
          <cell r="B51" t="str">
            <v>平江县学生资助管理中心</v>
          </cell>
          <cell r="C51" t="str">
            <v>优秀</v>
          </cell>
          <cell r="D51">
            <v>105</v>
          </cell>
        </row>
        <row r="52">
          <cell r="B52" t="str">
            <v>汨罗市学生资助管理中心</v>
          </cell>
          <cell r="C52" t="str">
            <v>优秀</v>
          </cell>
          <cell r="D52">
            <v>105</v>
          </cell>
        </row>
        <row r="53">
          <cell r="B53" t="str">
            <v>临湘市学生资助管理中心</v>
          </cell>
          <cell r="C53" t="str">
            <v>优秀</v>
          </cell>
          <cell r="D53">
            <v>95</v>
          </cell>
        </row>
        <row r="54">
          <cell r="B54" t="str">
            <v>常德市经济技术开发区学生资助管理中心</v>
          </cell>
          <cell r="C54" t="str">
            <v>良好</v>
          </cell>
          <cell r="D54">
            <v>81</v>
          </cell>
        </row>
        <row r="55">
          <cell r="B55" t="str">
            <v>常德市西洞庭管理区学生资助管理中心</v>
          </cell>
          <cell r="C55" t="str">
            <v>优秀</v>
          </cell>
          <cell r="D55">
            <v>92</v>
          </cell>
        </row>
        <row r="56">
          <cell r="B56" t="str">
            <v>常德市柳叶湖旅游度假区学生资助管理中心</v>
          </cell>
          <cell r="C56" t="str">
            <v>优秀</v>
          </cell>
          <cell r="D56">
            <v>103</v>
          </cell>
        </row>
        <row r="57">
          <cell r="B57" t="str">
            <v>常德市武陵区学生资助管理中心</v>
          </cell>
          <cell r="C57" t="str">
            <v>优秀</v>
          </cell>
          <cell r="D57">
            <v>98</v>
          </cell>
        </row>
        <row r="58">
          <cell r="B58" t="str">
            <v>常德市鼎城区学生资助管理中心</v>
          </cell>
          <cell r="C58" t="str">
            <v>合格</v>
          </cell>
          <cell r="D58">
            <v>79</v>
          </cell>
        </row>
        <row r="59">
          <cell r="B59" t="str">
            <v>安乡县学生资助管理中心</v>
          </cell>
          <cell r="C59" t="str">
            <v>优秀</v>
          </cell>
          <cell r="D59">
            <v>98</v>
          </cell>
        </row>
        <row r="60">
          <cell r="B60" t="str">
            <v>汉寿县学生资助管理中心</v>
          </cell>
          <cell r="C60" t="str">
            <v>优秀</v>
          </cell>
          <cell r="D60">
            <v>104</v>
          </cell>
        </row>
        <row r="61">
          <cell r="B61" t="str">
            <v>常德市西湖管理区学生资助管理中心</v>
          </cell>
          <cell r="C61" t="str">
            <v>优秀</v>
          </cell>
          <cell r="D61">
            <v>99</v>
          </cell>
        </row>
        <row r="62">
          <cell r="B62" t="str">
            <v>澧县学生资助管理中心</v>
          </cell>
          <cell r="C62" t="str">
            <v>优秀</v>
          </cell>
          <cell r="D62">
            <v>104</v>
          </cell>
        </row>
        <row r="63">
          <cell r="B63" t="str">
            <v>临澧县学生资助管理中心</v>
          </cell>
          <cell r="C63" t="str">
            <v>合格</v>
          </cell>
          <cell r="D63">
            <v>84</v>
          </cell>
        </row>
        <row r="64">
          <cell r="B64" t="str">
            <v>桃源县学生资助管理中心</v>
          </cell>
          <cell r="C64" t="str">
            <v>合格</v>
          </cell>
          <cell r="D64">
            <v>79</v>
          </cell>
        </row>
        <row r="65">
          <cell r="B65" t="str">
            <v>常德市桃花源旅游管理区学生资助管理中心</v>
          </cell>
          <cell r="C65" t="str">
            <v>优秀</v>
          </cell>
          <cell r="D65">
            <v>99</v>
          </cell>
        </row>
        <row r="66">
          <cell r="B66" t="str">
            <v>石门县学生资助管理中心</v>
          </cell>
          <cell r="C66" t="str">
            <v>优秀</v>
          </cell>
          <cell r="D66">
            <v>104</v>
          </cell>
        </row>
        <row r="67">
          <cell r="B67" t="str">
            <v>津市市学生资助管理中心</v>
          </cell>
          <cell r="C67" t="str">
            <v>优秀</v>
          </cell>
          <cell r="D67">
            <v>96</v>
          </cell>
        </row>
        <row r="68">
          <cell r="B68" t="str">
            <v>张家界市永定区学生资助管理中心</v>
          </cell>
          <cell r="C68" t="str">
            <v>合格</v>
          </cell>
          <cell r="D68">
            <v>87</v>
          </cell>
        </row>
        <row r="69">
          <cell r="B69" t="str">
            <v>张家界市武陵源区学生资助管理中心</v>
          </cell>
          <cell r="C69" t="str">
            <v>优秀</v>
          </cell>
          <cell r="D69">
            <v>105</v>
          </cell>
        </row>
        <row r="70">
          <cell r="B70" t="str">
            <v>慈利县学生资助管理中心</v>
          </cell>
          <cell r="C70" t="str">
            <v>合格</v>
          </cell>
          <cell r="D70">
            <v>75</v>
          </cell>
        </row>
        <row r="71">
          <cell r="B71" t="str">
            <v>桑植县学生资助管理中心</v>
          </cell>
          <cell r="C71" t="str">
            <v>合格</v>
          </cell>
          <cell r="D71">
            <v>79</v>
          </cell>
        </row>
        <row r="72">
          <cell r="B72" t="str">
            <v>益阳市大通湖区学生资助管理中心</v>
          </cell>
          <cell r="C72" t="str">
            <v>优秀</v>
          </cell>
          <cell r="D72">
            <v>98</v>
          </cell>
        </row>
        <row r="73">
          <cell r="B73" t="str">
            <v>益阳市资阳区学生资助管理中心</v>
          </cell>
          <cell r="C73" t="str">
            <v>良好</v>
          </cell>
          <cell r="D73">
            <v>85</v>
          </cell>
        </row>
        <row r="74">
          <cell r="B74" t="str">
            <v>益阳市赫山区学生资助管理中心</v>
          </cell>
          <cell r="C74" t="str">
            <v>优秀</v>
          </cell>
          <cell r="D74">
            <v>103</v>
          </cell>
        </row>
        <row r="75">
          <cell r="B75" t="str">
            <v>南县学生资助管理中心</v>
          </cell>
          <cell r="C75" t="str">
            <v>优秀</v>
          </cell>
          <cell r="D75">
            <v>101</v>
          </cell>
        </row>
        <row r="76">
          <cell r="B76" t="str">
            <v>桃江县学生资助管理中心</v>
          </cell>
          <cell r="C76" t="str">
            <v>优秀</v>
          </cell>
          <cell r="D76">
            <v>103</v>
          </cell>
        </row>
        <row r="77">
          <cell r="B77" t="str">
            <v>安化县学生资助管理中心</v>
          </cell>
          <cell r="C77" t="str">
            <v>良好</v>
          </cell>
          <cell r="D77">
            <v>90</v>
          </cell>
        </row>
        <row r="78">
          <cell r="B78" t="str">
            <v>沅江市学生资助管理中心</v>
          </cell>
          <cell r="C78" t="str">
            <v>优秀</v>
          </cell>
          <cell r="D78">
            <v>104</v>
          </cell>
        </row>
        <row r="79">
          <cell r="B79" t="str">
            <v>郴州市北湖区学生资助管理中心</v>
          </cell>
          <cell r="C79" t="str">
            <v>良好</v>
          </cell>
          <cell r="D79">
            <v>85</v>
          </cell>
        </row>
        <row r="80">
          <cell r="B80" t="str">
            <v>郴州市苏仙区学生资助管理中心</v>
          </cell>
          <cell r="C80" t="str">
            <v>合格</v>
          </cell>
          <cell r="D80">
            <v>80</v>
          </cell>
        </row>
        <row r="81">
          <cell r="B81" t="str">
            <v>桂阳县教育局学生资助服务中心</v>
          </cell>
          <cell r="C81" t="str">
            <v>优秀</v>
          </cell>
          <cell r="D81">
            <v>98</v>
          </cell>
        </row>
        <row r="82">
          <cell r="B82" t="str">
            <v>宜章县学生资助管理中心</v>
          </cell>
          <cell r="C82" t="str">
            <v>合格</v>
          </cell>
          <cell r="D82">
            <v>85</v>
          </cell>
        </row>
        <row r="83">
          <cell r="B83" t="str">
            <v>永兴县教育事务中心</v>
          </cell>
          <cell r="C83" t="str">
            <v>合格</v>
          </cell>
          <cell r="D83">
            <v>87</v>
          </cell>
        </row>
        <row r="84">
          <cell r="B84" t="str">
            <v>嘉禾县学生资助管理中心</v>
          </cell>
          <cell r="C84" t="str">
            <v>优秀</v>
          </cell>
          <cell r="D84">
            <v>99</v>
          </cell>
        </row>
        <row r="85">
          <cell r="B85" t="str">
            <v>临武县学生资助管理中心</v>
          </cell>
          <cell r="C85" t="str">
            <v>优秀</v>
          </cell>
          <cell r="D85">
            <v>102</v>
          </cell>
        </row>
        <row r="86">
          <cell r="B86" t="str">
            <v>汝城县学生资助管理中心</v>
          </cell>
          <cell r="C86" t="str">
            <v>优秀</v>
          </cell>
          <cell r="D86">
            <v>98</v>
          </cell>
        </row>
        <row r="87">
          <cell r="B87" t="str">
            <v>桂东县教育局学生资助股</v>
          </cell>
          <cell r="C87" t="str">
            <v>优秀</v>
          </cell>
          <cell r="D87">
            <v>105</v>
          </cell>
        </row>
        <row r="88">
          <cell r="B88" t="str">
            <v>安仁县学生资助管理中心</v>
          </cell>
          <cell r="C88" t="str">
            <v>合格</v>
          </cell>
          <cell r="D88">
            <v>82</v>
          </cell>
        </row>
        <row r="89">
          <cell r="B89" t="str">
            <v>资兴市学生资助管理中心</v>
          </cell>
          <cell r="C89" t="str">
            <v>优秀</v>
          </cell>
          <cell r="D89">
            <v>96</v>
          </cell>
        </row>
        <row r="90">
          <cell r="B90" t="str">
            <v>永州市零陵区学生资助管理中心</v>
          </cell>
          <cell r="C90" t="str">
            <v>合格</v>
          </cell>
          <cell r="D90">
            <v>82</v>
          </cell>
        </row>
        <row r="91">
          <cell r="B91" t="str">
            <v>永州市冷水滩区学生资助管理中心</v>
          </cell>
          <cell r="C91" t="str">
            <v>优秀</v>
          </cell>
          <cell r="D91">
            <v>100</v>
          </cell>
        </row>
        <row r="92">
          <cell r="B92" t="str">
            <v>祁阳县学生资助管理中心</v>
          </cell>
          <cell r="C92" t="str">
            <v>良好</v>
          </cell>
          <cell r="D92">
            <v>91</v>
          </cell>
        </row>
        <row r="93">
          <cell r="B93" t="str">
            <v>东安县学生资助管理中心</v>
          </cell>
          <cell r="C93" t="str">
            <v>良好</v>
          </cell>
          <cell r="D93">
            <v>90</v>
          </cell>
        </row>
        <row r="94">
          <cell r="B94" t="str">
            <v>双牌县学生资助管理中心</v>
          </cell>
          <cell r="C94" t="str">
            <v>优秀</v>
          </cell>
          <cell r="D94">
            <v>103</v>
          </cell>
        </row>
        <row r="95">
          <cell r="B95" t="str">
            <v>道县学生资助管理中心</v>
          </cell>
          <cell r="C95" t="str">
            <v>合格</v>
          </cell>
          <cell r="D95">
            <v>84</v>
          </cell>
        </row>
        <row r="96">
          <cell r="B96" t="str">
            <v>江永县学生资助管理中心</v>
          </cell>
          <cell r="C96" t="str">
            <v>优秀</v>
          </cell>
          <cell r="D96">
            <v>98</v>
          </cell>
        </row>
        <row r="97">
          <cell r="B97" t="str">
            <v>宁远县学生资助管理中心</v>
          </cell>
          <cell r="C97" t="str">
            <v>优秀</v>
          </cell>
          <cell r="D97">
            <v>105</v>
          </cell>
        </row>
        <row r="98">
          <cell r="B98" t="str">
            <v>蓝山县学生资助管理中心</v>
          </cell>
          <cell r="C98" t="str">
            <v>优秀</v>
          </cell>
          <cell r="D98">
            <v>100</v>
          </cell>
        </row>
        <row r="99">
          <cell r="B99" t="str">
            <v>新田县学生资助管理中心</v>
          </cell>
          <cell r="C99" t="str">
            <v>良好</v>
          </cell>
          <cell r="D99">
            <v>89</v>
          </cell>
        </row>
        <row r="100">
          <cell r="B100" t="str">
            <v>江华瑶族自治县学生资助管理中心</v>
          </cell>
          <cell r="C100" t="str">
            <v>优秀</v>
          </cell>
          <cell r="D100">
            <v>102</v>
          </cell>
        </row>
        <row r="101">
          <cell r="B101" t="str">
            <v>怀化市洪江区学生资助管理中心</v>
          </cell>
          <cell r="C101" t="str">
            <v>优秀</v>
          </cell>
          <cell r="D101">
            <v>90</v>
          </cell>
        </row>
        <row r="102">
          <cell r="B102" t="str">
            <v>怀化市鹤城区学生资助管理中心</v>
          </cell>
          <cell r="C102" t="str">
            <v>合格</v>
          </cell>
          <cell r="D102">
            <v>81</v>
          </cell>
        </row>
        <row r="103">
          <cell r="B103" t="str">
            <v>中方县学生资助管理中心</v>
          </cell>
          <cell r="C103" t="str">
            <v>优秀</v>
          </cell>
          <cell r="D103">
            <v>103</v>
          </cell>
        </row>
        <row r="104">
          <cell r="B104" t="str">
            <v>沅陵县学生资助管理中心</v>
          </cell>
          <cell r="C104" t="str">
            <v>合格</v>
          </cell>
          <cell r="D104">
            <v>82</v>
          </cell>
        </row>
        <row r="105">
          <cell r="B105" t="str">
            <v>辰溪县学生资助管理中心</v>
          </cell>
          <cell r="C105" t="str">
            <v>优秀</v>
          </cell>
          <cell r="D105">
            <v>99</v>
          </cell>
        </row>
        <row r="106">
          <cell r="B106" t="str">
            <v>溆浦县学生资助管理中心</v>
          </cell>
          <cell r="C106" t="str">
            <v>合格</v>
          </cell>
          <cell r="D106">
            <v>83</v>
          </cell>
        </row>
        <row r="107">
          <cell r="B107" t="str">
            <v>会同县学生资助管理中心</v>
          </cell>
          <cell r="C107" t="str">
            <v>合格</v>
          </cell>
          <cell r="D107">
            <v>78</v>
          </cell>
        </row>
        <row r="108">
          <cell r="B108" t="str">
            <v>麻阳苗族自治县学生资助管理中心</v>
          </cell>
          <cell r="C108" t="str">
            <v>良好</v>
          </cell>
          <cell r="D108">
            <v>89</v>
          </cell>
        </row>
        <row r="109">
          <cell r="B109" t="str">
            <v>新晃侗族自治县学生资助管理中心</v>
          </cell>
          <cell r="C109" t="str">
            <v>合格</v>
          </cell>
          <cell r="D109">
            <v>87</v>
          </cell>
        </row>
        <row r="110">
          <cell r="B110" t="str">
            <v>芷江侗族自治县学生资助管理中心</v>
          </cell>
          <cell r="C110" t="str">
            <v>优秀</v>
          </cell>
          <cell r="D110">
            <v>99</v>
          </cell>
        </row>
        <row r="111">
          <cell r="B111" t="str">
            <v>靖州苗族侗族自治县学生资助管理中心</v>
          </cell>
          <cell r="C111" t="str">
            <v>优秀</v>
          </cell>
          <cell r="D111">
            <v>97</v>
          </cell>
        </row>
        <row r="112">
          <cell r="B112" t="str">
            <v>通道县学生资助管理中心</v>
          </cell>
          <cell r="C112" t="str">
            <v>合格</v>
          </cell>
          <cell r="D112">
            <v>87</v>
          </cell>
        </row>
        <row r="113">
          <cell r="B113" t="str">
            <v>洪江市学生资助管理中心</v>
          </cell>
          <cell r="C113" t="str">
            <v>合格</v>
          </cell>
          <cell r="D113">
            <v>72</v>
          </cell>
        </row>
        <row r="114">
          <cell r="B114" t="str">
            <v>娄底市娄星区学生资助管理中心</v>
          </cell>
          <cell r="C114" t="str">
            <v>优秀</v>
          </cell>
          <cell r="D114">
            <v>103</v>
          </cell>
        </row>
        <row r="115">
          <cell r="B115" t="str">
            <v>双峰县学生资助管理中心</v>
          </cell>
          <cell r="C115" t="str">
            <v>合格</v>
          </cell>
          <cell r="D115">
            <v>83</v>
          </cell>
        </row>
        <row r="116">
          <cell r="B116" t="str">
            <v>新化县学生资助管理中心</v>
          </cell>
          <cell r="C116" t="str">
            <v>良好</v>
          </cell>
          <cell r="D116">
            <v>87</v>
          </cell>
        </row>
        <row r="117">
          <cell r="B117" t="str">
            <v>冷水江市学生资助管理中心</v>
          </cell>
          <cell r="C117" t="str">
            <v>优秀</v>
          </cell>
          <cell r="D117">
            <v>104</v>
          </cell>
        </row>
        <row r="118">
          <cell r="B118" t="str">
            <v>涟源市学生资助管理中心</v>
          </cell>
          <cell r="C118" t="str">
            <v>优秀</v>
          </cell>
          <cell r="D118">
            <v>101</v>
          </cell>
        </row>
        <row r="119">
          <cell r="B119" t="str">
            <v>吉首市学生资助管理中心</v>
          </cell>
          <cell r="C119" t="str">
            <v>良好</v>
          </cell>
          <cell r="D119">
            <v>92</v>
          </cell>
        </row>
        <row r="120">
          <cell r="B120" t="str">
            <v>泸溪县学生资助管理中心</v>
          </cell>
          <cell r="C120" t="str">
            <v>优秀</v>
          </cell>
          <cell r="D120">
            <v>95</v>
          </cell>
        </row>
        <row r="121">
          <cell r="B121" t="str">
            <v>凤凰县学生资助管理中心</v>
          </cell>
          <cell r="C121" t="str">
            <v>优秀</v>
          </cell>
          <cell r="D121">
            <v>102</v>
          </cell>
        </row>
        <row r="122">
          <cell r="B122" t="str">
            <v>花垣县学生资助管理中心</v>
          </cell>
          <cell r="C122" t="str">
            <v>优秀</v>
          </cell>
          <cell r="D122">
            <v>105</v>
          </cell>
        </row>
        <row r="123">
          <cell r="B123" t="str">
            <v>保靖县学生资助管理中心</v>
          </cell>
          <cell r="C123" t="str">
            <v>优秀</v>
          </cell>
          <cell r="D123">
            <v>94</v>
          </cell>
        </row>
        <row r="124">
          <cell r="B124" t="str">
            <v>古丈县学生资助管理中心</v>
          </cell>
          <cell r="C124" t="str">
            <v>优秀</v>
          </cell>
          <cell r="D124">
            <v>105</v>
          </cell>
        </row>
        <row r="125">
          <cell r="B125" t="str">
            <v>永顺县学生资助管理中心</v>
          </cell>
          <cell r="C125" t="str">
            <v>优秀</v>
          </cell>
          <cell r="D125">
            <v>98</v>
          </cell>
        </row>
        <row r="126">
          <cell r="B126" t="str">
            <v>龙山县学生资助管理中心</v>
          </cell>
          <cell r="C126" t="str">
            <v>优秀</v>
          </cell>
          <cell r="D126">
            <v>98</v>
          </cell>
        </row>
      </sheetData>
      <sheetData sheetId="4"/>
      <sheetData sheetId="5">
        <row r="1">
          <cell r="C1" t="str">
            <v>长沙市本级</v>
          </cell>
          <cell r="D1">
            <v>3.54</v>
          </cell>
        </row>
        <row r="2">
          <cell r="C2" t="str">
            <v>长沙县</v>
          </cell>
          <cell r="D2">
            <v>4.29</v>
          </cell>
        </row>
        <row r="3">
          <cell r="C3" t="str">
            <v>望城区</v>
          </cell>
          <cell r="D3">
            <v>1.79</v>
          </cell>
        </row>
        <row r="4">
          <cell r="C4" t="str">
            <v>宁乡市</v>
          </cell>
          <cell r="D4">
            <v>3.85</v>
          </cell>
        </row>
        <row r="5">
          <cell r="C5" t="str">
            <v>浏阳市</v>
          </cell>
          <cell r="D5">
            <v>9.67</v>
          </cell>
        </row>
        <row r="6">
          <cell r="C6" t="str">
            <v>株洲市本级</v>
          </cell>
          <cell r="D6">
            <v>5.64</v>
          </cell>
        </row>
        <row r="7">
          <cell r="C7" t="str">
            <v>渌口区</v>
          </cell>
          <cell r="D7">
            <v>2.25</v>
          </cell>
        </row>
        <row r="8">
          <cell r="C8" t="str">
            <v>攸县</v>
          </cell>
          <cell r="D8">
            <v>4.97</v>
          </cell>
        </row>
        <row r="9">
          <cell r="C9" t="str">
            <v>茶陵县</v>
          </cell>
          <cell r="D9">
            <v>4.7</v>
          </cell>
        </row>
        <row r="10">
          <cell r="C10" t="str">
            <v>炎陵县</v>
          </cell>
          <cell r="D10">
            <v>7.91</v>
          </cell>
        </row>
        <row r="11">
          <cell r="C11" t="str">
            <v>醴陵市</v>
          </cell>
          <cell r="D11">
            <v>6.8</v>
          </cell>
        </row>
        <row r="12">
          <cell r="C12" t="str">
            <v>湘潭市本级</v>
          </cell>
          <cell r="D12">
            <v>3.32</v>
          </cell>
        </row>
        <row r="13">
          <cell r="C13" t="str">
            <v>湘潭县</v>
          </cell>
          <cell r="D13">
            <v>4.87</v>
          </cell>
        </row>
        <row r="14">
          <cell r="C14" t="str">
            <v>湘乡市</v>
          </cell>
          <cell r="D14">
            <v>4.4000000000000004</v>
          </cell>
        </row>
        <row r="15">
          <cell r="C15" t="str">
            <v>韶山市</v>
          </cell>
          <cell r="D15">
            <v>6.71</v>
          </cell>
        </row>
        <row r="16">
          <cell r="C16" t="str">
            <v>珠晖区</v>
          </cell>
          <cell r="D16">
            <v>3.79</v>
          </cell>
        </row>
        <row r="17">
          <cell r="C17" t="str">
            <v>雁峰区</v>
          </cell>
          <cell r="D17">
            <v>3.75</v>
          </cell>
        </row>
        <row r="18">
          <cell r="C18" t="str">
            <v>石鼓区</v>
          </cell>
          <cell r="D18">
            <v>1.73</v>
          </cell>
        </row>
        <row r="19">
          <cell r="C19" t="str">
            <v>蒸湘区</v>
          </cell>
          <cell r="D19">
            <v>1.85</v>
          </cell>
        </row>
        <row r="20">
          <cell r="C20" t="str">
            <v>南岳区</v>
          </cell>
          <cell r="D20">
            <v>6.79</v>
          </cell>
        </row>
        <row r="21">
          <cell r="C21" t="str">
            <v>衡阳县</v>
          </cell>
          <cell r="D21">
            <v>6.98</v>
          </cell>
        </row>
        <row r="22">
          <cell r="C22" t="str">
            <v>衡南县</v>
          </cell>
          <cell r="D22">
            <v>3.86</v>
          </cell>
        </row>
        <row r="23">
          <cell r="C23" t="str">
            <v>衡山县</v>
          </cell>
          <cell r="D23">
            <v>3.7</v>
          </cell>
        </row>
        <row r="24">
          <cell r="C24" t="str">
            <v>衡东县</v>
          </cell>
          <cell r="D24">
            <v>3.83</v>
          </cell>
        </row>
        <row r="25">
          <cell r="C25" t="str">
            <v>祁东县</v>
          </cell>
          <cell r="D25">
            <v>7.73</v>
          </cell>
        </row>
        <row r="26">
          <cell r="C26" t="str">
            <v>耒阳市</v>
          </cell>
          <cell r="D26">
            <v>9.6</v>
          </cell>
        </row>
        <row r="27">
          <cell r="C27" t="str">
            <v>常宁市</v>
          </cell>
          <cell r="D27">
            <v>6.07</v>
          </cell>
        </row>
        <row r="28">
          <cell r="C28" t="str">
            <v>邵阳市本级</v>
          </cell>
          <cell r="D28">
            <v>1.65</v>
          </cell>
        </row>
        <row r="29">
          <cell r="C29" t="str">
            <v>双清区</v>
          </cell>
          <cell r="D29">
            <v>7.53</v>
          </cell>
        </row>
        <row r="30">
          <cell r="C30" t="str">
            <v>大祥区</v>
          </cell>
          <cell r="D30">
            <v>7.63</v>
          </cell>
        </row>
        <row r="31">
          <cell r="C31" t="str">
            <v>北塔区</v>
          </cell>
          <cell r="D31">
            <v>3.93</v>
          </cell>
        </row>
        <row r="32">
          <cell r="C32" t="str">
            <v>邵东市</v>
          </cell>
          <cell r="D32">
            <v>7.28</v>
          </cell>
        </row>
        <row r="33">
          <cell r="C33" t="str">
            <v>新邵县</v>
          </cell>
          <cell r="D33">
            <v>6.13</v>
          </cell>
        </row>
        <row r="34">
          <cell r="C34" t="str">
            <v>邵阳县</v>
          </cell>
          <cell r="D34">
            <v>10.73</v>
          </cell>
        </row>
        <row r="35">
          <cell r="C35" t="str">
            <v>隆回县</v>
          </cell>
          <cell r="D35">
            <v>10.46</v>
          </cell>
        </row>
        <row r="36">
          <cell r="C36" t="str">
            <v>洞口县</v>
          </cell>
          <cell r="D36">
            <v>12.13</v>
          </cell>
        </row>
        <row r="37">
          <cell r="C37" t="str">
            <v>绥宁县</v>
          </cell>
          <cell r="D37">
            <v>6.35</v>
          </cell>
        </row>
        <row r="38">
          <cell r="C38" t="str">
            <v>新宁县</v>
          </cell>
          <cell r="D38">
            <v>6.84</v>
          </cell>
        </row>
        <row r="39">
          <cell r="C39" t="str">
            <v>城步县</v>
          </cell>
          <cell r="D39">
            <v>11.06</v>
          </cell>
        </row>
        <row r="40">
          <cell r="C40" t="str">
            <v>武冈市</v>
          </cell>
          <cell r="D40">
            <v>8.1999999999999993</v>
          </cell>
        </row>
        <row r="41">
          <cell r="C41" t="str">
            <v>南湖新区</v>
          </cell>
          <cell r="D41">
            <v>1.56</v>
          </cell>
        </row>
        <row r="42">
          <cell r="C42" t="str">
            <v>岳阳市经济技术开发区</v>
          </cell>
          <cell r="D42">
            <v>3.94</v>
          </cell>
        </row>
        <row r="43">
          <cell r="C43" t="str">
            <v>岳阳楼区</v>
          </cell>
          <cell r="D43">
            <v>5.07</v>
          </cell>
        </row>
        <row r="44">
          <cell r="C44" t="str">
            <v>屈原管理区</v>
          </cell>
          <cell r="D44">
            <v>4.01</v>
          </cell>
        </row>
        <row r="45">
          <cell r="C45" t="str">
            <v>云溪区</v>
          </cell>
          <cell r="D45">
            <v>3.9</v>
          </cell>
        </row>
        <row r="46">
          <cell r="C46" t="str">
            <v>君山区</v>
          </cell>
          <cell r="D46">
            <v>4.47</v>
          </cell>
        </row>
        <row r="47">
          <cell r="C47" t="str">
            <v>岳阳县</v>
          </cell>
          <cell r="D47">
            <v>6.65</v>
          </cell>
        </row>
        <row r="48">
          <cell r="C48" t="str">
            <v>华容县</v>
          </cell>
          <cell r="D48">
            <v>6.01</v>
          </cell>
        </row>
        <row r="49">
          <cell r="C49" t="str">
            <v>湘阴县</v>
          </cell>
          <cell r="D49">
            <v>6.95</v>
          </cell>
        </row>
        <row r="50">
          <cell r="C50" t="str">
            <v>平江县</v>
          </cell>
          <cell r="D50">
            <v>23.26</v>
          </cell>
        </row>
        <row r="51">
          <cell r="C51" t="str">
            <v>汨罗市</v>
          </cell>
          <cell r="D51">
            <v>7.64</v>
          </cell>
        </row>
        <row r="52">
          <cell r="C52" t="str">
            <v>临湘市</v>
          </cell>
          <cell r="D52">
            <v>6.67</v>
          </cell>
        </row>
        <row r="53">
          <cell r="C53" t="str">
            <v>常德市经济技术开发区</v>
          </cell>
          <cell r="D53">
            <v>2.64</v>
          </cell>
        </row>
        <row r="54">
          <cell r="C54" t="str">
            <v>西洞庭管理区</v>
          </cell>
          <cell r="D54">
            <v>3.72</v>
          </cell>
        </row>
        <row r="55">
          <cell r="C55" t="str">
            <v>柳叶湖旅游度假区</v>
          </cell>
          <cell r="D55">
            <v>3.49</v>
          </cell>
        </row>
        <row r="56">
          <cell r="C56" t="str">
            <v>武陵区</v>
          </cell>
          <cell r="D56">
            <v>4.0999999999999996</v>
          </cell>
        </row>
        <row r="57">
          <cell r="C57" t="str">
            <v>鼎城区</v>
          </cell>
          <cell r="D57">
            <v>3.03</v>
          </cell>
        </row>
        <row r="58">
          <cell r="C58" t="str">
            <v>安乡县</v>
          </cell>
          <cell r="D58">
            <v>4.2699999999999996</v>
          </cell>
        </row>
        <row r="59">
          <cell r="C59" t="str">
            <v>汉寿县</v>
          </cell>
          <cell r="D59">
            <v>6.62</v>
          </cell>
        </row>
        <row r="60">
          <cell r="C60" t="str">
            <v>西湖管理区</v>
          </cell>
          <cell r="D60">
            <v>3.72</v>
          </cell>
        </row>
        <row r="61">
          <cell r="C61" t="str">
            <v>澧县</v>
          </cell>
          <cell r="D61">
            <v>8.1199999999999992</v>
          </cell>
        </row>
        <row r="62">
          <cell r="C62" t="str">
            <v>临澧县</v>
          </cell>
          <cell r="D62">
            <v>2.06</v>
          </cell>
        </row>
        <row r="63">
          <cell r="C63" t="str">
            <v>桃源县</v>
          </cell>
          <cell r="D63">
            <v>6.28</v>
          </cell>
        </row>
        <row r="64">
          <cell r="C64" t="str">
            <v>桃花源旅游管理区</v>
          </cell>
          <cell r="D64">
            <v>3.65</v>
          </cell>
        </row>
        <row r="65">
          <cell r="C65" t="str">
            <v>石门县</v>
          </cell>
          <cell r="D65">
            <v>5.09</v>
          </cell>
        </row>
        <row r="66">
          <cell r="C66" t="str">
            <v>津市市</v>
          </cell>
          <cell r="D66">
            <v>4.0199999999999996</v>
          </cell>
        </row>
        <row r="67">
          <cell r="C67" t="str">
            <v>永定区</v>
          </cell>
          <cell r="D67">
            <v>3.36</v>
          </cell>
        </row>
        <row r="68">
          <cell r="C68" t="str">
            <v>武陵源区</v>
          </cell>
          <cell r="D68">
            <v>3.67</v>
          </cell>
        </row>
        <row r="69">
          <cell r="C69" t="str">
            <v>慈利县</v>
          </cell>
          <cell r="D69">
            <v>4.71</v>
          </cell>
        </row>
        <row r="70">
          <cell r="C70" t="str">
            <v>桑植县</v>
          </cell>
          <cell r="D70">
            <v>9.5</v>
          </cell>
        </row>
        <row r="71">
          <cell r="C71" t="str">
            <v>大通湖区</v>
          </cell>
          <cell r="D71">
            <v>3.68</v>
          </cell>
        </row>
        <row r="72">
          <cell r="C72" t="str">
            <v>资阳区</v>
          </cell>
          <cell r="D72">
            <v>7.08</v>
          </cell>
        </row>
        <row r="73">
          <cell r="C73" t="str">
            <v>赫山区</v>
          </cell>
          <cell r="D73">
            <v>8.4</v>
          </cell>
        </row>
        <row r="74">
          <cell r="C74" t="str">
            <v>南县</v>
          </cell>
          <cell r="D74">
            <v>7.83</v>
          </cell>
        </row>
        <row r="75">
          <cell r="C75" t="str">
            <v>桃江县</v>
          </cell>
          <cell r="D75">
            <v>9.2100000000000009</v>
          </cell>
        </row>
        <row r="76">
          <cell r="C76" t="str">
            <v>安化县</v>
          </cell>
          <cell r="D76">
            <v>10.97</v>
          </cell>
        </row>
        <row r="77">
          <cell r="C77" t="str">
            <v>沅江市</v>
          </cell>
          <cell r="D77">
            <v>4.45</v>
          </cell>
        </row>
        <row r="78">
          <cell r="C78" t="str">
            <v>北湖区</v>
          </cell>
          <cell r="D78">
            <v>3.77</v>
          </cell>
        </row>
        <row r="79">
          <cell r="C79" t="str">
            <v>苏仙区</v>
          </cell>
          <cell r="D79">
            <v>2.44</v>
          </cell>
        </row>
        <row r="80">
          <cell r="C80" t="str">
            <v>桂阳县</v>
          </cell>
          <cell r="D80">
            <v>11.07</v>
          </cell>
        </row>
        <row r="81">
          <cell r="C81" t="str">
            <v>宜章县</v>
          </cell>
          <cell r="D81">
            <v>7.57</v>
          </cell>
        </row>
        <row r="82">
          <cell r="C82" t="str">
            <v>永兴县</v>
          </cell>
          <cell r="D82">
            <v>4.4400000000000004</v>
          </cell>
        </row>
        <row r="83">
          <cell r="C83" t="str">
            <v>嘉禾县</v>
          </cell>
          <cell r="D83">
            <v>8.41</v>
          </cell>
        </row>
        <row r="84">
          <cell r="C84" t="str">
            <v>临武县</v>
          </cell>
          <cell r="D84">
            <v>6.3</v>
          </cell>
        </row>
        <row r="85">
          <cell r="C85" t="str">
            <v>汝城县</v>
          </cell>
          <cell r="D85">
            <v>6.7</v>
          </cell>
        </row>
        <row r="86">
          <cell r="C86" t="str">
            <v>桂东县</v>
          </cell>
          <cell r="D86">
            <v>9.9700000000000006</v>
          </cell>
        </row>
        <row r="87">
          <cell r="C87" t="str">
            <v>安仁县</v>
          </cell>
          <cell r="D87">
            <v>3.59</v>
          </cell>
        </row>
        <row r="88">
          <cell r="C88" t="str">
            <v>资兴市</v>
          </cell>
          <cell r="D88">
            <v>4.8499999999999996</v>
          </cell>
        </row>
        <row r="89">
          <cell r="C89" t="str">
            <v>零陵区</v>
          </cell>
          <cell r="D89">
            <v>5.29</v>
          </cell>
        </row>
        <row r="90">
          <cell r="C90" t="str">
            <v>冷水滩区</v>
          </cell>
          <cell r="D90">
            <v>7.1</v>
          </cell>
        </row>
        <row r="91">
          <cell r="C91" t="str">
            <v>祁阳县</v>
          </cell>
          <cell r="D91">
            <v>11.08</v>
          </cell>
        </row>
        <row r="92">
          <cell r="C92" t="str">
            <v>东安县</v>
          </cell>
          <cell r="D92">
            <v>7.67</v>
          </cell>
        </row>
        <row r="93">
          <cell r="C93" t="str">
            <v>双牌县</v>
          </cell>
          <cell r="D93">
            <v>7.8</v>
          </cell>
        </row>
        <row r="94">
          <cell r="C94" t="str">
            <v>道县</v>
          </cell>
          <cell r="D94">
            <v>11.05</v>
          </cell>
        </row>
        <row r="95">
          <cell r="C95" t="str">
            <v>江永县</v>
          </cell>
          <cell r="D95">
            <v>7.03</v>
          </cell>
        </row>
        <row r="96">
          <cell r="C96" t="str">
            <v>宁远县</v>
          </cell>
          <cell r="D96">
            <v>20.420000000000002</v>
          </cell>
        </row>
        <row r="97">
          <cell r="C97" t="str">
            <v>蓝山县</v>
          </cell>
          <cell r="D97">
            <v>9.11</v>
          </cell>
        </row>
        <row r="98">
          <cell r="C98" t="str">
            <v>新田县</v>
          </cell>
          <cell r="D98">
            <v>9.9499999999999993</v>
          </cell>
        </row>
        <row r="99">
          <cell r="C99" t="str">
            <v>江华县</v>
          </cell>
          <cell r="D99">
            <v>14.45</v>
          </cell>
        </row>
        <row r="100">
          <cell r="C100" t="str">
            <v>洪江区</v>
          </cell>
          <cell r="D100">
            <v>3.93</v>
          </cell>
        </row>
        <row r="101">
          <cell r="C101" t="str">
            <v>鹤城区</v>
          </cell>
          <cell r="D101">
            <v>2.48</v>
          </cell>
        </row>
        <row r="102">
          <cell r="C102" t="str">
            <v>中方县</v>
          </cell>
          <cell r="D102">
            <v>4.9400000000000004</v>
          </cell>
        </row>
        <row r="103">
          <cell r="C103" t="str">
            <v>沅陵县</v>
          </cell>
          <cell r="D103">
            <v>3.58</v>
          </cell>
        </row>
        <row r="104">
          <cell r="C104" t="str">
            <v>辰溪县</v>
          </cell>
          <cell r="D104">
            <v>8.5</v>
          </cell>
        </row>
        <row r="105">
          <cell r="C105" t="str">
            <v>溆浦县</v>
          </cell>
          <cell r="D105">
            <v>3.86</v>
          </cell>
        </row>
        <row r="106">
          <cell r="C106" t="str">
            <v>会同县</v>
          </cell>
          <cell r="D106">
            <v>4.17</v>
          </cell>
        </row>
        <row r="107">
          <cell r="C107" t="str">
            <v>麻阳县</v>
          </cell>
          <cell r="D107">
            <v>9.56</v>
          </cell>
        </row>
        <row r="108">
          <cell r="C108" t="str">
            <v>新晃县</v>
          </cell>
          <cell r="D108">
            <v>4.24</v>
          </cell>
        </row>
        <row r="109">
          <cell r="C109" t="str">
            <v>芷江县</v>
          </cell>
          <cell r="D109">
            <v>7.49</v>
          </cell>
        </row>
        <row r="110">
          <cell r="C110" t="str">
            <v>靖州县</v>
          </cell>
          <cell r="D110">
            <v>5.8</v>
          </cell>
        </row>
        <row r="111">
          <cell r="C111" t="str">
            <v>通道县</v>
          </cell>
          <cell r="D111">
            <v>6.44</v>
          </cell>
        </row>
        <row r="112">
          <cell r="C112" t="str">
            <v>洪江市</v>
          </cell>
          <cell r="D112">
            <v>6.35</v>
          </cell>
        </row>
        <row r="113">
          <cell r="C113" t="str">
            <v>娄星区</v>
          </cell>
          <cell r="D113">
            <v>5.45</v>
          </cell>
        </row>
        <row r="114">
          <cell r="C114" t="str">
            <v>双峰县</v>
          </cell>
          <cell r="D114">
            <v>5.17</v>
          </cell>
        </row>
        <row r="115">
          <cell r="C115" t="str">
            <v>新化县</v>
          </cell>
          <cell r="D115">
            <v>8.69</v>
          </cell>
        </row>
        <row r="116">
          <cell r="C116" t="str">
            <v>冷水江市</v>
          </cell>
          <cell r="D116">
            <v>5.58</v>
          </cell>
        </row>
        <row r="117">
          <cell r="C117" t="str">
            <v>涟源市</v>
          </cell>
          <cell r="D117">
            <v>16.04</v>
          </cell>
        </row>
        <row r="118">
          <cell r="C118" t="str">
            <v>湘西州本级</v>
          </cell>
          <cell r="D118">
            <v>1.65</v>
          </cell>
        </row>
        <row r="119">
          <cell r="C119" t="str">
            <v>吉首市</v>
          </cell>
          <cell r="D119">
            <v>7.59</v>
          </cell>
        </row>
        <row r="120">
          <cell r="C120" t="str">
            <v>泸溪县</v>
          </cell>
          <cell r="D120">
            <v>10.1</v>
          </cell>
        </row>
        <row r="121">
          <cell r="C121" t="str">
            <v>凤凰县</v>
          </cell>
          <cell r="D121">
            <v>11.3</v>
          </cell>
        </row>
        <row r="122">
          <cell r="C122" t="str">
            <v>花垣县</v>
          </cell>
          <cell r="D122">
            <v>12.47</v>
          </cell>
        </row>
        <row r="123">
          <cell r="C123" t="str">
            <v>保靖县</v>
          </cell>
          <cell r="D123">
            <v>10.49</v>
          </cell>
        </row>
        <row r="124">
          <cell r="C124" t="str">
            <v>古丈县</v>
          </cell>
          <cell r="D124">
            <v>9.25</v>
          </cell>
        </row>
        <row r="125">
          <cell r="C125" t="str">
            <v>永顺县</v>
          </cell>
          <cell r="D125">
            <v>14.11</v>
          </cell>
        </row>
        <row r="126">
          <cell r="C126" t="str">
            <v>龙山县</v>
          </cell>
          <cell r="D126">
            <v>12.6</v>
          </cell>
        </row>
      </sheetData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V4" t="str">
            <v>保险职业学院</v>
          </cell>
          <cell r="W4">
            <v>343.66</v>
          </cell>
          <cell r="X4">
            <v>231.88</v>
          </cell>
          <cell r="Y4">
            <v>111.78</v>
          </cell>
          <cell r="Z4">
            <v>0</v>
          </cell>
          <cell r="AD4" t="str">
            <v>长沙矿冶研究院有限责任公司</v>
          </cell>
          <cell r="AE4">
            <v>26.6</v>
          </cell>
          <cell r="AF4">
            <v>0</v>
          </cell>
          <cell r="AG4">
            <v>22.92</v>
          </cell>
          <cell r="AH4">
            <v>3.68</v>
          </cell>
        </row>
        <row r="5">
          <cell r="V5" t="str">
            <v>常德职业技术学院</v>
          </cell>
          <cell r="W5">
            <v>1376.63</v>
          </cell>
          <cell r="X5">
            <v>925.06</v>
          </cell>
          <cell r="Y5">
            <v>0</v>
          </cell>
          <cell r="Z5">
            <v>451.57</v>
          </cell>
          <cell r="AD5" t="str">
            <v>长沙矿山研究院有限责任公司</v>
          </cell>
          <cell r="AE5">
            <v>17.7</v>
          </cell>
          <cell r="AF5">
            <v>0</v>
          </cell>
          <cell r="AG5">
            <v>15.3</v>
          </cell>
          <cell r="AH5">
            <v>2.4</v>
          </cell>
        </row>
        <row r="6">
          <cell r="V6" t="str">
            <v>郴州职业技术学院</v>
          </cell>
          <cell r="W6">
            <v>695.76</v>
          </cell>
          <cell r="X6">
            <v>470.22</v>
          </cell>
          <cell r="Y6">
            <v>0</v>
          </cell>
          <cell r="Z6">
            <v>225.54</v>
          </cell>
          <cell r="AD6" t="str">
            <v>湘潭大学</v>
          </cell>
          <cell r="AE6">
            <v>8789.2000000000007</v>
          </cell>
          <cell r="AF6">
            <v>3605.77</v>
          </cell>
          <cell r="AG6">
            <v>3991.47</v>
          </cell>
          <cell r="AH6">
            <v>1191.96</v>
          </cell>
        </row>
        <row r="7">
          <cell r="V7" t="str">
            <v>衡阳师范学院</v>
          </cell>
          <cell r="W7">
            <v>1814.35</v>
          </cell>
          <cell r="X7">
            <v>1227.6099999999999</v>
          </cell>
          <cell r="Y7">
            <v>586.74</v>
          </cell>
          <cell r="Z7">
            <v>0</v>
          </cell>
          <cell r="AD7" t="str">
            <v>吉首大学</v>
          </cell>
          <cell r="AE7">
            <v>1876.6</v>
          </cell>
          <cell r="AF7">
            <v>769.14</v>
          </cell>
          <cell r="AG7">
            <v>852.78</v>
          </cell>
          <cell r="AH7">
            <v>254.68</v>
          </cell>
        </row>
        <row r="8">
          <cell r="V8" t="str">
            <v>衡阳师范学院南岳学院</v>
          </cell>
          <cell r="W8">
            <v>371.83</v>
          </cell>
          <cell r="X8">
            <v>249.62</v>
          </cell>
          <cell r="Y8">
            <v>122.21</v>
          </cell>
          <cell r="Z8">
            <v>0</v>
          </cell>
          <cell r="AD8" t="str">
            <v>湖南科技大学</v>
          </cell>
          <cell r="AE8">
            <v>3868.7</v>
          </cell>
          <cell r="AF8">
            <v>1588.22</v>
          </cell>
          <cell r="AG8">
            <v>1756.08</v>
          </cell>
          <cell r="AH8">
            <v>524.4</v>
          </cell>
        </row>
        <row r="9">
          <cell r="V9" t="str">
            <v>湖南安全技术职业学院</v>
          </cell>
          <cell r="W9">
            <v>774.35</v>
          </cell>
          <cell r="X9">
            <v>524.89</v>
          </cell>
          <cell r="Y9">
            <v>249.46</v>
          </cell>
          <cell r="Z9">
            <v>0</v>
          </cell>
          <cell r="AD9" t="str">
            <v>长沙理工大学</v>
          </cell>
          <cell r="AE9">
            <v>6243</v>
          </cell>
          <cell r="AF9">
            <v>2560.98</v>
          </cell>
          <cell r="AG9">
            <v>2835.34</v>
          </cell>
          <cell r="AH9">
            <v>846.68</v>
          </cell>
        </row>
        <row r="10">
          <cell r="V10" t="str">
            <v>湖南财经工业职业技术学院</v>
          </cell>
          <cell r="W10">
            <v>1181.72</v>
          </cell>
          <cell r="X10">
            <v>792.47</v>
          </cell>
          <cell r="Y10">
            <v>0</v>
          </cell>
          <cell r="Z10">
            <v>389.25</v>
          </cell>
          <cell r="AD10" t="str">
            <v>湖南农业大学</v>
          </cell>
          <cell r="AE10">
            <v>5298.8</v>
          </cell>
          <cell r="AF10">
            <v>2175.14</v>
          </cell>
          <cell r="AG10">
            <v>2405.6999999999998</v>
          </cell>
          <cell r="AH10">
            <v>717.96</v>
          </cell>
        </row>
        <row r="11">
          <cell r="V11" t="str">
            <v>湖南财政经济学院</v>
          </cell>
          <cell r="W11">
            <v>1458.77</v>
          </cell>
          <cell r="X11">
            <v>992.06</v>
          </cell>
          <cell r="Y11">
            <v>466.71</v>
          </cell>
          <cell r="Z11">
            <v>0</v>
          </cell>
          <cell r="AD11" t="str">
            <v>中南林业科技大学</v>
          </cell>
          <cell r="AE11">
            <v>4351.1000000000004</v>
          </cell>
          <cell r="AF11">
            <v>1786.84</v>
          </cell>
          <cell r="AG11">
            <v>1974.78</v>
          </cell>
          <cell r="AH11">
            <v>589.48</v>
          </cell>
        </row>
        <row r="12">
          <cell r="V12" t="str">
            <v>湖南城建职业技术学院</v>
          </cell>
          <cell r="W12">
            <v>1055.56</v>
          </cell>
          <cell r="X12">
            <v>715.18</v>
          </cell>
          <cell r="Y12">
            <v>340.38</v>
          </cell>
          <cell r="Z12">
            <v>0</v>
          </cell>
          <cell r="AD12" t="str">
            <v>湖南中医药大学</v>
          </cell>
          <cell r="AE12">
            <v>3319.3</v>
          </cell>
          <cell r="AF12">
            <v>1362.3</v>
          </cell>
          <cell r="AG12">
            <v>1507.08</v>
          </cell>
          <cell r="AH12">
            <v>449.92</v>
          </cell>
        </row>
        <row r="13">
          <cell r="V13" t="str">
            <v>湖南城市学院</v>
          </cell>
          <cell r="W13">
            <v>1835.66</v>
          </cell>
          <cell r="X13">
            <v>1248.24</v>
          </cell>
          <cell r="Y13">
            <v>587.41999999999996</v>
          </cell>
          <cell r="Z13">
            <v>0</v>
          </cell>
          <cell r="AD13" t="str">
            <v>湖南师范大学</v>
          </cell>
          <cell r="AE13">
            <v>11406</v>
          </cell>
          <cell r="AF13">
            <v>4677.68</v>
          </cell>
          <cell r="AG13">
            <v>5181.4399999999996</v>
          </cell>
          <cell r="AH13">
            <v>1546.88</v>
          </cell>
        </row>
        <row r="14">
          <cell r="V14" t="str">
            <v>湖南大众传媒职业技术学院</v>
          </cell>
          <cell r="W14">
            <v>1026.42</v>
          </cell>
          <cell r="X14">
            <v>692.17</v>
          </cell>
          <cell r="Y14">
            <v>334.25</v>
          </cell>
          <cell r="Z14">
            <v>0</v>
          </cell>
          <cell r="AD14" t="str">
            <v>南华大学</v>
          </cell>
          <cell r="AE14">
            <v>5198.05</v>
          </cell>
          <cell r="AF14">
            <v>2132.0100000000002</v>
          </cell>
          <cell r="AG14">
            <v>2360.96</v>
          </cell>
          <cell r="AH14">
            <v>705.08</v>
          </cell>
        </row>
        <row r="15">
          <cell r="V15" t="str">
            <v>湖南第一师范学院</v>
          </cell>
          <cell r="W15">
            <v>1566.25</v>
          </cell>
          <cell r="X15">
            <v>1056.95</v>
          </cell>
          <cell r="Y15">
            <v>509.3</v>
          </cell>
          <cell r="Z15">
            <v>0</v>
          </cell>
          <cell r="AD15" t="str">
            <v>湖南工业大学</v>
          </cell>
          <cell r="AE15">
            <v>2305.6999999999998</v>
          </cell>
          <cell r="AF15">
            <v>945.88</v>
          </cell>
          <cell r="AG15">
            <v>1047.06</v>
          </cell>
          <cell r="AH15">
            <v>312.76</v>
          </cell>
        </row>
        <row r="16">
          <cell r="V16" t="str">
            <v>湖南电气职业技术学院</v>
          </cell>
          <cell r="W16">
            <v>808.72</v>
          </cell>
          <cell r="X16">
            <v>539.79</v>
          </cell>
          <cell r="Y16">
            <v>268.93</v>
          </cell>
          <cell r="Z16">
            <v>0</v>
          </cell>
          <cell r="AD16" t="str">
            <v>湖南工商大学</v>
          </cell>
          <cell r="AE16">
            <v>1539.1</v>
          </cell>
          <cell r="AF16">
            <v>627.22</v>
          </cell>
          <cell r="AG16">
            <v>702.12</v>
          </cell>
          <cell r="AH16">
            <v>209.76</v>
          </cell>
        </row>
        <row r="17">
          <cell r="V17" t="str">
            <v>湖南电子科技职业学院</v>
          </cell>
          <cell r="W17">
            <v>1127.4100000000001</v>
          </cell>
          <cell r="X17">
            <v>761.29</v>
          </cell>
          <cell r="Y17">
            <v>0</v>
          </cell>
          <cell r="Z17">
            <v>366.12</v>
          </cell>
          <cell r="AD17" t="str">
            <v>湖南工程学院</v>
          </cell>
          <cell r="AE17">
            <v>233.3</v>
          </cell>
          <cell r="AF17">
            <v>95.66</v>
          </cell>
          <cell r="AG17">
            <v>105.96</v>
          </cell>
          <cell r="AH17">
            <v>31.68</v>
          </cell>
        </row>
        <row r="18">
          <cell r="V18" t="str">
            <v>湖南都市职业学院</v>
          </cell>
          <cell r="W18">
            <v>1220.75</v>
          </cell>
          <cell r="X18">
            <v>828.73</v>
          </cell>
          <cell r="Y18">
            <v>0</v>
          </cell>
          <cell r="Z18">
            <v>392.02</v>
          </cell>
          <cell r="AD18" t="str">
            <v>湖南理工学院</v>
          </cell>
          <cell r="AE18">
            <v>993.1</v>
          </cell>
          <cell r="AF18">
            <v>407.86</v>
          </cell>
          <cell r="AG18">
            <v>450.84</v>
          </cell>
          <cell r="AH18">
            <v>134.4</v>
          </cell>
        </row>
        <row r="19">
          <cell r="V19" t="str">
            <v>湖南高尔夫旅游职业学院</v>
          </cell>
          <cell r="W19">
            <v>719.18</v>
          </cell>
          <cell r="X19">
            <v>483.67</v>
          </cell>
          <cell r="Y19">
            <v>0</v>
          </cell>
          <cell r="Z19">
            <v>235.51</v>
          </cell>
          <cell r="AD19" t="str">
            <v>邵阳学院</v>
          </cell>
          <cell r="AE19">
            <v>228</v>
          </cell>
          <cell r="AF19">
            <v>93.68</v>
          </cell>
          <cell r="AG19">
            <v>103.44</v>
          </cell>
          <cell r="AH19">
            <v>30.88</v>
          </cell>
        </row>
        <row r="20">
          <cell r="V20" t="str">
            <v>湖南高速铁路职业技术学院</v>
          </cell>
          <cell r="W20">
            <v>1169.24</v>
          </cell>
          <cell r="X20">
            <v>794.42</v>
          </cell>
          <cell r="Y20">
            <v>0</v>
          </cell>
          <cell r="Z20">
            <v>374.82</v>
          </cell>
          <cell r="AD20" t="str">
            <v>湖南人文科技学院</v>
          </cell>
          <cell r="AE20">
            <v>162.5</v>
          </cell>
          <cell r="AF20">
            <v>67.02</v>
          </cell>
          <cell r="AG20">
            <v>73.56</v>
          </cell>
          <cell r="AH20">
            <v>21.92</v>
          </cell>
        </row>
        <row r="21">
          <cell r="V21" t="str">
            <v>湖南工程学院</v>
          </cell>
          <cell r="W21">
            <v>1559.65</v>
          </cell>
          <cell r="X21">
            <v>1063.55</v>
          </cell>
          <cell r="Y21">
            <v>496.1</v>
          </cell>
          <cell r="Z21">
            <v>0</v>
          </cell>
          <cell r="AD21" t="str">
            <v>中共湖南省委党校</v>
          </cell>
          <cell r="AE21">
            <v>219</v>
          </cell>
          <cell r="AF21">
            <v>0</v>
          </cell>
          <cell r="AG21">
            <v>188.28</v>
          </cell>
          <cell r="AH21">
            <v>30.72</v>
          </cell>
        </row>
        <row r="22">
          <cell r="V22" t="str">
            <v>湖南工程学院应用技术学院</v>
          </cell>
          <cell r="W22">
            <v>361.55</v>
          </cell>
          <cell r="X22">
            <v>243.85</v>
          </cell>
          <cell r="Y22">
            <v>117.7</v>
          </cell>
          <cell r="Z22">
            <v>0</v>
          </cell>
          <cell r="AD22" t="str">
            <v>衡阳师范学院</v>
          </cell>
          <cell r="AE22">
            <v>447.6</v>
          </cell>
          <cell r="AF22">
            <v>155.6</v>
          </cell>
          <cell r="AG22">
            <v>214.56</v>
          </cell>
          <cell r="AH22">
            <v>77.44</v>
          </cell>
        </row>
        <row r="23">
          <cell r="V23" t="str">
            <v>湖南工程职业技术学院</v>
          </cell>
          <cell r="W23">
            <v>1039.17</v>
          </cell>
          <cell r="X23">
            <v>701.82</v>
          </cell>
          <cell r="Y23">
            <v>337.35</v>
          </cell>
          <cell r="Z23">
            <v>0</v>
          </cell>
        </row>
        <row r="24">
          <cell r="V24" t="str">
            <v>湖南工商职业学院</v>
          </cell>
          <cell r="W24">
            <v>677.81</v>
          </cell>
          <cell r="X24">
            <v>460.65</v>
          </cell>
          <cell r="Y24">
            <v>0</v>
          </cell>
          <cell r="Z24">
            <v>217.16</v>
          </cell>
        </row>
        <row r="25">
          <cell r="V25" t="str">
            <v>湖南工学院</v>
          </cell>
          <cell r="W25">
            <v>1624.96</v>
          </cell>
          <cell r="X25">
            <v>1090.98</v>
          </cell>
          <cell r="Y25">
            <v>533.98</v>
          </cell>
          <cell r="Z25">
            <v>0</v>
          </cell>
        </row>
        <row r="26">
          <cell r="V26" t="str">
            <v>湖南工业大学</v>
          </cell>
          <cell r="W26">
            <v>2291.2199999999998</v>
          </cell>
          <cell r="X26">
            <v>1554.81</v>
          </cell>
          <cell r="Y26">
            <v>736.41</v>
          </cell>
          <cell r="Z26">
            <v>0</v>
          </cell>
        </row>
        <row r="27">
          <cell r="V27" t="str">
            <v>湖南工业大学科技学院</v>
          </cell>
          <cell r="W27">
            <v>526.61</v>
          </cell>
          <cell r="X27">
            <v>358.05</v>
          </cell>
          <cell r="Y27">
            <v>168.56</v>
          </cell>
          <cell r="Z27">
            <v>0</v>
          </cell>
        </row>
        <row r="28">
          <cell r="V28" t="str">
            <v>湖南工业职业技术学院</v>
          </cell>
          <cell r="W28">
            <v>1380.47</v>
          </cell>
          <cell r="X28">
            <v>931.6</v>
          </cell>
          <cell r="Y28">
            <v>448.87</v>
          </cell>
          <cell r="Z28">
            <v>0</v>
          </cell>
        </row>
        <row r="29">
          <cell r="V29" t="str">
            <v>湖南工艺美术职业学院</v>
          </cell>
          <cell r="W29">
            <v>777.14</v>
          </cell>
          <cell r="X29">
            <v>522.44000000000005</v>
          </cell>
          <cell r="Y29">
            <v>254.7</v>
          </cell>
          <cell r="Z29">
            <v>0</v>
          </cell>
        </row>
        <row r="30">
          <cell r="V30" t="str">
            <v>湖南国防工业职业技术学院</v>
          </cell>
          <cell r="W30">
            <v>473.42</v>
          </cell>
          <cell r="X30">
            <v>320.45</v>
          </cell>
          <cell r="Y30">
            <v>152.97</v>
          </cell>
          <cell r="Z30">
            <v>0</v>
          </cell>
        </row>
        <row r="31">
          <cell r="V31" t="str">
            <v>湖南化工职业技术学院</v>
          </cell>
          <cell r="W31">
            <v>1573.26</v>
          </cell>
          <cell r="X31">
            <v>1063.92</v>
          </cell>
          <cell r="Y31">
            <v>509.34</v>
          </cell>
          <cell r="Z31">
            <v>0</v>
          </cell>
        </row>
        <row r="32">
          <cell r="V32" t="str">
            <v>湖南环境生物职业技术学院</v>
          </cell>
          <cell r="W32">
            <v>1812.9</v>
          </cell>
          <cell r="X32">
            <v>1220.02</v>
          </cell>
          <cell r="Y32">
            <v>592.88</v>
          </cell>
          <cell r="Z32">
            <v>0</v>
          </cell>
        </row>
        <row r="33">
          <cell r="V33" t="str">
            <v>湖南机电职业技术学院</v>
          </cell>
          <cell r="W33">
            <v>1333.28</v>
          </cell>
          <cell r="X33">
            <v>897.77</v>
          </cell>
          <cell r="Y33">
            <v>435.51</v>
          </cell>
          <cell r="Z33">
            <v>0</v>
          </cell>
        </row>
        <row r="34">
          <cell r="V34" t="str">
            <v>湖南吉利汽车职业技术学院</v>
          </cell>
          <cell r="W34">
            <v>604.59</v>
          </cell>
          <cell r="X34">
            <v>402.67</v>
          </cell>
          <cell r="Y34">
            <v>0</v>
          </cell>
          <cell r="Z34">
            <v>201.92</v>
          </cell>
        </row>
        <row r="35">
          <cell r="V35" t="str">
            <v>湖南交通工程学院</v>
          </cell>
          <cell r="W35">
            <v>1194.8399999999999</v>
          </cell>
          <cell r="X35">
            <v>803.94</v>
          </cell>
          <cell r="Y35">
            <v>0</v>
          </cell>
          <cell r="Z35">
            <v>390.9</v>
          </cell>
        </row>
        <row r="36">
          <cell r="V36" t="str">
            <v>湖南交通职业技术学院</v>
          </cell>
          <cell r="W36">
            <v>1314.28</v>
          </cell>
          <cell r="X36">
            <v>887.37</v>
          </cell>
          <cell r="Y36">
            <v>426.91</v>
          </cell>
          <cell r="Z36">
            <v>0</v>
          </cell>
        </row>
        <row r="37">
          <cell r="V37" t="str">
            <v>湖南警察学院</v>
          </cell>
          <cell r="W37">
            <v>529.21</v>
          </cell>
          <cell r="X37">
            <v>357.81</v>
          </cell>
          <cell r="Y37">
            <v>171.4</v>
          </cell>
          <cell r="Z37">
            <v>0</v>
          </cell>
        </row>
        <row r="38">
          <cell r="V38" t="str">
            <v>湖南九嶷职业技术学院</v>
          </cell>
          <cell r="W38">
            <v>293.77999999999997</v>
          </cell>
          <cell r="X38">
            <v>198.83</v>
          </cell>
          <cell r="Y38">
            <v>0</v>
          </cell>
          <cell r="Z38">
            <v>94.95</v>
          </cell>
        </row>
        <row r="39">
          <cell r="V39" t="str">
            <v>湖南科技大学</v>
          </cell>
          <cell r="W39">
            <v>2442.54</v>
          </cell>
          <cell r="X39">
            <v>1661.16</v>
          </cell>
          <cell r="Y39">
            <v>781.38</v>
          </cell>
          <cell r="Z39">
            <v>0</v>
          </cell>
        </row>
        <row r="40">
          <cell r="V40" t="str">
            <v>湖南科技大学潇湘学院</v>
          </cell>
          <cell r="W40">
            <v>467.91</v>
          </cell>
          <cell r="X40">
            <v>314.99</v>
          </cell>
          <cell r="Y40">
            <v>152.91999999999999</v>
          </cell>
          <cell r="Z40">
            <v>0</v>
          </cell>
        </row>
        <row r="41">
          <cell r="V41" t="str">
            <v>湖南科技学院</v>
          </cell>
          <cell r="W41">
            <v>1378.41</v>
          </cell>
          <cell r="X41">
            <v>922.97</v>
          </cell>
          <cell r="Y41">
            <v>455.44</v>
          </cell>
          <cell r="Z41">
            <v>0</v>
          </cell>
        </row>
        <row r="42">
          <cell r="V42" t="str">
            <v>湖南科技职业学院</v>
          </cell>
          <cell r="W42">
            <v>1288.45</v>
          </cell>
          <cell r="X42">
            <v>871.35</v>
          </cell>
          <cell r="Y42">
            <v>417.1</v>
          </cell>
          <cell r="Z42">
            <v>0</v>
          </cell>
        </row>
        <row r="43">
          <cell r="V43" t="str">
            <v>湖南劳动人事职业学院</v>
          </cell>
          <cell r="W43">
            <v>849.35</v>
          </cell>
          <cell r="X43">
            <v>573.49</v>
          </cell>
          <cell r="Y43">
            <v>275.86</v>
          </cell>
          <cell r="Z43">
            <v>0</v>
          </cell>
        </row>
        <row r="44">
          <cell r="V44" t="str">
            <v>湖南理工学院</v>
          </cell>
          <cell r="W44">
            <v>1340.97</v>
          </cell>
          <cell r="X44">
            <v>912.34</v>
          </cell>
          <cell r="Y44">
            <v>428.63</v>
          </cell>
          <cell r="Z44">
            <v>0</v>
          </cell>
        </row>
        <row r="45">
          <cell r="V45" t="str">
            <v>湖南理工学院南湖学院</v>
          </cell>
          <cell r="W45">
            <v>491.99</v>
          </cell>
          <cell r="X45">
            <v>332.55</v>
          </cell>
          <cell r="Y45">
            <v>159.44</v>
          </cell>
          <cell r="Z45">
            <v>0</v>
          </cell>
        </row>
        <row r="46">
          <cell r="V46" t="str">
            <v>湖南理工职业技术学院</v>
          </cell>
          <cell r="W46">
            <v>625.89</v>
          </cell>
          <cell r="X46">
            <v>421.57</v>
          </cell>
          <cell r="Y46">
            <v>204.32</v>
          </cell>
          <cell r="Z46">
            <v>0</v>
          </cell>
        </row>
        <row r="47">
          <cell r="V47" t="str">
            <v>湖南民族职业学院</v>
          </cell>
          <cell r="W47">
            <v>1496.39</v>
          </cell>
          <cell r="X47">
            <v>989.99</v>
          </cell>
          <cell r="Y47">
            <v>0</v>
          </cell>
          <cell r="Z47">
            <v>506.4</v>
          </cell>
        </row>
        <row r="48">
          <cell r="V48" t="str">
            <v>湖南农业大学</v>
          </cell>
          <cell r="W48">
            <v>2393.91</v>
          </cell>
          <cell r="X48">
            <v>1620.35</v>
          </cell>
          <cell r="Y48">
            <v>773.56</v>
          </cell>
          <cell r="Z48">
            <v>0</v>
          </cell>
        </row>
        <row r="49">
          <cell r="V49" t="str">
            <v>湖南农业大学东方科技学院</v>
          </cell>
          <cell r="W49">
            <v>466.26</v>
          </cell>
          <cell r="X49">
            <v>314</v>
          </cell>
          <cell r="Y49">
            <v>152.26</v>
          </cell>
          <cell r="Z49">
            <v>0</v>
          </cell>
        </row>
        <row r="50">
          <cell r="V50" t="str">
            <v>湖南女子学院</v>
          </cell>
          <cell r="W50">
            <v>820.02</v>
          </cell>
          <cell r="X50">
            <v>554.16999999999996</v>
          </cell>
          <cell r="Y50">
            <v>265.85000000000002</v>
          </cell>
          <cell r="Z50">
            <v>0</v>
          </cell>
        </row>
        <row r="51">
          <cell r="V51" t="str">
            <v>湖南汽车工程职业学院</v>
          </cell>
          <cell r="W51">
            <v>1543.59</v>
          </cell>
          <cell r="X51">
            <v>1038.07</v>
          </cell>
          <cell r="Y51">
            <v>0</v>
          </cell>
          <cell r="Z51">
            <v>505.52</v>
          </cell>
        </row>
        <row r="52">
          <cell r="V52" t="str">
            <v>湖南人文科技学院</v>
          </cell>
          <cell r="W52">
            <v>1466.05</v>
          </cell>
          <cell r="X52">
            <v>995.03</v>
          </cell>
          <cell r="Y52">
            <v>471.02</v>
          </cell>
          <cell r="Z52">
            <v>0</v>
          </cell>
        </row>
        <row r="53">
          <cell r="V53" t="str">
            <v>湖南软件职业技术大学</v>
          </cell>
          <cell r="W53">
            <v>940.19</v>
          </cell>
          <cell r="X53">
            <v>637.30999999999995</v>
          </cell>
          <cell r="Y53">
            <v>0</v>
          </cell>
          <cell r="Z53">
            <v>302.88</v>
          </cell>
        </row>
        <row r="54">
          <cell r="V54" t="str">
            <v>湖南三一工业职业技术学院</v>
          </cell>
          <cell r="W54">
            <v>779.83</v>
          </cell>
          <cell r="X54">
            <v>527.38</v>
          </cell>
          <cell r="Y54">
            <v>0</v>
          </cell>
          <cell r="Z54">
            <v>252.45</v>
          </cell>
        </row>
        <row r="55">
          <cell r="V55" t="str">
            <v>湖南商务职业技术学院</v>
          </cell>
          <cell r="W55">
            <v>1062.67</v>
          </cell>
          <cell r="X55">
            <v>714.32</v>
          </cell>
          <cell r="Y55">
            <v>348.35</v>
          </cell>
          <cell r="Z55">
            <v>0</v>
          </cell>
        </row>
        <row r="56">
          <cell r="V56" t="str">
            <v>湖南工商大学</v>
          </cell>
          <cell r="W56">
            <v>1506.18</v>
          </cell>
          <cell r="X56">
            <v>1027.3499999999999</v>
          </cell>
          <cell r="Y56">
            <v>478.83</v>
          </cell>
          <cell r="Z56">
            <v>0</v>
          </cell>
        </row>
        <row r="57">
          <cell r="V57" t="str">
            <v>湘潭理工学院（湖南工商大学北津学院）</v>
          </cell>
          <cell r="W57">
            <v>633.14</v>
          </cell>
          <cell r="X57">
            <v>428.8</v>
          </cell>
          <cell r="Y57">
            <v>204.34</v>
          </cell>
          <cell r="Z57">
            <v>0</v>
          </cell>
        </row>
        <row r="58">
          <cell r="V58" t="str">
            <v>湖南涉外经济学院</v>
          </cell>
          <cell r="W58">
            <v>2456.54</v>
          </cell>
          <cell r="X58">
            <v>1659.76</v>
          </cell>
          <cell r="Y58">
            <v>796.78</v>
          </cell>
          <cell r="Z58">
            <v>0</v>
          </cell>
        </row>
        <row r="59">
          <cell r="V59" t="str">
            <v>湖南生物机电职业技术学院</v>
          </cell>
          <cell r="W59">
            <v>1387.81</v>
          </cell>
          <cell r="X59">
            <v>935.69</v>
          </cell>
          <cell r="Y59">
            <v>452.12</v>
          </cell>
          <cell r="Z59">
            <v>0</v>
          </cell>
        </row>
        <row r="60">
          <cell r="V60" t="str">
            <v>湖南广播电视大学（湖南网络工程职业学院）</v>
          </cell>
          <cell r="W60">
            <v>694.32</v>
          </cell>
          <cell r="X60">
            <v>463.23</v>
          </cell>
          <cell r="Y60">
            <v>231.09</v>
          </cell>
          <cell r="Z60">
            <v>0</v>
          </cell>
        </row>
        <row r="61">
          <cell r="V61" t="str">
            <v>湖南师范大学</v>
          </cell>
          <cell r="W61">
            <v>2270.9299999999998</v>
          </cell>
          <cell r="X61">
            <v>1535.12</v>
          </cell>
          <cell r="Y61">
            <v>735.81</v>
          </cell>
          <cell r="Z61">
            <v>0</v>
          </cell>
        </row>
        <row r="62">
          <cell r="V62" t="str">
            <v>湖南师范大学树达学院</v>
          </cell>
          <cell r="W62">
            <v>516.25</v>
          </cell>
          <cell r="X62">
            <v>347.51</v>
          </cell>
          <cell r="Y62">
            <v>168.74</v>
          </cell>
          <cell r="Z62">
            <v>0</v>
          </cell>
        </row>
        <row r="63">
          <cell r="V63" t="str">
            <v>湖南石油化工职业技术学院</v>
          </cell>
          <cell r="W63">
            <v>812.57</v>
          </cell>
          <cell r="X63">
            <v>547.62</v>
          </cell>
          <cell r="Y63">
            <v>264.95</v>
          </cell>
          <cell r="Z63">
            <v>0</v>
          </cell>
        </row>
        <row r="64">
          <cell r="V64" t="str">
            <v>湖南食品药品职业学院</v>
          </cell>
          <cell r="W64">
            <v>793.17</v>
          </cell>
          <cell r="X64">
            <v>534.38</v>
          </cell>
          <cell r="Y64">
            <v>258.79000000000002</v>
          </cell>
          <cell r="Z64">
            <v>0</v>
          </cell>
        </row>
        <row r="65">
          <cell r="V65" t="str">
            <v>湖南水利水电职业技术学院</v>
          </cell>
          <cell r="W65">
            <v>946.72</v>
          </cell>
          <cell r="X65">
            <v>644.15</v>
          </cell>
          <cell r="Y65">
            <v>302.57</v>
          </cell>
          <cell r="Z65">
            <v>0</v>
          </cell>
        </row>
        <row r="66">
          <cell r="V66" t="str">
            <v>湖南司法警官职业学院</v>
          </cell>
          <cell r="W66">
            <v>489</v>
          </cell>
          <cell r="X66">
            <v>331.72</v>
          </cell>
          <cell r="Y66">
            <v>157.28</v>
          </cell>
          <cell r="Z66">
            <v>0</v>
          </cell>
        </row>
        <row r="67">
          <cell r="V67" t="str">
            <v>湖南体育职业学院</v>
          </cell>
          <cell r="W67">
            <v>411.61</v>
          </cell>
          <cell r="X67">
            <v>279.37</v>
          </cell>
          <cell r="Y67">
            <v>132.24</v>
          </cell>
          <cell r="Z67">
            <v>0</v>
          </cell>
        </row>
        <row r="68">
          <cell r="V68" t="str">
            <v>湖南铁道职业技术学院</v>
          </cell>
          <cell r="W68">
            <v>1099.56</v>
          </cell>
          <cell r="X68">
            <v>743.78</v>
          </cell>
          <cell r="Y68">
            <v>355.78</v>
          </cell>
          <cell r="Z68">
            <v>0</v>
          </cell>
        </row>
        <row r="69">
          <cell r="V69" t="str">
            <v>湖南铁路科技职业技术学院</v>
          </cell>
          <cell r="W69">
            <v>1098.72</v>
          </cell>
          <cell r="X69">
            <v>743.99</v>
          </cell>
          <cell r="Y69">
            <v>0</v>
          </cell>
          <cell r="Z69">
            <v>354.73</v>
          </cell>
        </row>
        <row r="70">
          <cell r="V70" t="str">
            <v>湖南外国语职业学院</v>
          </cell>
          <cell r="W70">
            <v>1248.3399999999999</v>
          </cell>
          <cell r="X70">
            <v>844.48</v>
          </cell>
          <cell r="Y70">
            <v>0</v>
          </cell>
          <cell r="Z70">
            <v>403.86</v>
          </cell>
        </row>
        <row r="71">
          <cell r="V71" t="str">
            <v>湖南外贸职业学院</v>
          </cell>
          <cell r="W71">
            <v>992.28</v>
          </cell>
          <cell r="X71">
            <v>666.57</v>
          </cell>
          <cell r="Y71">
            <v>325.70999999999998</v>
          </cell>
          <cell r="Z71">
            <v>0</v>
          </cell>
        </row>
        <row r="72">
          <cell r="V72" t="str">
            <v>湖南文理学院</v>
          </cell>
          <cell r="W72">
            <v>1648.79</v>
          </cell>
          <cell r="X72">
            <v>1118.43</v>
          </cell>
          <cell r="Y72">
            <v>530.36</v>
          </cell>
          <cell r="Z72">
            <v>0</v>
          </cell>
        </row>
        <row r="73">
          <cell r="V73" t="str">
            <v>湖南文理学院芙蓉学院</v>
          </cell>
          <cell r="W73">
            <v>469.26</v>
          </cell>
          <cell r="X73">
            <v>315</v>
          </cell>
          <cell r="Y73">
            <v>154.26</v>
          </cell>
          <cell r="Z73">
            <v>0</v>
          </cell>
        </row>
        <row r="74">
          <cell r="V74" t="str">
            <v>湖南现代物流职业技术学院</v>
          </cell>
          <cell r="W74">
            <v>778.3</v>
          </cell>
          <cell r="X74">
            <v>521.34</v>
          </cell>
          <cell r="Y74">
            <v>256.95999999999998</v>
          </cell>
          <cell r="Z74">
            <v>0</v>
          </cell>
        </row>
        <row r="75">
          <cell r="V75" t="str">
            <v>湖南信息学院</v>
          </cell>
          <cell r="W75">
            <v>1432.05</v>
          </cell>
          <cell r="X75">
            <v>972.47</v>
          </cell>
          <cell r="Y75">
            <v>459.58</v>
          </cell>
          <cell r="Z75">
            <v>0</v>
          </cell>
        </row>
        <row r="76">
          <cell r="V76" t="str">
            <v>湖南信息职业技术学院</v>
          </cell>
          <cell r="W76">
            <v>1130.0899999999999</v>
          </cell>
          <cell r="X76">
            <v>762.29</v>
          </cell>
          <cell r="Y76">
            <v>0</v>
          </cell>
          <cell r="Z76">
            <v>367.8</v>
          </cell>
        </row>
        <row r="77">
          <cell r="V77" t="str">
            <v>湖南医药学院</v>
          </cell>
          <cell r="W77">
            <v>1037.57</v>
          </cell>
          <cell r="X77">
            <v>694.74</v>
          </cell>
          <cell r="Y77">
            <v>342.83</v>
          </cell>
          <cell r="Z77">
            <v>0</v>
          </cell>
        </row>
        <row r="78">
          <cell r="V78" t="str">
            <v>湖南艺术职业学院</v>
          </cell>
          <cell r="W78">
            <v>566.85</v>
          </cell>
          <cell r="X78">
            <v>383.83</v>
          </cell>
          <cell r="Y78">
            <v>183.02</v>
          </cell>
          <cell r="Z78">
            <v>0</v>
          </cell>
        </row>
        <row r="79">
          <cell r="V79" t="str">
            <v>湖南应用技术学院</v>
          </cell>
          <cell r="W79">
            <v>1283.94</v>
          </cell>
          <cell r="X79">
            <v>859.6</v>
          </cell>
          <cell r="Y79">
            <v>0</v>
          </cell>
          <cell r="Z79">
            <v>424.34</v>
          </cell>
        </row>
        <row r="80">
          <cell r="V80" t="str">
            <v>湖南邮电职业技术学院</v>
          </cell>
          <cell r="W80">
            <v>438.97</v>
          </cell>
          <cell r="X80">
            <v>296.77999999999997</v>
          </cell>
          <cell r="Y80">
            <v>142.19</v>
          </cell>
          <cell r="Z80">
            <v>0</v>
          </cell>
        </row>
        <row r="81">
          <cell r="V81" t="str">
            <v>湖南有色金属职业技术学院</v>
          </cell>
          <cell r="W81">
            <v>975.24</v>
          </cell>
          <cell r="X81">
            <v>654.54</v>
          </cell>
          <cell r="Y81">
            <v>320.7</v>
          </cell>
          <cell r="Z81">
            <v>0</v>
          </cell>
        </row>
        <row r="82">
          <cell r="V82" t="str">
            <v>湖南幼儿师范高等专科学校</v>
          </cell>
          <cell r="W82">
            <v>838.28</v>
          </cell>
          <cell r="X82">
            <v>569.77</v>
          </cell>
          <cell r="Y82">
            <v>0</v>
          </cell>
          <cell r="Z82">
            <v>268.51</v>
          </cell>
        </row>
        <row r="83">
          <cell r="V83" t="str">
            <v>湖南中医药大学</v>
          </cell>
          <cell r="W83">
            <v>1354.37</v>
          </cell>
          <cell r="X83">
            <v>919.78</v>
          </cell>
          <cell r="Y83">
            <v>434.59</v>
          </cell>
          <cell r="Z83">
            <v>0</v>
          </cell>
        </row>
        <row r="84">
          <cell r="V84" t="str">
            <v>湖南中医药大学湘杏学院</v>
          </cell>
          <cell r="W84">
            <v>372.82</v>
          </cell>
          <cell r="X84">
            <v>252.61</v>
          </cell>
          <cell r="Y84">
            <v>120.21</v>
          </cell>
          <cell r="Z84">
            <v>0</v>
          </cell>
        </row>
        <row r="85">
          <cell r="V85" t="str">
            <v>湖南中医药高等专科学校</v>
          </cell>
          <cell r="W85">
            <v>1151.8800000000001</v>
          </cell>
          <cell r="X85">
            <v>775.57</v>
          </cell>
          <cell r="Y85">
            <v>376.31</v>
          </cell>
          <cell r="Z85">
            <v>0</v>
          </cell>
        </row>
        <row r="86">
          <cell r="V86" t="str">
            <v>怀化学院</v>
          </cell>
          <cell r="W86">
            <v>1700.35</v>
          </cell>
          <cell r="X86">
            <v>1139.1300000000001</v>
          </cell>
          <cell r="Y86">
            <v>561.22</v>
          </cell>
          <cell r="Z86">
            <v>0</v>
          </cell>
        </row>
        <row r="87">
          <cell r="V87" t="str">
            <v>怀化职业技术学院</v>
          </cell>
          <cell r="W87">
            <v>774.22</v>
          </cell>
          <cell r="X87">
            <v>520.49</v>
          </cell>
          <cell r="Y87">
            <v>0</v>
          </cell>
          <cell r="Z87">
            <v>253.73</v>
          </cell>
        </row>
        <row r="88">
          <cell r="V88" t="str">
            <v>吉首大学</v>
          </cell>
          <cell r="W88">
            <v>2004.19</v>
          </cell>
          <cell r="X88">
            <v>1344.23</v>
          </cell>
          <cell r="Y88">
            <v>659.96</v>
          </cell>
          <cell r="Z88">
            <v>0</v>
          </cell>
        </row>
        <row r="89">
          <cell r="V89" t="str">
            <v>吉首大学师范学院</v>
          </cell>
          <cell r="W89">
            <v>453.38</v>
          </cell>
          <cell r="X89">
            <v>303.23</v>
          </cell>
          <cell r="Y89">
            <v>0</v>
          </cell>
          <cell r="Z89">
            <v>150.15</v>
          </cell>
        </row>
        <row r="90">
          <cell r="V90" t="str">
            <v>吉首大学张家界学院</v>
          </cell>
          <cell r="W90">
            <v>784.23</v>
          </cell>
          <cell r="X90">
            <v>531.1</v>
          </cell>
          <cell r="Y90">
            <v>253.13</v>
          </cell>
          <cell r="Z90">
            <v>0</v>
          </cell>
        </row>
        <row r="91">
          <cell r="V91" t="str">
            <v>娄底职业技术学院</v>
          </cell>
          <cell r="W91">
            <v>1819.16</v>
          </cell>
          <cell r="X91">
            <v>1213.26</v>
          </cell>
          <cell r="Y91">
            <v>0</v>
          </cell>
          <cell r="Z91">
            <v>605.9</v>
          </cell>
        </row>
        <row r="92">
          <cell r="V92" t="str">
            <v>南华大学</v>
          </cell>
          <cell r="W92">
            <v>2780.22</v>
          </cell>
          <cell r="X92">
            <v>1877.05</v>
          </cell>
          <cell r="Y92">
            <v>903.17</v>
          </cell>
          <cell r="Z92">
            <v>0</v>
          </cell>
        </row>
        <row r="93">
          <cell r="V93" t="str">
            <v>南华大学船山学院</v>
          </cell>
          <cell r="W93">
            <v>429.73</v>
          </cell>
          <cell r="X93">
            <v>289.48</v>
          </cell>
          <cell r="Y93">
            <v>140.25</v>
          </cell>
          <cell r="Z93">
            <v>0</v>
          </cell>
        </row>
        <row r="94">
          <cell r="V94" t="str">
            <v>邵阳学院</v>
          </cell>
          <cell r="W94">
            <v>2424.27</v>
          </cell>
          <cell r="X94">
            <v>1631.52</v>
          </cell>
          <cell r="Y94">
            <v>792.75</v>
          </cell>
          <cell r="Z94">
            <v>0</v>
          </cell>
        </row>
        <row r="95">
          <cell r="V95" t="str">
            <v>邵阳职业技术学院</v>
          </cell>
          <cell r="W95">
            <v>924.12</v>
          </cell>
          <cell r="X95">
            <v>620.66999999999996</v>
          </cell>
          <cell r="Y95">
            <v>0</v>
          </cell>
          <cell r="Z95">
            <v>303.45</v>
          </cell>
        </row>
        <row r="96">
          <cell r="V96" t="str">
            <v>湘南学院</v>
          </cell>
          <cell r="W96">
            <v>1737.28</v>
          </cell>
          <cell r="X96">
            <v>1165.81</v>
          </cell>
          <cell r="Y96">
            <v>571.47</v>
          </cell>
          <cell r="Z96">
            <v>0</v>
          </cell>
        </row>
        <row r="97">
          <cell r="V97" t="str">
            <v>湘南幼儿师范高等专科学校</v>
          </cell>
          <cell r="W97">
            <v>637.38</v>
          </cell>
          <cell r="X97">
            <v>432.87</v>
          </cell>
          <cell r="Y97">
            <v>0</v>
          </cell>
          <cell r="Z97">
            <v>204.51</v>
          </cell>
        </row>
        <row r="98">
          <cell r="V98" t="str">
            <v>湘潭大学</v>
          </cell>
          <cell r="W98">
            <v>1983.24</v>
          </cell>
          <cell r="X98">
            <v>1352.49</v>
          </cell>
          <cell r="Y98">
            <v>630.75</v>
          </cell>
          <cell r="Z98">
            <v>0</v>
          </cell>
        </row>
        <row r="99">
          <cell r="V99" t="str">
            <v>湘潭大学兴湘学院</v>
          </cell>
          <cell r="W99">
            <v>443.01</v>
          </cell>
          <cell r="X99">
            <v>298.45</v>
          </cell>
          <cell r="Y99">
            <v>144.56</v>
          </cell>
          <cell r="Z99">
            <v>0</v>
          </cell>
        </row>
        <row r="100">
          <cell r="V100" t="str">
            <v>湘潭医卫职业技术学院</v>
          </cell>
          <cell r="W100">
            <v>1411.14</v>
          </cell>
          <cell r="X100">
            <v>939.96</v>
          </cell>
          <cell r="Y100">
            <v>0</v>
          </cell>
          <cell r="Z100">
            <v>471.18</v>
          </cell>
        </row>
        <row r="101">
          <cell r="V101" t="str">
            <v>湘西民族职业技术学院</v>
          </cell>
          <cell r="W101">
            <v>1101.3900000000001</v>
          </cell>
          <cell r="X101">
            <v>727.23</v>
          </cell>
          <cell r="Y101">
            <v>0</v>
          </cell>
          <cell r="Z101">
            <v>374.16</v>
          </cell>
        </row>
        <row r="102">
          <cell r="V102" t="str">
            <v>湘中幼儿师范高等专科学校</v>
          </cell>
          <cell r="W102">
            <v>763.71</v>
          </cell>
          <cell r="X102">
            <v>514.19000000000005</v>
          </cell>
          <cell r="Y102">
            <v>0</v>
          </cell>
          <cell r="Z102">
            <v>249.52</v>
          </cell>
        </row>
        <row r="103">
          <cell r="V103" t="str">
            <v>潇湘职业学院</v>
          </cell>
          <cell r="W103">
            <v>769.86</v>
          </cell>
          <cell r="X103">
            <v>515.08000000000004</v>
          </cell>
          <cell r="Y103">
            <v>0</v>
          </cell>
          <cell r="Z103">
            <v>254.78</v>
          </cell>
        </row>
        <row r="104">
          <cell r="V104" t="str">
            <v>益阳医学高等专科学校</v>
          </cell>
          <cell r="W104">
            <v>1026.71</v>
          </cell>
          <cell r="X104">
            <v>690.95</v>
          </cell>
          <cell r="Y104">
            <v>0</v>
          </cell>
          <cell r="Z104">
            <v>335.76</v>
          </cell>
        </row>
        <row r="105">
          <cell r="V105" t="str">
            <v>益阳职业技术学院</v>
          </cell>
          <cell r="W105">
            <v>1082.3599999999999</v>
          </cell>
          <cell r="X105">
            <v>718.22</v>
          </cell>
          <cell r="Y105">
            <v>0</v>
          </cell>
          <cell r="Z105">
            <v>364.14</v>
          </cell>
        </row>
        <row r="106">
          <cell r="V106" t="str">
            <v>永州职业技术学院</v>
          </cell>
          <cell r="W106">
            <v>1921.66</v>
          </cell>
          <cell r="X106">
            <v>1290</v>
          </cell>
          <cell r="Y106">
            <v>0</v>
          </cell>
          <cell r="Z106">
            <v>631.66</v>
          </cell>
        </row>
        <row r="107">
          <cell r="V107" t="str">
            <v>岳阳职业技术学院</v>
          </cell>
          <cell r="W107">
            <v>1585.27</v>
          </cell>
          <cell r="X107">
            <v>1062.68</v>
          </cell>
          <cell r="Y107">
            <v>0</v>
          </cell>
          <cell r="Z107">
            <v>522.59</v>
          </cell>
        </row>
        <row r="108">
          <cell r="V108" t="str">
            <v>张家界航空工业职业技术学院</v>
          </cell>
          <cell r="W108">
            <v>947.68</v>
          </cell>
          <cell r="X108">
            <v>643.73</v>
          </cell>
          <cell r="Y108">
            <v>303.95</v>
          </cell>
          <cell r="Z108">
            <v>0</v>
          </cell>
        </row>
        <row r="109">
          <cell r="V109" t="str">
            <v>长沙电力职业技术学院</v>
          </cell>
          <cell r="W109">
            <v>523.02</v>
          </cell>
          <cell r="X109">
            <v>334.17</v>
          </cell>
          <cell r="Y109">
            <v>188.85</v>
          </cell>
          <cell r="Z109">
            <v>0</v>
          </cell>
        </row>
        <row r="110">
          <cell r="V110" t="str">
            <v>长沙环境保护职业技术学院</v>
          </cell>
          <cell r="W110">
            <v>956.88</v>
          </cell>
          <cell r="X110">
            <v>645.25</v>
          </cell>
          <cell r="Y110">
            <v>311.63</v>
          </cell>
          <cell r="Z110">
            <v>0</v>
          </cell>
        </row>
        <row r="111">
          <cell r="V111" t="str">
            <v>长沙理工大学</v>
          </cell>
          <cell r="W111">
            <v>2164.94</v>
          </cell>
          <cell r="X111">
            <v>1476.84</v>
          </cell>
          <cell r="Y111">
            <v>688.1</v>
          </cell>
          <cell r="Z111">
            <v>0</v>
          </cell>
        </row>
        <row r="112">
          <cell r="V112" t="str">
            <v>长沙理工大学城南学院</v>
          </cell>
          <cell r="W112">
            <v>556.97</v>
          </cell>
          <cell r="X112">
            <v>376.26</v>
          </cell>
          <cell r="Y112">
            <v>180.71</v>
          </cell>
          <cell r="Z112">
            <v>0</v>
          </cell>
        </row>
        <row r="113">
          <cell r="V113" t="str">
            <v>长沙民政职业技术学院</v>
          </cell>
          <cell r="W113">
            <v>1853.96</v>
          </cell>
          <cell r="X113">
            <v>1247.3800000000001</v>
          </cell>
          <cell r="Y113">
            <v>606.58000000000004</v>
          </cell>
          <cell r="Z113">
            <v>0</v>
          </cell>
        </row>
        <row r="114">
          <cell r="V114" t="str">
            <v>长沙南方职业学院</v>
          </cell>
          <cell r="W114">
            <v>990.71</v>
          </cell>
          <cell r="X114">
            <v>672.35</v>
          </cell>
          <cell r="Y114">
            <v>0</v>
          </cell>
          <cell r="Z114">
            <v>318.36</v>
          </cell>
        </row>
        <row r="115">
          <cell r="V115" t="str">
            <v>长沙商贸旅游职业技术学院</v>
          </cell>
          <cell r="W115">
            <v>952</v>
          </cell>
          <cell r="X115">
            <v>637.20000000000005</v>
          </cell>
          <cell r="Y115">
            <v>0</v>
          </cell>
          <cell r="Z115">
            <v>314.8</v>
          </cell>
        </row>
        <row r="116">
          <cell r="V116" t="str">
            <v>长沙师范学院</v>
          </cell>
          <cell r="W116">
            <v>1650.66</v>
          </cell>
          <cell r="X116">
            <v>1095.1199999999999</v>
          </cell>
          <cell r="Y116">
            <v>555.54</v>
          </cell>
          <cell r="Z116">
            <v>0</v>
          </cell>
        </row>
        <row r="117">
          <cell r="V117" t="str">
            <v>长沙卫生职业学院</v>
          </cell>
          <cell r="W117">
            <v>720.83</v>
          </cell>
          <cell r="X117">
            <v>484.86</v>
          </cell>
          <cell r="Y117">
            <v>0</v>
          </cell>
          <cell r="Z117">
            <v>235.97</v>
          </cell>
        </row>
        <row r="118">
          <cell r="V118" t="str">
            <v>长沙学院</v>
          </cell>
          <cell r="W118">
            <v>1266.6199999999999</v>
          </cell>
          <cell r="X118">
            <v>862.41</v>
          </cell>
          <cell r="Y118">
            <v>0</v>
          </cell>
          <cell r="Z118">
            <v>404.21</v>
          </cell>
        </row>
        <row r="119">
          <cell r="V119" t="str">
            <v>长沙医学院</v>
          </cell>
          <cell r="W119">
            <v>2050.21</v>
          </cell>
          <cell r="X119">
            <v>1390.41</v>
          </cell>
          <cell r="Y119">
            <v>659.8</v>
          </cell>
          <cell r="Z119">
            <v>0</v>
          </cell>
        </row>
        <row r="120">
          <cell r="V120" t="str">
            <v>长沙职业技术学院</v>
          </cell>
          <cell r="W120">
            <v>1055.2</v>
          </cell>
          <cell r="X120">
            <v>705.64</v>
          </cell>
          <cell r="Y120">
            <v>0</v>
          </cell>
          <cell r="Z120">
            <v>349.56</v>
          </cell>
        </row>
        <row r="121">
          <cell r="V121" t="str">
            <v>中南林业科技大学</v>
          </cell>
          <cell r="W121">
            <v>2419.2399999999998</v>
          </cell>
          <cell r="X121">
            <v>1634.54</v>
          </cell>
          <cell r="Y121">
            <v>784.7</v>
          </cell>
          <cell r="Z121">
            <v>0</v>
          </cell>
        </row>
        <row r="122">
          <cell r="V122" t="str">
            <v>中南林业科技大学涉外学院</v>
          </cell>
          <cell r="W122">
            <v>957.16</v>
          </cell>
          <cell r="X122">
            <v>647.82000000000005</v>
          </cell>
          <cell r="Y122">
            <v>309.33999999999997</v>
          </cell>
          <cell r="Z122">
            <v>0</v>
          </cell>
        </row>
        <row r="123">
          <cell r="V123" t="str">
            <v>怀化师范高等专科学校</v>
          </cell>
          <cell r="W123">
            <v>431.65</v>
          </cell>
          <cell r="X123">
            <v>292.19</v>
          </cell>
          <cell r="Y123">
            <v>0</v>
          </cell>
          <cell r="Z123">
            <v>139.46</v>
          </cell>
        </row>
        <row r="124">
          <cell r="V124" t="str">
            <v>长沙幼儿师范高等专科学校</v>
          </cell>
          <cell r="W124">
            <v>180.62</v>
          </cell>
          <cell r="X124">
            <v>118.29</v>
          </cell>
          <cell r="Y124">
            <v>0</v>
          </cell>
          <cell r="Z124">
            <v>62.33</v>
          </cell>
        </row>
        <row r="125">
          <cell r="V125" t="str">
            <v>衡阳幼儿师范高等专科学校</v>
          </cell>
          <cell r="W125">
            <v>285.89</v>
          </cell>
          <cell r="X125">
            <v>193.09</v>
          </cell>
          <cell r="Y125">
            <v>0</v>
          </cell>
          <cell r="Z125">
            <v>92.8</v>
          </cell>
        </row>
        <row r="126">
          <cell r="V126" t="str">
            <v>永州师范高等专科学校</v>
          </cell>
          <cell r="W126">
            <v>240.49</v>
          </cell>
          <cell r="X126">
            <v>161.13</v>
          </cell>
          <cell r="Y126">
            <v>0</v>
          </cell>
          <cell r="Z126">
            <v>79.36</v>
          </cell>
        </row>
        <row r="127">
          <cell r="V127" t="str">
            <v>株洲师范高等专科学校</v>
          </cell>
          <cell r="W127">
            <v>173.17</v>
          </cell>
          <cell r="X127">
            <v>114.34</v>
          </cell>
          <cell r="Y127">
            <v>0</v>
          </cell>
          <cell r="Z127">
            <v>58.83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  <sheetName val="SW-TEO"/>
      <sheetName val="PK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R10" sqref="R10"/>
    </sheetView>
  </sheetViews>
  <sheetFormatPr defaultColWidth="9" defaultRowHeight="14.25"/>
  <cols>
    <col min="1" max="1" width="9" style="453"/>
    <col min="2" max="2" width="15.75" style="455" customWidth="1"/>
    <col min="3" max="3" width="24" style="455" customWidth="1"/>
    <col min="4" max="5" width="11.125" style="455" customWidth="1"/>
    <col min="6" max="6" width="10.75" style="455" customWidth="1"/>
    <col min="7" max="7" width="14.625" style="455" customWidth="1"/>
    <col min="8" max="8" width="16.125" style="455" customWidth="1"/>
    <col min="9" max="9" width="11" style="455" customWidth="1"/>
    <col min="10" max="10" width="9.375" style="455" customWidth="1"/>
    <col min="11" max="11" width="11" style="455" customWidth="1"/>
    <col min="12" max="12" width="15.75" style="455" customWidth="1"/>
    <col min="13" max="13" width="13.625" style="455" customWidth="1"/>
    <col min="14" max="14" width="10.25" style="455" customWidth="1"/>
    <col min="15" max="15" width="10.25" style="456" customWidth="1"/>
    <col min="16" max="16" width="11" style="457" customWidth="1"/>
    <col min="17" max="17" width="13.5" style="457" customWidth="1"/>
    <col min="18" max="18" width="16.5" style="457" customWidth="1"/>
    <col min="19" max="19" width="17.25" style="457" customWidth="1"/>
    <col min="20" max="20" width="11.375" style="457" customWidth="1"/>
    <col min="21" max="21" width="13.875" style="455" customWidth="1"/>
    <col min="22" max="16384" width="9" style="455"/>
  </cols>
  <sheetData>
    <row r="1" spans="1:21" ht="20.25">
      <c r="A1" s="453" t="s">
        <v>1215</v>
      </c>
      <c r="B1" s="429"/>
      <c r="C1" s="429"/>
      <c r="D1" s="429"/>
      <c r="E1" s="429"/>
      <c r="F1" s="412" t="s">
        <v>193</v>
      </c>
      <c r="G1" s="454" t="s">
        <v>193</v>
      </c>
      <c r="H1" s="412"/>
      <c r="I1" s="412"/>
      <c r="J1" s="412"/>
    </row>
    <row r="2" spans="1:21" ht="24">
      <c r="A2" s="588" t="s">
        <v>1264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</row>
    <row r="3" spans="1:21">
      <c r="B3" s="595"/>
      <c r="C3" s="595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7"/>
      <c r="Q3" s="597"/>
      <c r="R3" s="597"/>
      <c r="S3" s="467"/>
      <c r="T3" s="467"/>
      <c r="U3" s="453" t="s">
        <v>1216</v>
      </c>
    </row>
    <row r="4" spans="1:21" ht="14.25" customHeight="1">
      <c r="A4" s="589" t="s">
        <v>1217</v>
      </c>
      <c r="B4" s="589"/>
      <c r="C4" s="589" t="s">
        <v>703</v>
      </c>
      <c r="D4" s="590" t="s">
        <v>226</v>
      </c>
      <c r="E4" s="598" t="s">
        <v>704</v>
      </c>
      <c r="F4" s="600" t="s">
        <v>396</v>
      </c>
      <c r="G4" s="601"/>
      <c r="H4" s="601"/>
      <c r="I4" s="586" t="s">
        <v>1218</v>
      </c>
      <c r="J4" s="598" t="s">
        <v>704</v>
      </c>
      <c r="K4" s="602" t="s">
        <v>706</v>
      </c>
      <c r="L4" s="602"/>
      <c r="M4" s="602"/>
      <c r="N4" s="586" t="s">
        <v>1218</v>
      </c>
      <c r="O4" s="603" t="s">
        <v>704</v>
      </c>
      <c r="P4" s="592" t="s">
        <v>707</v>
      </c>
      <c r="Q4" s="592"/>
      <c r="R4" s="592"/>
      <c r="S4" s="592"/>
      <c r="T4" s="586" t="s">
        <v>1218</v>
      </c>
      <c r="U4" s="593" t="s">
        <v>1219</v>
      </c>
    </row>
    <row r="5" spans="1:21" ht="75" customHeight="1">
      <c r="A5" s="589"/>
      <c r="B5" s="589"/>
      <c r="C5" s="589"/>
      <c r="D5" s="591"/>
      <c r="E5" s="599"/>
      <c r="F5" s="440" t="s">
        <v>10</v>
      </c>
      <c r="G5" s="440" t="s">
        <v>1276</v>
      </c>
      <c r="H5" s="440" t="s">
        <v>1277</v>
      </c>
      <c r="I5" s="587"/>
      <c r="J5" s="599"/>
      <c r="K5" s="458" t="s">
        <v>10</v>
      </c>
      <c r="L5" s="458" t="s">
        <v>1280</v>
      </c>
      <c r="M5" s="458" t="s">
        <v>1278</v>
      </c>
      <c r="N5" s="587"/>
      <c r="O5" s="604"/>
      <c r="P5" s="459" t="s">
        <v>10</v>
      </c>
      <c r="Q5" s="459" t="s">
        <v>1279</v>
      </c>
      <c r="R5" s="459" t="s">
        <v>1281</v>
      </c>
      <c r="S5" s="459" t="s">
        <v>1282</v>
      </c>
      <c r="T5" s="587"/>
      <c r="U5" s="594"/>
    </row>
    <row r="6" spans="1:21" s="461" customFormat="1">
      <c r="A6" s="605" t="s">
        <v>1220</v>
      </c>
      <c r="B6" s="606" t="s">
        <v>1221</v>
      </c>
      <c r="C6" s="607"/>
      <c r="D6" s="445">
        <v>11182.19</v>
      </c>
      <c r="E6" s="445"/>
      <c r="F6" s="446">
        <v>9696.91</v>
      </c>
      <c r="G6" s="447">
        <v>1579.2099999999998</v>
      </c>
      <c r="H6" s="447">
        <v>8117.7000000000007</v>
      </c>
      <c r="I6" s="447">
        <v>64.900000000000006</v>
      </c>
      <c r="J6" s="447"/>
      <c r="K6" s="447">
        <v>1483.2800000000002</v>
      </c>
      <c r="L6" s="447">
        <v>1225.01</v>
      </c>
      <c r="M6" s="447">
        <v>258.27</v>
      </c>
      <c r="N6" s="447">
        <v>896.30000000000018</v>
      </c>
      <c r="O6" s="447"/>
      <c r="P6" s="447">
        <v>2</v>
      </c>
      <c r="Q6" s="447">
        <v>0</v>
      </c>
      <c r="R6" s="447">
        <v>1.21</v>
      </c>
      <c r="S6" s="447">
        <v>0.79</v>
      </c>
      <c r="T6" s="447">
        <v>13.629999999999999</v>
      </c>
      <c r="U6" s="460"/>
    </row>
    <row r="7" spans="1:21" ht="24">
      <c r="A7" s="605"/>
      <c r="B7" s="608" t="s">
        <v>1222</v>
      </c>
      <c r="C7" s="450" t="s">
        <v>721</v>
      </c>
      <c r="D7" s="445">
        <v>0.66</v>
      </c>
      <c r="E7" s="445"/>
      <c r="F7" s="449"/>
      <c r="G7" s="463"/>
      <c r="H7" s="463"/>
      <c r="I7" s="463"/>
      <c r="J7" s="463"/>
      <c r="K7" s="463"/>
      <c r="L7" s="463"/>
      <c r="M7" s="463"/>
      <c r="N7" s="463"/>
      <c r="O7" s="452" t="s">
        <v>719</v>
      </c>
      <c r="P7" s="449">
        <v>0.66</v>
      </c>
      <c r="Q7" s="449">
        <v>0</v>
      </c>
      <c r="R7" s="463">
        <v>0.34</v>
      </c>
      <c r="S7" s="463">
        <v>0.32</v>
      </c>
      <c r="T7" s="463">
        <v>0.6</v>
      </c>
      <c r="U7" s="464"/>
    </row>
    <row r="8" spans="1:21" ht="24">
      <c r="A8" s="605"/>
      <c r="B8" s="608"/>
      <c r="C8" s="450" t="s">
        <v>22</v>
      </c>
      <c r="D8" s="445">
        <v>1033.7700000000007</v>
      </c>
      <c r="E8" s="448" t="s">
        <v>715</v>
      </c>
      <c r="F8" s="449">
        <v>1033.7700000000007</v>
      </c>
      <c r="G8" s="449">
        <v>4.59</v>
      </c>
      <c r="H8" s="449">
        <v>1029.1800000000007</v>
      </c>
      <c r="I8" s="449"/>
      <c r="J8" s="449"/>
      <c r="K8" s="463"/>
      <c r="L8" s="463"/>
      <c r="M8" s="463"/>
      <c r="N8" s="463"/>
      <c r="O8" s="465"/>
      <c r="P8" s="463"/>
      <c r="Q8" s="463"/>
      <c r="R8" s="463"/>
      <c r="S8" s="463"/>
      <c r="T8" s="463"/>
      <c r="U8" s="464"/>
    </row>
    <row r="9" spans="1:21" ht="24">
      <c r="A9" s="605"/>
      <c r="B9" s="608"/>
      <c r="C9" s="450" t="s">
        <v>23</v>
      </c>
      <c r="D9" s="445">
        <v>15.790000000000003</v>
      </c>
      <c r="E9" s="448" t="s">
        <v>715</v>
      </c>
      <c r="F9" s="449">
        <v>15.790000000000003</v>
      </c>
      <c r="G9" s="449">
        <v>4.2300000000000004</v>
      </c>
      <c r="H9" s="449">
        <v>11.560000000000002</v>
      </c>
      <c r="I9" s="449"/>
      <c r="J9" s="449"/>
      <c r="K9" s="463"/>
      <c r="L9" s="463"/>
      <c r="M9" s="463"/>
      <c r="N9" s="463"/>
      <c r="O9" s="465"/>
      <c r="P9" s="463"/>
      <c r="Q9" s="463"/>
      <c r="R9" s="463"/>
      <c r="S9" s="463"/>
      <c r="T9" s="463"/>
      <c r="U9" s="464"/>
    </row>
    <row r="10" spans="1:21" ht="24">
      <c r="A10" s="605"/>
      <c r="B10" s="608"/>
      <c r="C10" s="450" t="s">
        <v>24</v>
      </c>
      <c r="D10" s="445">
        <v>283.01000000000005</v>
      </c>
      <c r="E10" s="448" t="s">
        <v>715</v>
      </c>
      <c r="F10" s="449">
        <v>283.01000000000005</v>
      </c>
      <c r="G10" s="449">
        <v>19.059999999999999</v>
      </c>
      <c r="H10" s="449">
        <v>263.95000000000005</v>
      </c>
      <c r="I10" s="449"/>
      <c r="J10" s="449"/>
      <c r="K10" s="463"/>
      <c r="L10" s="463"/>
      <c r="M10" s="463"/>
      <c r="N10" s="463"/>
      <c r="O10" s="465"/>
      <c r="P10" s="463"/>
      <c r="Q10" s="463"/>
      <c r="R10" s="463"/>
      <c r="S10" s="463"/>
      <c r="T10" s="463"/>
      <c r="U10" s="464"/>
    </row>
    <row r="11" spans="1:21" ht="24">
      <c r="A11" s="605"/>
      <c r="B11" s="608"/>
      <c r="C11" s="450" t="s">
        <v>25</v>
      </c>
      <c r="D11" s="445">
        <v>72</v>
      </c>
      <c r="E11" s="448" t="s">
        <v>715</v>
      </c>
      <c r="F11" s="449">
        <v>72</v>
      </c>
      <c r="G11" s="449">
        <v>7.87</v>
      </c>
      <c r="H11" s="449">
        <v>64.13</v>
      </c>
      <c r="I11" s="449"/>
      <c r="J11" s="449"/>
      <c r="K11" s="463"/>
      <c r="L11" s="463"/>
      <c r="M11" s="463"/>
      <c r="N11" s="463"/>
      <c r="O11" s="465"/>
      <c r="P11" s="463"/>
      <c r="Q11" s="463"/>
      <c r="R11" s="463"/>
      <c r="S11" s="463"/>
      <c r="T11" s="463"/>
      <c r="U11" s="464"/>
    </row>
    <row r="12" spans="1:21" ht="24">
      <c r="A12" s="605"/>
      <c r="B12" s="608"/>
      <c r="C12" s="450" t="s">
        <v>26</v>
      </c>
      <c r="D12" s="445">
        <v>699.37</v>
      </c>
      <c r="E12" s="448" t="s">
        <v>715</v>
      </c>
      <c r="F12" s="449">
        <v>699.37</v>
      </c>
      <c r="G12" s="449">
        <v>9.41</v>
      </c>
      <c r="H12" s="449">
        <v>689.96</v>
      </c>
      <c r="I12" s="449"/>
      <c r="J12" s="449"/>
      <c r="K12" s="463"/>
      <c r="L12" s="463"/>
      <c r="M12" s="463"/>
      <c r="N12" s="463"/>
      <c r="O12" s="465"/>
      <c r="P12" s="463"/>
      <c r="Q12" s="463"/>
      <c r="R12" s="463"/>
      <c r="S12" s="463"/>
      <c r="T12" s="463"/>
      <c r="U12" s="464"/>
    </row>
    <row r="13" spans="1:21" ht="24">
      <c r="A13" s="605"/>
      <c r="B13" s="608"/>
      <c r="C13" s="450" t="s">
        <v>27</v>
      </c>
      <c r="D13" s="445">
        <v>14.419999999999987</v>
      </c>
      <c r="E13" s="448" t="s">
        <v>715</v>
      </c>
      <c r="F13" s="449">
        <v>14.419999999999987</v>
      </c>
      <c r="G13" s="449">
        <v>5.5</v>
      </c>
      <c r="H13" s="449">
        <v>8.9199999999999875</v>
      </c>
      <c r="I13" s="449"/>
      <c r="J13" s="449"/>
      <c r="K13" s="463"/>
      <c r="L13" s="463"/>
      <c r="M13" s="463"/>
      <c r="N13" s="463"/>
      <c r="O13" s="465"/>
      <c r="P13" s="463"/>
      <c r="Q13" s="463"/>
      <c r="R13" s="463"/>
      <c r="S13" s="463"/>
      <c r="T13" s="463"/>
      <c r="U13" s="464"/>
    </row>
    <row r="14" spans="1:21" ht="24">
      <c r="A14" s="605"/>
      <c r="B14" s="608"/>
      <c r="C14" s="450" t="s">
        <v>28</v>
      </c>
      <c r="D14" s="445">
        <v>853.02</v>
      </c>
      <c r="E14" s="448" t="s">
        <v>715</v>
      </c>
      <c r="F14" s="449">
        <v>853.02</v>
      </c>
      <c r="G14" s="449">
        <v>11.48</v>
      </c>
      <c r="H14" s="449">
        <v>841.54</v>
      </c>
      <c r="I14" s="449"/>
      <c r="J14" s="449"/>
      <c r="K14" s="463"/>
      <c r="L14" s="463"/>
      <c r="M14" s="463"/>
      <c r="N14" s="463"/>
      <c r="O14" s="465"/>
      <c r="P14" s="463"/>
      <c r="Q14" s="463"/>
      <c r="R14" s="463"/>
      <c r="S14" s="463"/>
      <c r="T14" s="463"/>
      <c r="U14" s="464"/>
    </row>
    <row r="15" spans="1:21" ht="24">
      <c r="A15" s="605"/>
      <c r="B15" s="608"/>
      <c r="C15" s="450" t="s">
        <v>29</v>
      </c>
      <c r="D15" s="445">
        <v>27.110000000000007</v>
      </c>
      <c r="E15" s="448" t="s">
        <v>715</v>
      </c>
      <c r="F15" s="449">
        <v>27.110000000000007</v>
      </c>
      <c r="G15" s="449">
        <v>10.4</v>
      </c>
      <c r="H15" s="449">
        <v>16.710000000000008</v>
      </c>
      <c r="I15" s="449"/>
      <c r="J15" s="449"/>
      <c r="K15" s="463"/>
      <c r="L15" s="463"/>
      <c r="M15" s="463"/>
      <c r="N15" s="463"/>
      <c r="O15" s="465"/>
      <c r="P15" s="463"/>
      <c r="Q15" s="463"/>
      <c r="R15" s="463"/>
      <c r="S15" s="463"/>
      <c r="T15" s="463"/>
      <c r="U15" s="464"/>
    </row>
    <row r="16" spans="1:21" ht="24">
      <c r="A16" s="605"/>
      <c r="B16" s="608"/>
      <c r="C16" s="450" t="s">
        <v>30</v>
      </c>
      <c r="D16" s="445">
        <v>248.31000000000037</v>
      </c>
      <c r="E16" s="448" t="s">
        <v>715</v>
      </c>
      <c r="F16" s="449">
        <v>248.31000000000037</v>
      </c>
      <c r="G16" s="449">
        <v>13.46</v>
      </c>
      <c r="H16" s="449">
        <v>234.85000000000036</v>
      </c>
      <c r="I16" s="449"/>
      <c r="J16" s="449"/>
      <c r="K16" s="463"/>
      <c r="L16" s="463"/>
      <c r="M16" s="463"/>
      <c r="N16" s="463"/>
      <c r="O16" s="465"/>
      <c r="P16" s="463"/>
      <c r="Q16" s="463"/>
      <c r="R16" s="463"/>
      <c r="S16" s="463"/>
      <c r="T16" s="463"/>
      <c r="U16" s="464"/>
    </row>
    <row r="17" spans="1:21" ht="24">
      <c r="A17" s="605"/>
      <c r="B17" s="608"/>
      <c r="C17" s="450" t="s">
        <v>31</v>
      </c>
      <c r="D17" s="445">
        <v>17.629999999999992</v>
      </c>
      <c r="E17" s="448" t="s">
        <v>715</v>
      </c>
      <c r="F17" s="449">
        <v>17.629999999999992</v>
      </c>
      <c r="G17" s="449">
        <v>4.37</v>
      </c>
      <c r="H17" s="449">
        <v>13.259999999999991</v>
      </c>
      <c r="I17" s="449"/>
      <c r="J17" s="449"/>
      <c r="K17" s="463"/>
      <c r="L17" s="463"/>
      <c r="M17" s="463"/>
      <c r="N17" s="463"/>
      <c r="O17" s="465"/>
      <c r="P17" s="463"/>
      <c r="Q17" s="463"/>
      <c r="R17" s="463"/>
      <c r="S17" s="463"/>
      <c r="T17" s="463"/>
      <c r="U17" s="464"/>
    </row>
    <row r="18" spans="1:21" ht="24">
      <c r="A18" s="605"/>
      <c r="B18" s="608"/>
      <c r="C18" s="450" t="s">
        <v>32</v>
      </c>
      <c r="D18" s="445">
        <v>165.69000000000011</v>
      </c>
      <c r="E18" s="448" t="s">
        <v>715</v>
      </c>
      <c r="F18" s="449">
        <v>165.69000000000011</v>
      </c>
      <c r="G18" s="449">
        <v>14.31</v>
      </c>
      <c r="H18" s="449">
        <v>151.38000000000011</v>
      </c>
      <c r="I18" s="449"/>
      <c r="J18" s="449"/>
      <c r="K18" s="463"/>
      <c r="L18" s="463"/>
      <c r="M18" s="463"/>
      <c r="N18" s="463"/>
      <c r="O18" s="465"/>
      <c r="P18" s="463"/>
      <c r="Q18" s="463"/>
      <c r="R18" s="463"/>
      <c r="S18" s="463"/>
      <c r="T18" s="463"/>
      <c r="U18" s="464"/>
    </row>
    <row r="19" spans="1:21" ht="24">
      <c r="A19" s="605"/>
      <c r="B19" s="608"/>
      <c r="C19" s="450" t="s">
        <v>33</v>
      </c>
      <c r="D19" s="445">
        <v>53.999999999999972</v>
      </c>
      <c r="E19" s="448" t="s">
        <v>715</v>
      </c>
      <c r="F19" s="449">
        <v>53.999999999999972</v>
      </c>
      <c r="G19" s="449">
        <v>10.66</v>
      </c>
      <c r="H19" s="449">
        <v>43.339999999999975</v>
      </c>
      <c r="I19" s="449"/>
      <c r="J19" s="449"/>
      <c r="K19" s="463"/>
      <c r="L19" s="463"/>
      <c r="M19" s="463"/>
      <c r="N19" s="463"/>
      <c r="O19" s="465"/>
      <c r="P19" s="463"/>
      <c r="Q19" s="463"/>
      <c r="R19" s="463"/>
      <c r="S19" s="463"/>
      <c r="T19" s="463"/>
      <c r="U19" s="464"/>
    </row>
    <row r="20" spans="1:21" ht="24">
      <c r="A20" s="605"/>
      <c r="B20" s="608"/>
      <c r="C20" s="450" t="s">
        <v>34</v>
      </c>
      <c r="D20" s="445">
        <v>196.80000000000013</v>
      </c>
      <c r="E20" s="448" t="s">
        <v>715</v>
      </c>
      <c r="F20" s="449">
        <v>196.80000000000013</v>
      </c>
      <c r="G20" s="449">
        <v>8.93</v>
      </c>
      <c r="H20" s="449">
        <v>187.87000000000012</v>
      </c>
      <c r="I20" s="449"/>
      <c r="J20" s="449"/>
      <c r="K20" s="463"/>
      <c r="L20" s="463"/>
      <c r="M20" s="463"/>
      <c r="N20" s="463"/>
      <c r="O20" s="465"/>
      <c r="P20" s="463"/>
      <c r="Q20" s="463"/>
      <c r="R20" s="463"/>
      <c r="S20" s="463"/>
      <c r="T20" s="463"/>
      <c r="U20" s="464"/>
    </row>
    <row r="21" spans="1:21" ht="24">
      <c r="A21" s="605"/>
      <c r="B21" s="608"/>
      <c r="C21" s="450" t="s">
        <v>35</v>
      </c>
      <c r="D21" s="445">
        <v>28.049999999999994</v>
      </c>
      <c r="E21" s="448" t="s">
        <v>715</v>
      </c>
      <c r="F21" s="449">
        <v>28.049999999999994</v>
      </c>
      <c r="G21" s="449">
        <v>5.84</v>
      </c>
      <c r="H21" s="449">
        <v>22.209999999999994</v>
      </c>
      <c r="I21" s="449"/>
      <c r="J21" s="449"/>
      <c r="K21" s="463"/>
      <c r="L21" s="463"/>
      <c r="M21" s="463"/>
      <c r="N21" s="463"/>
      <c r="O21" s="465"/>
      <c r="P21" s="463"/>
      <c r="Q21" s="463"/>
      <c r="R21" s="463"/>
      <c r="S21" s="463"/>
      <c r="T21" s="463"/>
      <c r="U21" s="464"/>
    </row>
    <row r="22" spans="1:21" ht="24">
      <c r="A22" s="605"/>
      <c r="B22" s="608"/>
      <c r="C22" s="450" t="s">
        <v>36</v>
      </c>
      <c r="D22" s="445">
        <v>12.339999999999854</v>
      </c>
      <c r="E22" s="448" t="s">
        <v>715</v>
      </c>
      <c r="F22" s="449">
        <v>12.339999999999854</v>
      </c>
      <c r="G22" s="449">
        <v>5.68</v>
      </c>
      <c r="H22" s="449">
        <v>6.6599999999998545</v>
      </c>
      <c r="I22" s="449"/>
      <c r="J22" s="449"/>
      <c r="K22" s="463"/>
      <c r="L22" s="463"/>
      <c r="M22" s="463"/>
      <c r="N22" s="463"/>
      <c r="O22" s="465"/>
      <c r="P22" s="463"/>
      <c r="Q22" s="463"/>
      <c r="R22" s="463"/>
      <c r="S22" s="463"/>
      <c r="T22" s="463"/>
      <c r="U22" s="464"/>
    </row>
    <row r="23" spans="1:21" ht="24">
      <c r="A23" s="605"/>
      <c r="B23" s="608"/>
      <c r="C23" s="450" t="s">
        <v>37</v>
      </c>
      <c r="D23" s="445">
        <v>19.710000000000008</v>
      </c>
      <c r="E23" s="448" t="s">
        <v>715</v>
      </c>
      <c r="F23" s="449">
        <v>19.710000000000008</v>
      </c>
      <c r="G23" s="449">
        <v>3.97</v>
      </c>
      <c r="H23" s="449">
        <v>15.740000000000009</v>
      </c>
      <c r="I23" s="449"/>
      <c r="J23" s="449"/>
      <c r="K23" s="463"/>
      <c r="L23" s="463"/>
      <c r="M23" s="463"/>
      <c r="N23" s="463"/>
      <c r="O23" s="465"/>
      <c r="P23" s="463"/>
      <c r="Q23" s="463"/>
      <c r="R23" s="463"/>
      <c r="S23" s="463"/>
      <c r="T23" s="463"/>
      <c r="U23" s="464"/>
    </row>
    <row r="24" spans="1:21" ht="24">
      <c r="A24" s="605"/>
      <c r="B24" s="608"/>
      <c r="C24" s="450" t="s">
        <v>38</v>
      </c>
      <c r="D24" s="445">
        <v>445.3400000000002</v>
      </c>
      <c r="E24" s="448" t="s">
        <v>715</v>
      </c>
      <c r="F24" s="449">
        <v>445.3400000000002</v>
      </c>
      <c r="G24" s="449">
        <v>19.059999999999999</v>
      </c>
      <c r="H24" s="449">
        <v>426.2800000000002</v>
      </c>
      <c r="I24" s="449"/>
      <c r="J24" s="449"/>
      <c r="K24" s="463"/>
      <c r="L24" s="463"/>
      <c r="M24" s="463"/>
      <c r="N24" s="463"/>
      <c r="O24" s="465"/>
      <c r="P24" s="463"/>
      <c r="Q24" s="463"/>
      <c r="R24" s="463"/>
      <c r="S24" s="463"/>
      <c r="T24" s="463"/>
      <c r="U24" s="464"/>
    </row>
    <row r="25" spans="1:21" ht="24">
      <c r="A25" s="605"/>
      <c r="B25" s="608"/>
      <c r="C25" s="450" t="s">
        <v>39</v>
      </c>
      <c r="D25" s="445">
        <v>21.2</v>
      </c>
      <c r="E25" s="448" t="s">
        <v>715</v>
      </c>
      <c r="F25" s="449">
        <v>21.2</v>
      </c>
      <c r="G25" s="449">
        <v>7.95</v>
      </c>
      <c r="H25" s="449">
        <v>13.25</v>
      </c>
      <c r="I25" s="449"/>
      <c r="J25" s="449"/>
      <c r="K25" s="463"/>
      <c r="L25" s="463"/>
      <c r="M25" s="463"/>
      <c r="N25" s="463"/>
      <c r="O25" s="465"/>
      <c r="P25" s="463"/>
      <c r="Q25" s="463"/>
      <c r="R25" s="463"/>
      <c r="S25" s="463"/>
      <c r="T25" s="463"/>
      <c r="U25" s="464"/>
    </row>
    <row r="26" spans="1:21" ht="24">
      <c r="A26" s="605"/>
      <c r="B26" s="608"/>
      <c r="C26" s="450" t="s">
        <v>40</v>
      </c>
      <c r="D26" s="445">
        <v>368.63</v>
      </c>
      <c r="E26" s="448" t="s">
        <v>715</v>
      </c>
      <c r="F26" s="449">
        <v>368.63</v>
      </c>
      <c r="G26" s="449">
        <v>40.909999999999997</v>
      </c>
      <c r="H26" s="449">
        <v>327.72</v>
      </c>
      <c r="I26" s="449"/>
      <c r="J26" s="449"/>
      <c r="K26" s="463"/>
      <c r="L26" s="463"/>
      <c r="M26" s="463"/>
      <c r="N26" s="463"/>
      <c r="O26" s="465"/>
      <c r="P26" s="463"/>
      <c r="Q26" s="463"/>
      <c r="R26" s="463"/>
      <c r="S26" s="463"/>
      <c r="T26" s="463"/>
      <c r="U26" s="464"/>
    </row>
    <row r="27" spans="1:21" ht="24">
      <c r="A27" s="605"/>
      <c r="B27" s="608"/>
      <c r="C27" s="450" t="s">
        <v>41</v>
      </c>
      <c r="D27" s="445">
        <v>46.050000000000004</v>
      </c>
      <c r="E27" s="448" t="s">
        <v>715</v>
      </c>
      <c r="F27" s="449">
        <v>46.050000000000004</v>
      </c>
      <c r="G27" s="449">
        <v>13.49</v>
      </c>
      <c r="H27" s="449">
        <v>32.56</v>
      </c>
      <c r="I27" s="449"/>
      <c r="J27" s="449"/>
      <c r="K27" s="463"/>
      <c r="L27" s="463"/>
      <c r="M27" s="463"/>
      <c r="N27" s="463"/>
      <c r="O27" s="465"/>
      <c r="P27" s="463"/>
      <c r="Q27" s="463"/>
      <c r="R27" s="463"/>
      <c r="S27" s="463"/>
      <c r="T27" s="463"/>
      <c r="U27" s="464"/>
    </row>
    <row r="28" spans="1:21" ht="24">
      <c r="A28" s="605"/>
      <c r="B28" s="608"/>
      <c r="C28" s="450" t="s">
        <v>42</v>
      </c>
      <c r="D28" s="445">
        <v>308.52000000000004</v>
      </c>
      <c r="E28" s="448" t="s">
        <v>715</v>
      </c>
      <c r="F28" s="449">
        <v>308.52000000000004</v>
      </c>
      <c r="G28" s="449">
        <v>17.170000000000002</v>
      </c>
      <c r="H28" s="449">
        <v>291.35000000000002</v>
      </c>
      <c r="I28" s="449"/>
      <c r="J28" s="449"/>
      <c r="K28" s="463"/>
      <c r="L28" s="463"/>
      <c r="M28" s="463"/>
      <c r="N28" s="463"/>
      <c r="O28" s="465"/>
      <c r="P28" s="463"/>
      <c r="Q28" s="463"/>
      <c r="R28" s="463"/>
      <c r="S28" s="463"/>
      <c r="T28" s="463"/>
      <c r="U28" s="464"/>
    </row>
    <row r="29" spans="1:21" ht="24">
      <c r="A29" s="605"/>
      <c r="B29" s="608"/>
      <c r="C29" s="450" t="s">
        <v>1223</v>
      </c>
      <c r="D29" s="445">
        <v>48.49</v>
      </c>
      <c r="E29" s="448" t="s">
        <v>715</v>
      </c>
      <c r="F29" s="449">
        <v>48.49</v>
      </c>
      <c r="G29" s="449">
        <v>6.15</v>
      </c>
      <c r="H29" s="449">
        <v>42.34</v>
      </c>
      <c r="I29" s="449"/>
      <c r="J29" s="449"/>
      <c r="K29" s="463"/>
      <c r="L29" s="463"/>
      <c r="M29" s="463"/>
      <c r="N29" s="463"/>
      <c r="O29" s="465"/>
      <c r="P29" s="463"/>
      <c r="Q29" s="463"/>
      <c r="R29" s="463"/>
      <c r="S29" s="463"/>
      <c r="T29" s="463"/>
      <c r="U29" s="464"/>
    </row>
    <row r="30" spans="1:21" ht="24">
      <c r="A30" s="605"/>
      <c r="B30" s="608"/>
      <c r="C30" s="450" t="s">
        <v>44</v>
      </c>
      <c r="D30" s="445">
        <v>90.04999999999994</v>
      </c>
      <c r="E30" s="448" t="s">
        <v>715</v>
      </c>
      <c r="F30" s="449">
        <v>90.04999999999994</v>
      </c>
      <c r="G30" s="449">
        <v>20.49</v>
      </c>
      <c r="H30" s="449">
        <v>69.559999999999945</v>
      </c>
      <c r="I30" s="449"/>
      <c r="J30" s="449"/>
      <c r="K30" s="463"/>
      <c r="L30" s="463"/>
      <c r="M30" s="463"/>
      <c r="N30" s="463"/>
      <c r="O30" s="465"/>
      <c r="P30" s="463"/>
      <c r="Q30" s="463"/>
      <c r="R30" s="463"/>
      <c r="S30" s="463"/>
      <c r="T30" s="463"/>
      <c r="U30" s="464"/>
    </row>
    <row r="31" spans="1:21" ht="24">
      <c r="A31" s="605"/>
      <c r="B31" s="608"/>
      <c r="C31" s="450" t="s">
        <v>45</v>
      </c>
      <c r="D31" s="445">
        <v>21.810000000000002</v>
      </c>
      <c r="E31" s="448" t="s">
        <v>715</v>
      </c>
      <c r="F31" s="449">
        <v>21.810000000000002</v>
      </c>
      <c r="G31" s="449">
        <v>9.11</v>
      </c>
      <c r="H31" s="449">
        <v>12.700000000000003</v>
      </c>
      <c r="I31" s="449"/>
      <c r="J31" s="449"/>
      <c r="K31" s="463"/>
      <c r="L31" s="463"/>
      <c r="M31" s="463"/>
      <c r="N31" s="463"/>
      <c r="O31" s="465"/>
      <c r="P31" s="463"/>
      <c r="Q31" s="463"/>
      <c r="R31" s="463"/>
      <c r="S31" s="463"/>
      <c r="T31" s="463"/>
      <c r="U31" s="464"/>
    </row>
    <row r="32" spans="1:21" ht="24">
      <c r="A32" s="605"/>
      <c r="B32" s="608"/>
      <c r="C32" s="450" t="s">
        <v>46</v>
      </c>
      <c r="D32" s="445">
        <v>262.94</v>
      </c>
      <c r="E32" s="448" t="s">
        <v>715</v>
      </c>
      <c r="F32" s="449">
        <v>262.94</v>
      </c>
      <c r="G32" s="449">
        <v>24.57</v>
      </c>
      <c r="H32" s="449">
        <v>238.37</v>
      </c>
      <c r="I32" s="449"/>
      <c r="J32" s="449"/>
      <c r="K32" s="463"/>
      <c r="L32" s="463"/>
      <c r="M32" s="463"/>
      <c r="N32" s="463"/>
      <c r="O32" s="465"/>
      <c r="P32" s="463"/>
      <c r="Q32" s="463"/>
      <c r="R32" s="463"/>
      <c r="S32" s="463"/>
      <c r="T32" s="463"/>
      <c r="U32" s="464"/>
    </row>
    <row r="33" spans="1:21" ht="24">
      <c r="A33" s="605"/>
      <c r="B33" s="608"/>
      <c r="C33" s="450" t="s">
        <v>47</v>
      </c>
      <c r="D33" s="445">
        <v>24.909999999999997</v>
      </c>
      <c r="E33" s="448" t="s">
        <v>715</v>
      </c>
      <c r="F33" s="449">
        <v>24.909999999999997</v>
      </c>
      <c r="G33" s="449">
        <v>9.4700000000000006</v>
      </c>
      <c r="H33" s="449">
        <v>15.439999999999998</v>
      </c>
      <c r="I33" s="449"/>
      <c r="J33" s="449"/>
      <c r="K33" s="463"/>
      <c r="L33" s="463"/>
      <c r="M33" s="463"/>
      <c r="N33" s="463"/>
      <c r="O33" s="465"/>
      <c r="P33" s="463"/>
      <c r="Q33" s="463"/>
      <c r="R33" s="463"/>
      <c r="S33" s="463"/>
      <c r="T33" s="463"/>
      <c r="U33" s="464"/>
    </row>
    <row r="34" spans="1:21" ht="24">
      <c r="A34" s="605"/>
      <c r="B34" s="608"/>
      <c r="C34" s="450" t="s">
        <v>48</v>
      </c>
      <c r="D34" s="445">
        <v>70.53000000000003</v>
      </c>
      <c r="E34" s="448" t="s">
        <v>715</v>
      </c>
      <c r="F34" s="449">
        <v>70.53000000000003</v>
      </c>
      <c r="G34" s="449">
        <v>17.059999999999999</v>
      </c>
      <c r="H34" s="449">
        <v>53.470000000000027</v>
      </c>
      <c r="I34" s="449"/>
      <c r="J34" s="449"/>
      <c r="K34" s="463"/>
      <c r="L34" s="463"/>
      <c r="M34" s="463"/>
      <c r="N34" s="463"/>
      <c r="O34" s="465"/>
      <c r="P34" s="463"/>
      <c r="Q34" s="463"/>
      <c r="R34" s="463"/>
      <c r="S34" s="463"/>
      <c r="T34" s="463"/>
      <c r="U34" s="464"/>
    </row>
    <row r="35" spans="1:21" ht="24">
      <c r="A35" s="605"/>
      <c r="B35" s="608"/>
      <c r="C35" s="450" t="s">
        <v>49</v>
      </c>
      <c r="D35" s="445">
        <v>230.09999999999997</v>
      </c>
      <c r="E35" s="448" t="s">
        <v>715</v>
      </c>
      <c r="F35" s="449">
        <v>230.09999999999997</v>
      </c>
      <c r="G35" s="449">
        <v>10.199999999999999</v>
      </c>
      <c r="H35" s="449">
        <v>219.89999999999998</v>
      </c>
      <c r="I35" s="449"/>
      <c r="J35" s="451" t="s">
        <v>1210</v>
      </c>
      <c r="K35" s="463">
        <v>0</v>
      </c>
      <c r="L35" s="463">
        <v>0</v>
      </c>
      <c r="M35" s="463">
        <v>0</v>
      </c>
      <c r="N35" s="463">
        <v>33.92</v>
      </c>
      <c r="O35" s="465"/>
      <c r="P35" s="463"/>
      <c r="Q35" s="463"/>
      <c r="R35" s="463"/>
      <c r="S35" s="463"/>
      <c r="T35" s="463"/>
      <c r="U35" s="464"/>
    </row>
    <row r="36" spans="1:21" ht="24">
      <c r="A36" s="605"/>
      <c r="B36" s="608"/>
      <c r="C36" s="450" t="s">
        <v>50</v>
      </c>
      <c r="D36" s="445">
        <v>19.439999999999994</v>
      </c>
      <c r="E36" s="448" t="s">
        <v>715</v>
      </c>
      <c r="F36" s="449">
        <v>19.439999999999994</v>
      </c>
      <c r="G36" s="449">
        <v>6.23</v>
      </c>
      <c r="H36" s="449">
        <v>13.209999999999994</v>
      </c>
      <c r="I36" s="449"/>
      <c r="J36" s="449"/>
      <c r="K36" s="463"/>
      <c r="L36" s="463"/>
      <c r="M36" s="463"/>
      <c r="N36" s="463"/>
      <c r="O36" s="465"/>
      <c r="P36" s="463"/>
      <c r="Q36" s="463"/>
      <c r="R36" s="463"/>
      <c r="S36" s="463"/>
      <c r="T36" s="463"/>
      <c r="U36" s="464"/>
    </row>
    <row r="37" spans="1:21" ht="24">
      <c r="A37" s="605"/>
      <c r="B37" s="608"/>
      <c r="C37" s="450" t="s">
        <v>51</v>
      </c>
      <c r="D37" s="445">
        <v>98.890000000000015</v>
      </c>
      <c r="E37" s="448" t="s">
        <v>715</v>
      </c>
      <c r="F37" s="449">
        <v>98.890000000000015</v>
      </c>
      <c r="G37" s="449">
        <v>26.15</v>
      </c>
      <c r="H37" s="449">
        <v>72.740000000000009</v>
      </c>
      <c r="I37" s="449"/>
      <c r="J37" s="451" t="s">
        <v>1210</v>
      </c>
      <c r="K37" s="463">
        <v>0</v>
      </c>
      <c r="L37" s="463">
        <v>0</v>
      </c>
      <c r="M37" s="463">
        <v>0</v>
      </c>
      <c r="N37" s="463">
        <v>1.3499999999999999</v>
      </c>
      <c r="O37" s="465"/>
      <c r="P37" s="463"/>
      <c r="Q37" s="463"/>
      <c r="R37" s="463"/>
      <c r="S37" s="463"/>
      <c r="T37" s="463"/>
      <c r="U37" s="464"/>
    </row>
    <row r="38" spans="1:21" ht="24">
      <c r="A38" s="605"/>
      <c r="B38" s="608"/>
      <c r="C38" s="450" t="s">
        <v>52</v>
      </c>
      <c r="D38" s="445">
        <v>103.58000000000003</v>
      </c>
      <c r="E38" s="448" t="s">
        <v>715</v>
      </c>
      <c r="F38" s="449">
        <v>103.58000000000003</v>
      </c>
      <c r="G38" s="449">
        <v>20.36</v>
      </c>
      <c r="H38" s="449">
        <v>83.220000000000027</v>
      </c>
      <c r="I38" s="449"/>
      <c r="J38" s="451" t="s">
        <v>1210</v>
      </c>
      <c r="K38" s="463">
        <v>0</v>
      </c>
      <c r="L38" s="463">
        <v>0</v>
      </c>
      <c r="M38" s="463">
        <v>0</v>
      </c>
      <c r="N38" s="463">
        <v>179.60000000000002</v>
      </c>
      <c r="O38" s="465"/>
      <c r="P38" s="463"/>
      <c r="Q38" s="463"/>
      <c r="R38" s="463"/>
      <c r="S38" s="463"/>
      <c r="T38" s="463"/>
      <c r="U38" s="464"/>
    </row>
    <row r="39" spans="1:21" ht="24">
      <c r="A39" s="605"/>
      <c r="B39" s="608"/>
      <c r="C39" s="450" t="s">
        <v>53</v>
      </c>
      <c r="D39" s="445">
        <v>105.63000000000001</v>
      </c>
      <c r="E39" s="448" t="s">
        <v>715</v>
      </c>
      <c r="F39" s="449">
        <v>105.63000000000001</v>
      </c>
      <c r="G39" s="449">
        <v>23.27</v>
      </c>
      <c r="H39" s="449">
        <v>82.360000000000014</v>
      </c>
      <c r="I39" s="449"/>
      <c r="J39" s="451" t="s">
        <v>1210</v>
      </c>
      <c r="K39" s="463">
        <v>0</v>
      </c>
      <c r="L39" s="463">
        <v>0</v>
      </c>
      <c r="M39" s="463">
        <v>0</v>
      </c>
      <c r="N39" s="463">
        <v>62.699999999999996</v>
      </c>
      <c r="O39" s="465"/>
      <c r="P39" s="463"/>
      <c r="Q39" s="463"/>
      <c r="R39" s="463"/>
      <c r="S39" s="463"/>
      <c r="T39" s="463"/>
      <c r="U39" s="464"/>
    </row>
    <row r="40" spans="1:21" ht="24">
      <c r="A40" s="605"/>
      <c r="B40" s="608"/>
      <c r="C40" s="450" t="s">
        <v>54</v>
      </c>
      <c r="D40" s="445">
        <v>24.399999999999991</v>
      </c>
      <c r="E40" s="448" t="s">
        <v>715</v>
      </c>
      <c r="F40" s="449">
        <v>24.399999999999991</v>
      </c>
      <c r="G40" s="449">
        <v>10.14</v>
      </c>
      <c r="H40" s="449">
        <v>14.259999999999991</v>
      </c>
      <c r="I40" s="449"/>
      <c r="J40" s="449"/>
      <c r="K40" s="463"/>
      <c r="L40" s="463"/>
      <c r="M40" s="463"/>
      <c r="N40" s="463"/>
      <c r="O40" s="465"/>
      <c r="P40" s="463"/>
      <c r="Q40" s="463"/>
      <c r="R40" s="463"/>
      <c r="S40" s="463"/>
      <c r="T40" s="463"/>
      <c r="U40" s="464"/>
    </row>
    <row r="41" spans="1:21" ht="24">
      <c r="A41" s="605"/>
      <c r="B41" s="608"/>
      <c r="C41" s="450" t="s">
        <v>55</v>
      </c>
      <c r="D41" s="445">
        <v>66.36</v>
      </c>
      <c r="E41" s="448" t="s">
        <v>715</v>
      </c>
      <c r="F41" s="449">
        <v>66.36</v>
      </c>
      <c r="G41" s="449">
        <v>17.920000000000002</v>
      </c>
      <c r="H41" s="449">
        <v>48.44</v>
      </c>
      <c r="I41" s="449"/>
      <c r="J41" s="449"/>
      <c r="K41" s="463"/>
      <c r="L41" s="463"/>
      <c r="M41" s="463"/>
      <c r="N41" s="463"/>
      <c r="O41" s="465"/>
      <c r="P41" s="463"/>
      <c r="Q41" s="463"/>
      <c r="R41" s="463"/>
      <c r="S41" s="463"/>
      <c r="T41" s="463"/>
      <c r="U41" s="464"/>
    </row>
    <row r="42" spans="1:21" ht="24">
      <c r="A42" s="605"/>
      <c r="B42" s="608"/>
      <c r="C42" s="450" t="s">
        <v>56</v>
      </c>
      <c r="D42" s="445">
        <v>31.989999999999995</v>
      </c>
      <c r="E42" s="448" t="s">
        <v>715</v>
      </c>
      <c r="F42" s="449">
        <v>31.989999999999995</v>
      </c>
      <c r="G42" s="449">
        <v>16.61</v>
      </c>
      <c r="H42" s="449">
        <v>15.379999999999995</v>
      </c>
      <c r="I42" s="449"/>
      <c r="J42" s="449"/>
      <c r="K42" s="463"/>
      <c r="L42" s="463"/>
      <c r="M42" s="463"/>
      <c r="N42" s="463"/>
      <c r="O42" s="465"/>
      <c r="P42" s="463"/>
      <c r="Q42" s="463"/>
      <c r="R42" s="463"/>
      <c r="S42" s="463"/>
      <c r="T42" s="463"/>
      <c r="U42" s="464"/>
    </row>
    <row r="43" spans="1:21" ht="24">
      <c r="A43" s="605"/>
      <c r="B43" s="608"/>
      <c r="C43" s="450" t="s">
        <v>57</v>
      </c>
      <c r="D43" s="445">
        <v>118.43</v>
      </c>
      <c r="E43" s="448" t="s">
        <v>715</v>
      </c>
      <c r="F43" s="449">
        <v>118.43</v>
      </c>
      <c r="G43" s="449">
        <v>5.13</v>
      </c>
      <c r="H43" s="449">
        <v>113.30000000000001</v>
      </c>
      <c r="I43" s="449"/>
      <c r="J43" s="451" t="s">
        <v>1210</v>
      </c>
      <c r="K43" s="463">
        <v>0</v>
      </c>
      <c r="L43" s="463">
        <v>0</v>
      </c>
      <c r="M43" s="463">
        <v>0</v>
      </c>
      <c r="N43" s="463">
        <v>16.739999999999995</v>
      </c>
      <c r="O43" s="465"/>
      <c r="P43" s="463"/>
      <c r="Q43" s="463"/>
      <c r="R43" s="463"/>
      <c r="S43" s="463"/>
      <c r="T43" s="463"/>
      <c r="U43" s="464"/>
    </row>
    <row r="44" spans="1:21" ht="24">
      <c r="A44" s="605"/>
      <c r="B44" s="608"/>
      <c r="C44" s="450" t="s">
        <v>58</v>
      </c>
      <c r="D44" s="445">
        <v>148.50999999999996</v>
      </c>
      <c r="E44" s="448" t="s">
        <v>715</v>
      </c>
      <c r="F44" s="449">
        <v>148.50999999999996</v>
      </c>
      <c r="G44" s="449">
        <v>30.09</v>
      </c>
      <c r="H44" s="449">
        <v>118.41999999999996</v>
      </c>
      <c r="I44" s="449"/>
      <c r="J44" s="451" t="s">
        <v>1210</v>
      </c>
      <c r="K44" s="463">
        <v>0</v>
      </c>
      <c r="L44" s="463">
        <v>0</v>
      </c>
      <c r="M44" s="463">
        <v>0</v>
      </c>
      <c r="N44" s="463">
        <v>44.8</v>
      </c>
      <c r="O44" s="465"/>
      <c r="P44" s="463"/>
      <c r="Q44" s="463"/>
      <c r="R44" s="463"/>
      <c r="S44" s="463"/>
      <c r="T44" s="463"/>
      <c r="U44" s="464"/>
    </row>
    <row r="45" spans="1:21" ht="24">
      <c r="A45" s="605"/>
      <c r="B45" s="608"/>
      <c r="C45" s="450" t="s">
        <v>59</v>
      </c>
      <c r="D45" s="445">
        <v>87.500000000000043</v>
      </c>
      <c r="E45" s="448" t="s">
        <v>717</v>
      </c>
      <c r="F45" s="449">
        <v>87.500000000000043</v>
      </c>
      <c r="G45" s="449">
        <v>27.92</v>
      </c>
      <c r="H45" s="449">
        <v>59.580000000000041</v>
      </c>
      <c r="I45" s="449"/>
      <c r="J45" s="449"/>
      <c r="K45" s="463"/>
      <c r="L45" s="463"/>
      <c r="M45" s="463"/>
      <c r="N45" s="463"/>
      <c r="O45" s="465"/>
      <c r="P45" s="463"/>
      <c r="Q45" s="463"/>
      <c r="R45" s="463"/>
      <c r="S45" s="463"/>
      <c r="T45" s="463"/>
      <c r="U45" s="464"/>
    </row>
    <row r="46" spans="1:21" ht="24">
      <c r="A46" s="605"/>
      <c r="B46" s="608"/>
      <c r="C46" s="450" t="s">
        <v>61</v>
      </c>
      <c r="D46" s="445">
        <v>82.980000000000018</v>
      </c>
      <c r="E46" s="448" t="s">
        <v>715</v>
      </c>
      <c r="F46" s="449">
        <v>82.980000000000018</v>
      </c>
      <c r="G46" s="449">
        <v>20</v>
      </c>
      <c r="H46" s="449">
        <v>62.980000000000018</v>
      </c>
      <c r="I46" s="449"/>
      <c r="J46" s="449"/>
      <c r="K46" s="463"/>
      <c r="L46" s="463"/>
      <c r="M46" s="463"/>
      <c r="N46" s="463"/>
      <c r="O46" s="465"/>
      <c r="P46" s="463"/>
      <c r="Q46" s="463"/>
      <c r="R46" s="463"/>
      <c r="S46" s="463"/>
      <c r="T46" s="463"/>
      <c r="U46" s="464"/>
    </row>
    <row r="47" spans="1:21" ht="24">
      <c r="A47" s="605"/>
      <c r="B47" s="608"/>
      <c r="C47" s="450" t="s">
        <v>62</v>
      </c>
      <c r="D47" s="445">
        <v>114.18999999999998</v>
      </c>
      <c r="E47" s="448" t="s">
        <v>715</v>
      </c>
      <c r="F47" s="449">
        <v>114.18999999999998</v>
      </c>
      <c r="G47" s="449">
        <v>11.48</v>
      </c>
      <c r="H47" s="449">
        <v>102.70999999999998</v>
      </c>
      <c r="I47" s="449"/>
      <c r="J47" s="449"/>
      <c r="K47" s="463"/>
      <c r="L47" s="463"/>
      <c r="M47" s="463"/>
      <c r="N47" s="463"/>
      <c r="O47" s="465"/>
      <c r="P47" s="463"/>
      <c r="Q47" s="463"/>
      <c r="R47" s="463"/>
      <c r="S47" s="463"/>
      <c r="T47" s="463"/>
      <c r="U47" s="464"/>
    </row>
    <row r="48" spans="1:21" ht="24">
      <c r="A48" s="605"/>
      <c r="B48" s="608"/>
      <c r="C48" s="450" t="s">
        <v>63</v>
      </c>
      <c r="D48" s="445">
        <v>40.640000000000022</v>
      </c>
      <c r="E48" s="448" t="s">
        <v>715</v>
      </c>
      <c r="F48" s="449">
        <v>40.640000000000022</v>
      </c>
      <c r="G48" s="449">
        <v>2.79</v>
      </c>
      <c r="H48" s="449">
        <v>37.850000000000023</v>
      </c>
      <c r="I48" s="449"/>
      <c r="J48" s="449"/>
      <c r="K48" s="463"/>
      <c r="L48" s="463"/>
      <c r="M48" s="463"/>
      <c r="N48" s="463"/>
      <c r="O48" s="465"/>
      <c r="P48" s="463"/>
      <c r="Q48" s="463"/>
      <c r="R48" s="463"/>
      <c r="S48" s="463"/>
      <c r="T48" s="463"/>
      <c r="U48" s="464"/>
    </row>
    <row r="49" spans="1:21" ht="24">
      <c r="A49" s="605"/>
      <c r="B49" s="608"/>
      <c r="C49" s="450" t="s">
        <v>64</v>
      </c>
      <c r="D49" s="445">
        <v>105.11999999999996</v>
      </c>
      <c r="E49" s="448" t="s">
        <v>715</v>
      </c>
      <c r="F49" s="449">
        <v>105.11999999999996</v>
      </c>
      <c r="G49" s="449">
        <v>5.58</v>
      </c>
      <c r="H49" s="449">
        <v>99.539999999999964</v>
      </c>
      <c r="I49" s="449"/>
      <c r="J49" s="451" t="s">
        <v>1210</v>
      </c>
      <c r="K49" s="463">
        <v>0</v>
      </c>
      <c r="L49" s="463">
        <v>0</v>
      </c>
      <c r="M49" s="463">
        <v>0</v>
      </c>
      <c r="N49" s="463">
        <v>107.24</v>
      </c>
      <c r="O49" s="465"/>
      <c r="P49" s="463"/>
      <c r="Q49" s="463"/>
      <c r="R49" s="463"/>
      <c r="S49" s="463"/>
      <c r="T49" s="463"/>
      <c r="U49" s="464"/>
    </row>
    <row r="50" spans="1:21" ht="24">
      <c r="A50" s="605"/>
      <c r="B50" s="608"/>
      <c r="C50" s="450" t="s">
        <v>65</v>
      </c>
      <c r="D50" s="445">
        <v>79.260000000000019</v>
      </c>
      <c r="E50" s="448" t="s">
        <v>717</v>
      </c>
      <c r="F50" s="449">
        <v>79.260000000000019</v>
      </c>
      <c r="G50" s="449">
        <v>34.159999999999997</v>
      </c>
      <c r="H50" s="449">
        <v>45.100000000000023</v>
      </c>
      <c r="I50" s="449"/>
      <c r="J50" s="451" t="s">
        <v>1210</v>
      </c>
      <c r="K50" s="463">
        <v>0</v>
      </c>
      <c r="L50" s="463">
        <v>0</v>
      </c>
      <c r="M50" s="463">
        <v>0</v>
      </c>
      <c r="N50" s="463">
        <v>158.51</v>
      </c>
      <c r="O50" s="465"/>
      <c r="P50" s="463"/>
      <c r="Q50" s="463"/>
      <c r="R50" s="463"/>
      <c r="S50" s="463"/>
      <c r="T50" s="463"/>
      <c r="U50" s="464"/>
    </row>
    <row r="51" spans="1:21" ht="24">
      <c r="A51" s="605"/>
      <c r="B51" s="608"/>
      <c r="C51" s="450" t="s">
        <v>66</v>
      </c>
      <c r="D51" s="445">
        <v>102.85999999999997</v>
      </c>
      <c r="E51" s="448" t="s">
        <v>717</v>
      </c>
      <c r="F51" s="449">
        <v>102.85999999999997</v>
      </c>
      <c r="G51" s="449">
        <v>54.08</v>
      </c>
      <c r="H51" s="449">
        <v>48.779999999999973</v>
      </c>
      <c r="I51" s="449"/>
      <c r="J51" s="449"/>
      <c r="K51" s="463"/>
      <c r="L51" s="463"/>
      <c r="M51" s="463"/>
      <c r="N51" s="463"/>
      <c r="O51" s="465"/>
      <c r="P51" s="463"/>
      <c r="Q51" s="463"/>
      <c r="R51" s="463"/>
      <c r="S51" s="463"/>
      <c r="T51" s="463"/>
      <c r="U51" s="464"/>
    </row>
    <row r="52" spans="1:21" ht="24">
      <c r="A52" s="605"/>
      <c r="B52" s="608"/>
      <c r="C52" s="450" t="s">
        <v>67</v>
      </c>
      <c r="D52" s="445">
        <v>242.48</v>
      </c>
      <c r="E52" s="448" t="s">
        <v>717</v>
      </c>
      <c r="F52" s="449">
        <v>242.48</v>
      </c>
      <c r="G52" s="449">
        <v>131.6</v>
      </c>
      <c r="H52" s="449">
        <v>110.88</v>
      </c>
      <c r="I52" s="449"/>
      <c r="J52" s="451" t="s">
        <v>1210</v>
      </c>
      <c r="K52" s="463">
        <v>0</v>
      </c>
      <c r="L52" s="463">
        <v>0</v>
      </c>
      <c r="M52" s="463">
        <v>0</v>
      </c>
      <c r="N52" s="463">
        <v>1.3900000000000001</v>
      </c>
      <c r="O52" s="465"/>
      <c r="P52" s="463"/>
      <c r="Q52" s="463"/>
      <c r="R52" s="463"/>
      <c r="S52" s="463"/>
      <c r="T52" s="463"/>
      <c r="U52" s="464"/>
    </row>
    <row r="53" spans="1:21" ht="24">
      <c r="A53" s="605"/>
      <c r="B53" s="608"/>
      <c r="C53" s="450" t="s">
        <v>68</v>
      </c>
      <c r="D53" s="445">
        <v>32.72</v>
      </c>
      <c r="E53" s="448" t="s">
        <v>717</v>
      </c>
      <c r="F53" s="449">
        <v>32.72</v>
      </c>
      <c r="G53" s="449">
        <v>12.47</v>
      </c>
      <c r="H53" s="449">
        <v>20.25</v>
      </c>
      <c r="I53" s="449"/>
      <c r="J53" s="449"/>
      <c r="K53" s="463"/>
      <c r="L53" s="463"/>
      <c r="M53" s="463"/>
      <c r="N53" s="463"/>
      <c r="O53" s="465"/>
      <c r="P53" s="463"/>
      <c r="Q53" s="463"/>
      <c r="R53" s="463"/>
      <c r="S53" s="463"/>
      <c r="T53" s="463"/>
      <c r="U53" s="464"/>
    </row>
    <row r="54" spans="1:21" ht="24">
      <c r="A54" s="605"/>
      <c r="B54" s="608"/>
      <c r="C54" s="450" t="s">
        <v>1224</v>
      </c>
      <c r="D54" s="445">
        <v>175.74</v>
      </c>
      <c r="E54" s="448" t="s">
        <v>717</v>
      </c>
      <c r="F54" s="449">
        <v>175.74</v>
      </c>
      <c r="G54" s="449">
        <v>156.44</v>
      </c>
      <c r="H54" s="449">
        <v>19.300000000000011</v>
      </c>
      <c r="I54" s="449"/>
      <c r="J54" s="451" t="s">
        <v>1210</v>
      </c>
      <c r="K54" s="463">
        <v>0</v>
      </c>
      <c r="L54" s="463">
        <v>0</v>
      </c>
      <c r="M54" s="463">
        <v>0</v>
      </c>
      <c r="N54" s="463">
        <v>45.2</v>
      </c>
      <c r="O54" s="465"/>
      <c r="P54" s="463"/>
      <c r="Q54" s="463"/>
      <c r="R54" s="463"/>
      <c r="S54" s="463"/>
      <c r="T54" s="463"/>
      <c r="U54" s="464"/>
    </row>
    <row r="55" spans="1:21" ht="24">
      <c r="A55" s="605"/>
      <c r="B55" s="608"/>
      <c r="C55" s="450" t="s">
        <v>70</v>
      </c>
      <c r="D55" s="445">
        <v>62.040000000000006</v>
      </c>
      <c r="E55" s="448" t="s">
        <v>717</v>
      </c>
      <c r="F55" s="449">
        <v>62.040000000000006</v>
      </c>
      <c r="G55" s="449">
        <v>20.170000000000002</v>
      </c>
      <c r="H55" s="449">
        <v>41.870000000000005</v>
      </c>
      <c r="I55" s="449"/>
      <c r="J55" s="449"/>
      <c r="K55" s="463"/>
      <c r="L55" s="463"/>
      <c r="M55" s="463"/>
      <c r="N55" s="463"/>
      <c r="O55" s="465"/>
      <c r="P55" s="463"/>
      <c r="Q55" s="463"/>
      <c r="R55" s="463"/>
      <c r="S55" s="463"/>
      <c r="T55" s="463"/>
      <c r="U55" s="464"/>
    </row>
    <row r="56" spans="1:21" ht="24">
      <c r="A56" s="605"/>
      <c r="B56" s="608"/>
      <c r="C56" s="450" t="s">
        <v>71</v>
      </c>
      <c r="D56" s="445">
        <v>68.029999999999987</v>
      </c>
      <c r="E56" s="448" t="s">
        <v>715</v>
      </c>
      <c r="F56" s="449">
        <v>67.72999999999999</v>
      </c>
      <c r="G56" s="449">
        <v>7.9</v>
      </c>
      <c r="H56" s="449">
        <v>59.829999999999984</v>
      </c>
      <c r="I56" s="449"/>
      <c r="J56" s="451" t="s">
        <v>1210</v>
      </c>
      <c r="K56" s="463">
        <v>0.30000000000000071</v>
      </c>
      <c r="L56" s="463">
        <v>0.30000000000000071</v>
      </c>
      <c r="M56" s="463">
        <v>0</v>
      </c>
      <c r="N56" s="463">
        <v>0</v>
      </c>
      <c r="O56" s="465"/>
      <c r="P56" s="463"/>
      <c r="Q56" s="463"/>
      <c r="R56" s="463"/>
      <c r="S56" s="463"/>
      <c r="T56" s="463"/>
      <c r="U56" s="464"/>
    </row>
    <row r="57" spans="1:21" ht="24">
      <c r="A57" s="605"/>
      <c r="B57" s="608"/>
      <c r="C57" s="450" t="s">
        <v>72</v>
      </c>
      <c r="D57" s="445">
        <v>29.339999999999989</v>
      </c>
      <c r="E57" s="448" t="s">
        <v>717</v>
      </c>
      <c r="F57" s="449">
        <v>29.339999999999989</v>
      </c>
      <c r="G57" s="449">
        <v>6.64</v>
      </c>
      <c r="H57" s="449">
        <v>22.699999999999989</v>
      </c>
      <c r="I57" s="449"/>
      <c r="J57" s="449"/>
      <c r="K57" s="463"/>
      <c r="L57" s="463"/>
      <c r="M57" s="463"/>
      <c r="N57" s="463"/>
      <c r="O57" s="465"/>
      <c r="P57" s="463"/>
      <c r="Q57" s="463"/>
      <c r="R57" s="463"/>
      <c r="S57" s="463"/>
      <c r="T57" s="463"/>
      <c r="U57" s="464"/>
    </row>
    <row r="58" spans="1:21" ht="24">
      <c r="A58" s="605"/>
      <c r="B58" s="608"/>
      <c r="C58" s="450" t="s">
        <v>73</v>
      </c>
      <c r="D58" s="445">
        <v>92.86999999999999</v>
      </c>
      <c r="E58" s="448" t="s">
        <v>717</v>
      </c>
      <c r="F58" s="449">
        <v>92.86999999999999</v>
      </c>
      <c r="G58" s="449">
        <v>27.36</v>
      </c>
      <c r="H58" s="449">
        <v>65.509999999999991</v>
      </c>
      <c r="I58" s="449"/>
      <c r="J58" s="449"/>
      <c r="K58" s="463"/>
      <c r="L58" s="463"/>
      <c r="M58" s="463"/>
      <c r="N58" s="463"/>
      <c r="O58" s="465"/>
      <c r="P58" s="463"/>
      <c r="Q58" s="463"/>
      <c r="R58" s="463"/>
      <c r="S58" s="463"/>
      <c r="T58" s="463"/>
      <c r="U58" s="464"/>
    </row>
    <row r="59" spans="1:21" ht="24">
      <c r="A59" s="605"/>
      <c r="B59" s="608"/>
      <c r="C59" s="450" t="s">
        <v>74</v>
      </c>
      <c r="D59" s="445">
        <v>122.43999999999997</v>
      </c>
      <c r="E59" s="448" t="s">
        <v>717</v>
      </c>
      <c r="F59" s="449">
        <v>122.43999999999997</v>
      </c>
      <c r="G59" s="449">
        <v>26.1</v>
      </c>
      <c r="H59" s="449">
        <v>96.339999999999975</v>
      </c>
      <c r="I59" s="449"/>
      <c r="J59" s="451" t="s">
        <v>1210</v>
      </c>
      <c r="K59" s="463"/>
      <c r="L59" s="463"/>
      <c r="M59" s="463"/>
      <c r="N59" s="463">
        <v>42.55</v>
      </c>
      <c r="O59" s="465"/>
      <c r="P59" s="463"/>
      <c r="Q59" s="463"/>
      <c r="R59" s="463"/>
      <c r="S59" s="463"/>
      <c r="T59" s="463"/>
      <c r="U59" s="464"/>
    </row>
    <row r="60" spans="1:21" ht="24">
      <c r="A60" s="605"/>
      <c r="B60" s="608"/>
      <c r="C60" s="450" t="s">
        <v>75</v>
      </c>
      <c r="D60" s="445">
        <v>71.519999999999982</v>
      </c>
      <c r="E60" s="448" t="s">
        <v>717</v>
      </c>
      <c r="F60" s="449">
        <v>70.919999999999987</v>
      </c>
      <c r="G60" s="449">
        <v>5.97</v>
      </c>
      <c r="H60" s="449">
        <v>64.949999999999989</v>
      </c>
      <c r="I60" s="449"/>
      <c r="J60" s="451" t="s">
        <v>1210</v>
      </c>
      <c r="K60" s="463">
        <v>0.59999999999999964</v>
      </c>
      <c r="L60" s="463">
        <v>0.59999999999999964</v>
      </c>
      <c r="M60" s="463">
        <v>0</v>
      </c>
      <c r="N60" s="463">
        <v>0</v>
      </c>
      <c r="O60" s="465"/>
      <c r="P60" s="463"/>
      <c r="Q60" s="463"/>
      <c r="R60" s="463"/>
      <c r="S60" s="463"/>
      <c r="T60" s="463"/>
      <c r="U60" s="464"/>
    </row>
    <row r="61" spans="1:21" ht="24">
      <c r="A61" s="605"/>
      <c r="B61" s="608"/>
      <c r="C61" s="450" t="s">
        <v>76</v>
      </c>
      <c r="D61" s="445">
        <v>32.92</v>
      </c>
      <c r="E61" s="448" t="s">
        <v>717</v>
      </c>
      <c r="F61" s="449">
        <v>32.92</v>
      </c>
      <c r="G61" s="449">
        <v>8.9499999999999993</v>
      </c>
      <c r="H61" s="449">
        <v>23.97</v>
      </c>
      <c r="I61" s="449"/>
      <c r="J61" s="449"/>
      <c r="K61" s="463"/>
      <c r="L61" s="463"/>
      <c r="M61" s="463"/>
      <c r="N61" s="463"/>
      <c r="O61" s="465"/>
      <c r="P61" s="463"/>
      <c r="Q61" s="463"/>
      <c r="R61" s="463"/>
      <c r="S61" s="463"/>
      <c r="T61" s="463"/>
      <c r="U61" s="464"/>
    </row>
    <row r="62" spans="1:21" ht="24">
      <c r="A62" s="605"/>
      <c r="B62" s="608"/>
      <c r="C62" s="450" t="s">
        <v>81</v>
      </c>
      <c r="D62" s="445">
        <v>63.930000000000021</v>
      </c>
      <c r="E62" s="448" t="s">
        <v>717</v>
      </c>
      <c r="F62" s="449">
        <v>63.930000000000021</v>
      </c>
      <c r="G62" s="449">
        <v>17.579999999999998</v>
      </c>
      <c r="H62" s="449">
        <v>46.350000000000023</v>
      </c>
      <c r="I62" s="449"/>
      <c r="J62" s="449"/>
      <c r="K62" s="463"/>
      <c r="L62" s="463"/>
      <c r="M62" s="463"/>
      <c r="N62" s="463"/>
      <c r="O62" s="465"/>
      <c r="P62" s="463"/>
      <c r="Q62" s="463"/>
      <c r="R62" s="463"/>
      <c r="S62" s="463"/>
      <c r="T62" s="463"/>
      <c r="U62" s="464"/>
    </row>
    <row r="63" spans="1:21" ht="24">
      <c r="A63" s="605"/>
      <c r="B63" s="608"/>
      <c r="C63" s="450" t="s">
        <v>117</v>
      </c>
      <c r="D63" s="445">
        <v>95.739999999999981</v>
      </c>
      <c r="E63" s="448" t="s">
        <v>717</v>
      </c>
      <c r="F63" s="449">
        <v>95.739999999999981</v>
      </c>
      <c r="G63" s="449">
        <v>41.04</v>
      </c>
      <c r="H63" s="449">
        <v>54.699999999999989</v>
      </c>
      <c r="I63" s="449"/>
      <c r="J63" s="449"/>
      <c r="K63" s="463"/>
      <c r="L63" s="463"/>
      <c r="M63" s="463"/>
      <c r="N63" s="463"/>
      <c r="O63" s="465"/>
      <c r="P63" s="463"/>
      <c r="Q63" s="463"/>
      <c r="R63" s="463"/>
      <c r="S63" s="463"/>
      <c r="T63" s="463"/>
      <c r="U63" s="464"/>
    </row>
    <row r="64" spans="1:21" ht="24">
      <c r="A64" s="605"/>
      <c r="B64" s="608"/>
      <c r="C64" s="450" t="s">
        <v>90</v>
      </c>
      <c r="D64" s="445">
        <v>55.51</v>
      </c>
      <c r="E64" s="448" t="s">
        <v>717</v>
      </c>
      <c r="F64" s="449">
        <v>55.51</v>
      </c>
      <c r="G64" s="449">
        <v>15.88</v>
      </c>
      <c r="H64" s="449">
        <v>39.629999999999995</v>
      </c>
      <c r="I64" s="449"/>
      <c r="J64" s="449"/>
      <c r="K64" s="463"/>
      <c r="L64" s="463"/>
      <c r="M64" s="463"/>
      <c r="N64" s="463"/>
      <c r="O64" s="465"/>
      <c r="P64" s="463"/>
      <c r="Q64" s="463"/>
      <c r="R64" s="463"/>
      <c r="S64" s="463"/>
      <c r="T64" s="463"/>
      <c r="U64" s="464"/>
    </row>
    <row r="65" spans="1:21" ht="24">
      <c r="A65" s="605"/>
      <c r="B65" s="608"/>
      <c r="C65" s="450" t="s">
        <v>96</v>
      </c>
      <c r="D65" s="445">
        <v>46.41</v>
      </c>
      <c r="E65" s="448" t="s">
        <v>717</v>
      </c>
      <c r="F65" s="449">
        <v>46.41</v>
      </c>
      <c r="G65" s="449">
        <v>22.09</v>
      </c>
      <c r="H65" s="449">
        <v>24.319999999999993</v>
      </c>
      <c r="I65" s="449"/>
      <c r="J65" s="449"/>
      <c r="K65" s="463"/>
      <c r="L65" s="463"/>
      <c r="M65" s="463"/>
      <c r="N65" s="463"/>
      <c r="O65" s="465"/>
      <c r="P65" s="463"/>
      <c r="Q65" s="463"/>
      <c r="R65" s="463"/>
      <c r="S65" s="463"/>
      <c r="T65" s="463"/>
      <c r="U65" s="464"/>
    </row>
    <row r="66" spans="1:21" ht="24">
      <c r="A66" s="605"/>
      <c r="B66" s="608"/>
      <c r="C66" s="450" t="s">
        <v>720</v>
      </c>
      <c r="D66" s="445">
        <v>1.3399999999999999</v>
      </c>
      <c r="E66" s="445"/>
      <c r="F66" s="449"/>
      <c r="G66" s="449"/>
      <c r="H66" s="449"/>
      <c r="I66" s="449"/>
      <c r="J66" s="449"/>
      <c r="K66" s="463"/>
      <c r="L66" s="463"/>
      <c r="M66" s="463"/>
      <c r="N66" s="463"/>
      <c r="O66" s="452" t="s">
        <v>719</v>
      </c>
      <c r="P66" s="449">
        <v>1.3399999999999999</v>
      </c>
      <c r="Q66" s="449">
        <v>0</v>
      </c>
      <c r="R66" s="463">
        <v>0.87</v>
      </c>
      <c r="S66" s="463">
        <v>0.47</v>
      </c>
      <c r="T66" s="463">
        <v>0.1</v>
      </c>
      <c r="U66" s="464"/>
    </row>
    <row r="67" spans="1:21" ht="24">
      <c r="A67" s="605"/>
      <c r="B67" s="608"/>
      <c r="C67" s="450" t="s">
        <v>1124</v>
      </c>
      <c r="D67" s="445">
        <v>0</v>
      </c>
      <c r="E67" s="445"/>
      <c r="F67" s="449"/>
      <c r="G67" s="463"/>
      <c r="H67" s="463"/>
      <c r="I67" s="463"/>
      <c r="J67" s="463"/>
      <c r="K67" s="463"/>
      <c r="L67" s="463"/>
      <c r="M67" s="463"/>
      <c r="N67" s="463"/>
      <c r="O67" s="452" t="s">
        <v>719</v>
      </c>
      <c r="P67" s="449">
        <v>0</v>
      </c>
      <c r="Q67" s="449">
        <v>0</v>
      </c>
      <c r="R67" s="463">
        <v>0</v>
      </c>
      <c r="S67" s="463">
        <v>0</v>
      </c>
      <c r="T67" s="463">
        <v>12.93</v>
      </c>
      <c r="U67" s="464"/>
    </row>
    <row r="68" spans="1:21" ht="24">
      <c r="A68" s="605"/>
      <c r="B68" s="462" t="s">
        <v>78</v>
      </c>
      <c r="C68" s="450" t="s">
        <v>79</v>
      </c>
      <c r="D68" s="445">
        <v>84.050000000000011</v>
      </c>
      <c r="E68" s="448" t="s">
        <v>717</v>
      </c>
      <c r="F68" s="449">
        <v>73.040000000000006</v>
      </c>
      <c r="G68" s="449">
        <v>24.58</v>
      </c>
      <c r="H68" s="449">
        <v>48.460000000000008</v>
      </c>
      <c r="I68" s="449"/>
      <c r="J68" s="451" t="s">
        <v>1210</v>
      </c>
      <c r="K68" s="463">
        <v>11.010000000000005</v>
      </c>
      <c r="L68" s="463">
        <v>11.010000000000005</v>
      </c>
      <c r="M68" s="463">
        <v>0</v>
      </c>
      <c r="N68" s="463">
        <v>0</v>
      </c>
      <c r="O68" s="465"/>
      <c r="P68" s="463"/>
      <c r="Q68" s="463"/>
      <c r="R68" s="463"/>
      <c r="S68" s="463"/>
      <c r="T68" s="463"/>
      <c r="U68" s="464"/>
    </row>
    <row r="69" spans="1:21" ht="24">
      <c r="A69" s="605"/>
      <c r="B69" s="462" t="s">
        <v>82</v>
      </c>
      <c r="C69" s="450" t="s">
        <v>83</v>
      </c>
      <c r="D69" s="445">
        <v>30.840000000000003</v>
      </c>
      <c r="E69" s="448" t="s">
        <v>715</v>
      </c>
      <c r="F69" s="449">
        <v>30.840000000000003</v>
      </c>
      <c r="G69" s="449">
        <v>11.44</v>
      </c>
      <c r="H69" s="449">
        <v>19.400000000000006</v>
      </c>
      <c r="I69" s="449"/>
      <c r="J69" s="449"/>
      <c r="K69" s="463"/>
      <c r="L69" s="463"/>
      <c r="M69" s="463"/>
      <c r="N69" s="463"/>
      <c r="O69" s="465"/>
      <c r="P69" s="463"/>
      <c r="Q69" s="463"/>
      <c r="R69" s="463"/>
      <c r="S69" s="463"/>
      <c r="T69" s="463"/>
      <c r="U69" s="464"/>
    </row>
    <row r="70" spans="1:21" ht="24">
      <c r="A70" s="605"/>
      <c r="B70" s="462" t="s">
        <v>84</v>
      </c>
      <c r="C70" s="450" t="s">
        <v>85</v>
      </c>
      <c r="D70" s="445">
        <v>58.640000000000022</v>
      </c>
      <c r="E70" s="448" t="s">
        <v>717</v>
      </c>
      <c r="F70" s="449">
        <v>58.640000000000022</v>
      </c>
      <c r="G70" s="449">
        <v>9.2899999999999991</v>
      </c>
      <c r="H70" s="449">
        <v>49.350000000000023</v>
      </c>
      <c r="I70" s="449"/>
      <c r="J70" s="449"/>
      <c r="K70" s="463"/>
      <c r="L70" s="463"/>
      <c r="M70" s="463"/>
      <c r="N70" s="463"/>
      <c r="O70" s="465"/>
      <c r="P70" s="463"/>
      <c r="Q70" s="463"/>
      <c r="R70" s="463"/>
      <c r="S70" s="463"/>
      <c r="T70" s="463"/>
      <c r="U70" s="464"/>
    </row>
    <row r="71" spans="1:21" ht="24">
      <c r="A71" s="605"/>
      <c r="B71" s="462" t="s">
        <v>1225</v>
      </c>
      <c r="C71" s="450" t="s">
        <v>87</v>
      </c>
      <c r="D71" s="445">
        <v>106.97</v>
      </c>
      <c r="E71" s="448" t="s">
        <v>717</v>
      </c>
      <c r="F71" s="449">
        <v>106.97</v>
      </c>
      <c r="G71" s="449">
        <v>56.02</v>
      </c>
      <c r="H71" s="449">
        <v>50.949999999999989</v>
      </c>
      <c r="I71" s="449"/>
      <c r="J71" s="451" t="s">
        <v>1210</v>
      </c>
      <c r="K71" s="463">
        <v>0</v>
      </c>
      <c r="L71" s="463">
        <v>0</v>
      </c>
      <c r="M71" s="463">
        <v>0</v>
      </c>
      <c r="N71" s="463">
        <v>19.139999999999986</v>
      </c>
      <c r="O71" s="465"/>
      <c r="P71" s="463"/>
      <c r="Q71" s="463"/>
      <c r="R71" s="463"/>
      <c r="S71" s="463"/>
      <c r="T71" s="463"/>
      <c r="U71" s="464"/>
    </row>
    <row r="72" spans="1:21" ht="24">
      <c r="A72" s="605"/>
      <c r="B72" s="462" t="s">
        <v>1225</v>
      </c>
      <c r="C72" s="450" t="s">
        <v>88</v>
      </c>
      <c r="D72" s="445">
        <v>68.23</v>
      </c>
      <c r="E72" s="448" t="s">
        <v>717</v>
      </c>
      <c r="F72" s="449">
        <v>68.23</v>
      </c>
      <c r="G72" s="449">
        <v>17.3</v>
      </c>
      <c r="H72" s="449">
        <v>50.930000000000007</v>
      </c>
      <c r="I72" s="449"/>
      <c r="J72" s="449"/>
      <c r="K72" s="463"/>
      <c r="L72" s="463"/>
      <c r="M72" s="463"/>
      <c r="N72" s="463"/>
      <c r="O72" s="465"/>
      <c r="P72" s="463"/>
      <c r="Q72" s="463"/>
      <c r="R72" s="463"/>
      <c r="S72" s="463"/>
      <c r="T72" s="463"/>
      <c r="U72" s="464"/>
    </row>
    <row r="73" spans="1:21" ht="24">
      <c r="A73" s="605"/>
      <c r="B73" s="462" t="s">
        <v>91</v>
      </c>
      <c r="C73" s="450" t="s">
        <v>92</v>
      </c>
      <c r="D73" s="445">
        <v>73.84</v>
      </c>
      <c r="E73" s="448" t="s">
        <v>717</v>
      </c>
      <c r="F73" s="449">
        <v>73.84</v>
      </c>
      <c r="G73" s="449">
        <v>33.46</v>
      </c>
      <c r="H73" s="449">
        <v>40.379999999999995</v>
      </c>
      <c r="I73" s="449"/>
      <c r="J73" s="449"/>
      <c r="K73" s="463"/>
      <c r="L73" s="463"/>
      <c r="M73" s="463"/>
      <c r="N73" s="463"/>
      <c r="O73" s="465"/>
      <c r="P73" s="463"/>
      <c r="Q73" s="463"/>
      <c r="R73" s="463"/>
      <c r="S73" s="463"/>
      <c r="T73" s="463"/>
      <c r="U73" s="464"/>
    </row>
    <row r="74" spans="1:21" ht="24">
      <c r="A74" s="605"/>
      <c r="B74" s="462" t="s">
        <v>93</v>
      </c>
      <c r="C74" s="450" t="s">
        <v>94</v>
      </c>
      <c r="D74" s="445">
        <v>73.03000000000003</v>
      </c>
      <c r="E74" s="448" t="s">
        <v>717</v>
      </c>
      <c r="F74" s="449">
        <v>73.03000000000003</v>
      </c>
      <c r="G74" s="449">
        <v>29.12</v>
      </c>
      <c r="H74" s="449">
        <v>43.910000000000025</v>
      </c>
      <c r="I74" s="449"/>
      <c r="J74" s="449"/>
      <c r="K74" s="463"/>
      <c r="L74" s="463"/>
      <c r="M74" s="463"/>
      <c r="N74" s="463"/>
      <c r="O74" s="465"/>
      <c r="P74" s="463"/>
      <c r="Q74" s="463"/>
      <c r="R74" s="463"/>
      <c r="S74" s="463"/>
      <c r="T74" s="463"/>
      <c r="U74" s="464"/>
    </row>
    <row r="75" spans="1:21" ht="24">
      <c r="A75" s="605"/>
      <c r="B75" s="462" t="s">
        <v>97</v>
      </c>
      <c r="C75" s="450" t="s">
        <v>98</v>
      </c>
      <c r="D75" s="445">
        <v>108.35</v>
      </c>
      <c r="E75" s="448" t="s">
        <v>717</v>
      </c>
      <c r="F75" s="449">
        <v>108.35</v>
      </c>
      <c r="G75" s="449">
        <v>37.229999999999997</v>
      </c>
      <c r="H75" s="449">
        <v>71.12</v>
      </c>
      <c r="I75" s="449"/>
      <c r="J75" s="449"/>
      <c r="K75" s="463"/>
      <c r="L75" s="463"/>
      <c r="M75" s="463"/>
      <c r="N75" s="463"/>
      <c r="O75" s="465"/>
      <c r="P75" s="463"/>
      <c r="Q75" s="463"/>
      <c r="R75" s="463"/>
      <c r="S75" s="463"/>
      <c r="T75" s="463"/>
      <c r="U75" s="464"/>
    </row>
    <row r="76" spans="1:21" ht="24">
      <c r="A76" s="605"/>
      <c r="B76" s="462" t="s">
        <v>99</v>
      </c>
      <c r="C76" s="450" t="s">
        <v>100</v>
      </c>
      <c r="D76" s="445">
        <v>50.049999999999983</v>
      </c>
      <c r="E76" s="448" t="s">
        <v>717</v>
      </c>
      <c r="F76" s="449">
        <v>50.049999999999983</v>
      </c>
      <c r="G76" s="449">
        <v>10.34</v>
      </c>
      <c r="H76" s="449">
        <v>39.70999999999998</v>
      </c>
      <c r="I76" s="449"/>
      <c r="J76" s="451" t="s">
        <v>1210</v>
      </c>
      <c r="K76" s="463">
        <v>0</v>
      </c>
      <c r="L76" s="463">
        <v>0</v>
      </c>
      <c r="M76" s="463">
        <v>0</v>
      </c>
      <c r="N76" s="463">
        <v>0.63</v>
      </c>
      <c r="O76" s="465"/>
      <c r="P76" s="463"/>
      <c r="Q76" s="463"/>
      <c r="R76" s="463"/>
      <c r="S76" s="463"/>
      <c r="T76" s="463"/>
      <c r="U76" s="464"/>
    </row>
    <row r="77" spans="1:21" ht="24">
      <c r="A77" s="605"/>
      <c r="B77" s="462" t="s">
        <v>99</v>
      </c>
      <c r="C77" s="450" t="s">
        <v>101</v>
      </c>
      <c r="D77" s="445">
        <v>28.169999999999995</v>
      </c>
      <c r="E77" s="448" t="s">
        <v>717</v>
      </c>
      <c r="F77" s="449">
        <v>28.169999999999995</v>
      </c>
      <c r="G77" s="449">
        <v>13.6</v>
      </c>
      <c r="H77" s="449">
        <v>14.569999999999993</v>
      </c>
      <c r="I77" s="449"/>
      <c r="J77" s="451" t="s">
        <v>1210</v>
      </c>
      <c r="K77" s="463">
        <v>0</v>
      </c>
      <c r="L77" s="463">
        <v>0</v>
      </c>
      <c r="M77" s="463">
        <v>0</v>
      </c>
      <c r="N77" s="463">
        <v>13.690000000000001</v>
      </c>
      <c r="O77" s="465"/>
      <c r="P77" s="463"/>
      <c r="Q77" s="463"/>
      <c r="R77" s="463"/>
      <c r="S77" s="463"/>
      <c r="T77" s="463"/>
      <c r="U77" s="464"/>
    </row>
    <row r="78" spans="1:21" ht="24">
      <c r="A78" s="605"/>
      <c r="B78" s="462" t="s">
        <v>102</v>
      </c>
      <c r="C78" s="450" t="s">
        <v>103</v>
      </c>
      <c r="D78" s="445">
        <v>75.349999999999994</v>
      </c>
      <c r="E78" s="448" t="s">
        <v>717</v>
      </c>
      <c r="F78" s="449">
        <v>75.349999999999994</v>
      </c>
      <c r="G78" s="449">
        <v>19.78</v>
      </c>
      <c r="H78" s="449">
        <v>55.569999999999993</v>
      </c>
      <c r="I78" s="449"/>
      <c r="J78" s="451" t="s">
        <v>1210</v>
      </c>
      <c r="K78" s="463">
        <v>0</v>
      </c>
      <c r="L78" s="463">
        <v>0</v>
      </c>
      <c r="M78" s="463">
        <v>0</v>
      </c>
      <c r="N78" s="463">
        <v>5.67</v>
      </c>
      <c r="O78" s="465"/>
      <c r="P78" s="463"/>
      <c r="Q78" s="463"/>
      <c r="R78" s="463"/>
      <c r="S78" s="463"/>
      <c r="T78" s="463"/>
      <c r="U78" s="464"/>
    </row>
    <row r="79" spans="1:21" ht="24">
      <c r="A79" s="605"/>
      <c r="B79" s="462" t="s">
        <v>104</v>
      </c>
      <c r="C79" s="450" t="s">
        <v>105</v>
      </c>
      <c r="D79" s="445">
        <v>38.480000000000004</v>
      </c>
      <c r="E79" s="448" t="s">
        <v>717</v>
      </c>
      <c r="F79" s="449">
        <v>38.480000000000004</v>
      </c>
      <c r="G79" s="449">
        <v>16.2</v>
      </c>
      <c r="H79" s="449">
        <v>22.28</v>
      </c>
      <c r="I79" s="449"/>
      <c r="J79" s="449"/>
      <c r="K79" s="463"/>
      <c r="L79" s="463"/>
      <c r="M79" s="463"/>
      <c r="N79" s="463"/>
      <c r="O79" s="465"/>
      <c r="P79" s="463"/>
      <c r="Q79" s="463"/>
      <c r="R79" s="463"/>
      <c r="S79" s="463"/>
      <c r="T79" s="463"/>
      <c r="U79" s="464"/>
    </row>
    <row r="80" spans="1:21" ht="24">
      <c r="A80" s="605"/>
      <c r="B80" s="462" t="s">
        <v>106</v>
      </c>
      <c r="C80" s="450" t="s">
        <v>107</v>
      </c>
      <c r="D80" s="445">
        <v>27.000000000000007</v>
      </c>
      <c r="E80" s="448" t="s">
        <v>717</v>
      </c>
      <c r="F80" s="449">
        <v>27.000000000000007</v>
      </c>
      <c r="G80" s="449">
        <v>11.76</v>
      </c>
      <c r="H80" s="449">
        <v>15.240000000000009</v>
      </c>
      <c r="I80" s="449"/>
      <c r="J80" s="451" t="s">
        <v>1210</v>
      </c>
      <c r="K80" s="463">
        <v>0</v>
      </c>
      <c r="L80" s="463">
        <v>0</v>
      </c>
      <c r="M80" s="463">
        <v>0</v>
      </c>
      <c r="N80" s="463">
        <v>15.27000000000001</v>
      </c>
      <c r="O80" s="465"/>
      <c r="P80" s="463"/>
      <c r="Q80" s="463"/>
      <c r="R80" s="463"/>
      <c r="S80" s="463"/>
      <c r="T80" s="463"/>
      <c r="U80" s="464"/>
    </row>
    <row r="81" spans="1:21" ht="24">
      <c r="A81" s="605"/>
      <c r="B81" s="462" t="s">
        <v>108</v>
      </c>
      <c r="C81" s="450" t="s">
        <v>109</v>
      </c>
      <c r="D81" s="445">
        <v>73.45</v>
      </c>
      <c r="E81" s="448" t="s">
        <v>717</v>
      </c>
      <c r="F81" s="449">
        <v>73.45</v>
      </c>
      <c r="G81" s="449">
        <v>9.14</v>
      </c>
      <c r="H81" s="449">
        <v>64.31</v>
      </c>
      <c r="I81" s="449"/>
      <c r="J81" s="449"/>
      <c r="K81" s="463"/>
      <c r="L81" s="463"/>
      <c r="M81" s="463"/>
      <c r="N81" s="463"/>
      <c r="O81" s="465"/>
      <c r="P81" s="463"/>
      <c r="Q81" s="463"/>
      <c r="R81" s="463"/>
      <c r="S81" s="463"/>
      <c r="T81" s="463"/>
      <c r="U81" s="464"/>
    </row>
    <row r="82" spans="1:21" ht="24">
      <c r="A82" s="605"/>
      <c r="B82" s="462" t="s">
        <v>110</v>
      </c>
      <c r="C82" s="450" t="s">
        <v>111</v>
      </c>
      <c r="D82" s="445">
        <v>77.95</v>
      </c>
      <c r="E82" s="448" t="s">
        <v>717</v>
      </c>
      <c r="F82" s="449">
        <v>33.95000000000001</v>
      </c>
      <c r="G82" s="449">
        <v>6.93</v>
      </c>
      <c r="H82" s="449">
        <v>27.02000000000001</v>
      </c>
      <c r="I82" s="449"/>
      <c r="J82" s="451" t="s">
        <v>1210</v>
      </c>
      <c r="K82" s="463">
        <v>43.999999999999993</v>
      </c>
      <c r="L82" s="463">
        <v>43.999999999999993</v>
      </c>
      <c r="M82" s="463">
        <v>0</v>
      </c>
      <c r="N82" s="463">
        <v>0</v>
      </c>
      <c r="O82" s="465"/>
      <c r="P82" s="463"/>
      <c r="Q82" s="463"/>
      <c r="R82" s="463"/>
      <c r="S82" s="463"/>
      <c r="T82" s="463"/>
      <c r="U82" s="464"/>
    </row>
    <row r="83" spans="1:21" ht="24">
      <c r="A83" s="605"/>
      <c r="B83" s="462" t="s">
        <v>112</v>
      </c>
      <c r="C83" s="450" t="s">
        <v>113</v>
      </c>
      <c r="D83" s="445">
        <v>82.52000000000001</v>
      </c>
      <c r="E83" s="448" t="s">
        <v>717</v>
      </c>
      <c r="F83" s="449">
        <v>82.52000000000001</v>
      </c>
      <c r="G83" s="449">
        <v>10.66</v>
      </c>
      <c r="H83" s="449">
        <v>71.860000000000014</v>
      </c>
      <c r="I83" s="449"/>
      <c r="J83" s="451" t="s">
        <v>1210</v>
      </c>
      <c r="K83" s="463">
        <v>0</v>
      </c>
      <c r="L83" s="463">
        <v>0</v>
      </c>
      <c r="M83" s="463">
        <v>0</v>
      </c>
      <c r="N83" s="463">
        <v>3.98</v>
      </c>
      <c r="O83" s="465"/>
      <c r="P83" s="463"/>
      <c r="Q83" s="463"/>
      <c r="R83" s="463"/>
      <c r="S83" s="463"/>
      <c r="T83" s="463"/>
      <c r="U83" s="464"/>
    </row>
    <row r="84" spans="1:21" ht="24">
      <c r="A84" s="605"/>
      <c r="B84" s="462" t="s">
        <v>114</v>
      </c>
      <c r="C84" s="450" t="s">
        <v>115</v>
      </c>
      <c r="D84" s="445">
        <v>104.36000000000001</v>
      </c>
      <c r="E84" s="448" t="s">
        <v>717</v>
      </c>
      <c r="F84" s="449">
        <v>53.760000000000019</v>
      </c>
      <c r="G84" s="449">
        <v>4.97</v>
      </c>
      <c r="H84" s="449">
        <v>48.79000000000002</v>
      </c>
      <c r="I84" s="449"/>
      <c r="J84" s="451" t="s">
        <v>1210</v>
      </c>
      <c r="K84" s="463">
        <v>50.599999999999994</v>
      </c>
      <c r="L84" s="463">
        <v>50.599999999999994</v>
      </c>
      <c r="M84" s="463">
        <v>0</v>
      </c>
      <c r="N84" s="463">
        <v>0</v>
      </c>
      <c r="O84" s="465"/>
      <c r="P84" s="463"/>
      <c r="Q84" s="463"/>
      <c r="R84" s="463"/>
      <c r="S84" s="463"/>
      <c r="T84" s="463"/>
      <c r="U84" s="464"/>
    </row>
    <row r="85" spans="1:21" ht="24">
      <c r="A85" s="605"/>
      <c r="B85" s="462" t="s">
        <v>118</v>
      </c>
      <c r="C85" s="450" t="s">
        <v>119</v>
      </c>
      <c r="D85" s="445">
        <v>0</v>
      </c>
      <c r="E85" s="448" t="s">
        <v>715</v>
      </c>
      <c r="F85" s="449">
        <v>0</v>
      </c>
      <c r="G85" s="449">
        <v>0</v>
      </c>
      <c r="H85" s="449">
        <v>0</v>
      </c>
      <c r="I85" s="449">
        <v>54.56</v>
      </c>
      <c r="J85" s="449"/>
      <c r="K85" s="463"/>
      <c r="L85" s="463"/>
      <c r="M85" s="463"/>
      <c r="N85" s="463"/>
      <c r="O85" s="465"/>
      <c r="P85" s="463"/>
      <c r="Q85" s="463"/>
      <c r="R85" s="463"/>
      <c r="S85" s="463"/>
      <c r="T85" s="463"/>
      <c r="U85" s="464"/>
    </row>
    <row r="86" spans="1:21" ht="24">
      <c r="A86" s="605"/>
      <c r="B86" s="462"/>
      <c r="C86" s="450" t="s">
        <v>120</v>
      </c>
      <c r="D86" s="445">
        <v>38.759999999999991</v>
      </c>
      <c r="E86" s="448" t="s">
        <v>717</v>
      </c>
      <c r="F86" s="449">
        <v>38.759999999999991</v>
      </c>
      <c r="G86" s="449">
        <v>3.91</v>
      </c>
      <c r="H86" s="449">
        <v>34.849999999999994</v>
      </c>
      <c r="I86" s="449"/>
      <c r="J86" s="449"/>
      <c r="K86" s="463"/>
      <c r="L86" s="463"/>
      <c r="M86" s="463"/>
      <c r="N86" s="463"/>
      <c r="O86" s="465"/>
      <c r="P86" s="463"/>
      <c r="Q86" s="463"/>
      <c r="R86" s="463"/>
      <c r="S86" s="463"/>
      <c r="T86" s="463"/>
      <c r="U86" s="464"/>
    </row>
    <row r="87" spans="1:21" ht="24">
      <c r="A87" s="605"/>
      <c r="B87" s="462"/>
      <c r="C87" s="450" t="s">
        <v>121</v>
      </c>
      <c r="D87" s="445">
        <v>22.47</v>
      </c>
      <c r="E87" s="448" t="s">
        <v>717</v>
      </c>
      <c r="F87" s="449">
        <v>22.47</v>
      </c>
      <c r="G87" s="449">
        <v>6.28</v>
      </c>
      <c r="H87" s="449">
        <v>16.189999999999998</v>
      </c>
      <c r="I87" s="449"/>
      <c r="J87" s="449"/>
      <c r="K87" s="463"/>
      <c r="L87" s="463"/>
      <c r="M87" s="463"/>
      <c r="N87" s="463"/>
      <c r="O87" s="465"/>
      <c r="P87" s="463"/>
      <c r="Q87" s="463"/>
      <c r="R87" s="463"/>
      <c r="S87" s="463"/>
      <c r="T87" s="463"/>
      <c r="U87" s="464"/>
    </row>
    <row r="88" spans="1:21" ht="24">
      <c r="A88" s="605"/>
      <c r="B88" s="462">
        <v>999831</v>
      </c>
      <c r="C88" s="450" t="s">
        <v>19</v>
      </c>
      <c r="D88" s="445">
        <v>0</v>
      </c>
      <c r="E88" s="448" t="s">
        <v>715</v>
      </c>
      <c r="F88" s="449">
        <v>0</v>
      </c>
      <c r="G88" s="449">
        <v>0</v>
      </c>
      <c r="H88" s="449">
        <v>0</v>
      </c>
      <c r="I88" s="449">
        <v>6.92</v>
      </c>
      <c r="J88" s="449"/>
      <c r="K88" s="463"/>
      <c r="L88" s="463"/>
      <c r="M88" s="463"/>
      <c r="N88" s="463"/>
      <c r="O88" s="465"/>
      <c r="P88" s="463"/>
      <c r="Q88" s="463"/>
      <c r="R88" s="463"/>
      <c r="S88" s="463"/>
      <c r="T88" s="463"/>
      <c r="U88" s="464"/>
    </row>
    <row r="89" spans="1:21" ht="24">
      <c r="A89" s="605"/>
      <c r="B89" s="462">
        <v>999814</v>
      </c>
      <c r="C89" s="450" t="s">
        <v>21</v>
      </c>
      <c r="D89" s="445">
        <v>0</v>
      </c>
      <c r="E89" s="448" t="s">
        <v>715</v>
      </c>
      <c r="F89" s="449">
        <v>0</v>
      </c>
      <c r="G89" s="449">
        <v>0</v>
      </c>
      <c r="H89" s="449">
        <v>0</v>
      </c>
      <c r="I89" s="449">
        <v>3.42</v>
      </c>
      <c r="J89" s="449"/>
      <c r="K89" s="463"/>
      <c r="L89" s="463"/>
      <c r="M89" s="463"/>
      <c r="N89" s="463"/>
      <c r="O89" s="465"/>
      <c r="P89" s="463"/>
      <c r="Q89" s="463"/>
      <c r="R89" s="463"/>
      <c r="S89" s="463"/>
      <c r="T89" s="463"/>
      <c r="U89" s="464"/>
    </row>
    <row r="90" spans="1:21" ht="24">
      <c r="A90" s="605"/>
      <c r="B90" s="462">
        <v>999810</v>
      </c>
      <c r="C90" s="450" t="s">
        <v>123</v>
      </c>
      <c r="D90" s="445">
        <v>135.10000000000002</v>
      </c>
      <c r="E90" s="448" t="s">
        <v>715</v>
      </c>
      <c r="F90" s="449">
        <v>135.10000000000002</v>
      </c>
      <c r="G90" s="449">
        <v>46.12</v>
      </c>
      <c r="H90" s="449">
        <v>88.980000000000018</v>
      </c>
      <c r="I90" s="449"/>
      <c r="J90" s="449"/>
      <c r="K90" s="463"/>
      <c r="L90" s="463"/>
      <c r="M90" s="463"/>
      <c r="N90" s="463"/>
      <c r="O90" s="465"/>
      <c r="P90" s="463"/>
      <c r="Q90" s="463"/>
      <c r="R90" s="463"/>
      <c r="S90" s="463"/>
      <c r="T90" s="463"/>
      <c r="U90" s="464"/>
    </row>
    <row r="91" spans="1:21" ht="24">
      <c r="A91" s="605"/>
      <c r="B91" s="462">
        <v>999818</v>
      </c>
      <c r="C91" s="450" t="s">
        <v>124</v>
      </c>
      <c r="D91" s="445">
        <v>116.36999999999995</v>
      </c>
      <c r="E91" s="448" t="s">
        <v>715</v>
      </c>
      <c r="F91" s="449">
        <v>116.36999999999995</v>
      </c>
      <c r="G91" s="449">
        <v>26.57</v>
      </c>
      <c r="H91" s="449">
        <v>89.799999999999955</v>
      </c>
      <c r="I91" s="449"/>
      <c r="J91" s="449"/>
      <c r="K91" s="463"/>
      <c r="L91" s="463"/>
      <c r="M91" s="463"/>
      <c r="N91" s="463"/>
      <c r="O91" s="465"/>
      <c r="P91" s="463"/>
      <c r="Q91" s="463"/>
      <c r="R91" s="463"/>
      <c r="S91" s="463"/>
      <c r="T91" s="463"/>
      <c r="U91" s="464"/>
    </row>
    <row r="92" spans="1:21" ht="24">
      <c r="A92" s="605"/>
      <c r="B92" s="462">
        <v>999901</v>
      </c>
      <c r="C92" s="450" t="s">
        <v>125</v>
      </c>
      <c r="D92" s="445">
        <v>98.789999999999992</v>
      </c>
      <c r="E92" s="448" t="s">
        <v>715</v>
      </c>
      <c r="F92" s="449">
        <v>98.789999999999992</v>
      </c>
      <c r="G92" s="449">
        <v>19.21</v>
      </c>
      <c r="H92" s="449">
        <v>79.579999999999984</v>
      </c>
      <c r="I92" s="449"/>
      <c r="J92" s="449"/>
      <c r="K92" s="463"/>
      <c r="L92" s="463"/>
      <c r="M92" s="463"/>
      <c r="N92" s="463"/>
      <c r="O92" s="465"/>
      <c r="P92" s="463"/>
      <c r="Q92" s="463"/>
      <c r="R92" s="463"/>
      <c r="S92" s="463"/>
      <c r="T92" s="463"/>
      <c r="U92" s="464"/>
    </row>
    <row r="93" spans="1:21" ht="24">
      <c r="A93" s="605"/>
      <c r="B93" s="462">
        <v>999164</v>
      </c>
      <c r="C93" s="450" t="s">
        <v>126</v>
      </c>
      <c r="D93" s="445">
        <v>29.59</v>
      </c>
      <c r="E93" s="448" t="s">
        <v>717</v>
      </c>
      <c r="F93" s="449">
        <v>29.59</v>
      </c>
      <c r="G93" s="449">
        <v>7.81</v>
      </c>
      <c r="H93" s="449">
        <v>21.78</v>
      </c>
      <c r="I93" s="449"/>
      <c r="J93" s="449"/>
      <c r="K93" s="463"/>
      <c r="L93" s="463"/>
      <c r="M93" s="463"/>
      <c r="N93" s="463"/>
      <c r="O93" s="465"/>
      <c r="P93" s="463"/>
      <c r="Q93" s="463"/>
      <c r="R93" s="463"/>
      <c r="S93" s="463"/>
      <c r="T93" s="463"/>
      <c r="U93" s="464"/>
    </row>
    <row r="94" spans="1:21" ht="24">
      <c r="A94" s="605"/>
      <c r="B94" s="462" t="s">
        <v>1222</v>
      </c>
      <c r="C94" s="450" t="s">
        <v>759</v>
      </c>
      <c r="D94" s="445">
        <v>0</v>
      </c>
      <c r="E94" s="445"/>
      <c r="F94" s="449"/>
      <c r="G94" s="449"/>
      <c r="H94" s="449"/>
      <c r="I94" s="449"/>
      <c r="J94" s="451" t="s">
        <v>1210</v>
      </c>
      <c r="K94" s="463">
        <v>0</v>
      </c>
      <c r="L94" s="463">
        <v>0</v>
      </c>
      <c r="M94" s="463">
        <v>0</v>
      </c>
      <c r="N94" s="463">
        <v>28.560000000000002</v>
      </c>
      <c r="O94" s="465"/>
      <c r="P94" s="463"/>
      <c r="Q94" s="463"/>
      <c r="R94" s="463"/>
      <c r="S94" s="463"/>
      <c r="T94" s="463"/>
      <c r="U94" s="464"/>
    </row>
    <row r="95" spans="1:21" ht="24">
      <c r="A95" s="605"/>
      <c r="B95" s="462" t="s">
        <v>1225</v>
      </c>
      <c r="C95" s="450" t="s">
        <v>760</v>
      </c>
      <c r="D95" s="445">
        <v>8.8799999999999955</v>
      </c>
      <c r="E95" s="445"/>
      <c r="F95" s="449"/>
      <c r="G95" s="449"/>
      <c r="H95" s="449"/>
      <c r="I95" s="449"/>
      <c r="J95" s="451" t="s">
        <v>1210</v>
      </c>
      <c r="K95" s="463">
        <v>8.8799999999999955</v>
      </c>
      <c r="L95" s="463">
        <v>8.8799999999999955</v>
      </c>
      <c r="M95" s="463">
        <v>0</v>
      </c>
      <c r="N95" s="463">
        <v>0</v>
      </c>
      <c r="O95" s="465"/>
      <c r="P95" s="463"/>
      <c r="Q95" s="463"/>
      <c r="R95" s="463"/>
      <c r="S95" s="463"/>
      <c r="T95" s="463"/>
      <c r="U95" s="464"/>
    </row>
    <row r="96" spans="1:21" ht="24">
      <c r="A96" s="605"/>
      <c r="B96" s="462" t="s">
        <v>1225</v>
      </c>
      <c r="C96" s="450" t="s">
        <v>762</v>
      </c>
      <c r="D96" s="445">
        <v>76.459999999999994</v>
      </c>
      <c r="E96" s="445"/>
      <c r="F96" s="449"/>
      <c r="G96" s="449"/>
      <c r="H96" s="449"/>
      <c r="I96" s="449"/>
      <c r="J96" s="451" t="s">
        <v>1210</v>
      </c>
      <c r="K96" s="463">
        <v>76.459999999999994</v>
      </c>
      <c r="L96" s="463">
        <v>42.259999999999991</v>
      </c>
      <c r="M96" s="463">
        <v>34.200000000000003</v>
      </c>
      <c r="N96" s="463">
        <v>0</v>
      </c>
      <c r="O96" s="465"/>
      <c r="P96" s="463"/>
      <c r="Q96" s="463"/>
      <c r="R96" s="463"/>
      <c r="S96" s="463"/>
      <c r="T96" s="463"/>
      <c r="U96" s="464"/>
    </row>
    <row r="97" spans="1:21" ht="24">
      <c r="A97" s="605"/>
      <c r="B97" s="462" t="s">
        <v>1226</v>
      </c>
      <c r="C97" s="450" t="s">
        <v>764</v>
      </c>
      <c r="D97" s="445">
        <v>62.199999999999989</v>
      </c>
      <c r="E97" s="445"/>
      <c r="F97" s="449"/>
      <c r="G97" s="449"/>
      <c r="H97" s="449"/>
      <c r="I97" s="449"/>
      <c r="J97" s="451" t="s">
        <v>1210</v>
      </c>
      <c r="K97" s="463">
        <v>62.199999999999989</v>
      </c>
      <c r="L97" s="463">
        <v>44</v>
      </c>
      <c r="M97" s="463">
        <v>18.199999999999989</v>
      </c>
      <c r="N97" s="463">
        <v>0</v>
      </c>
      <c r="O97" s="465"/>
      <c r="P97" s="463"/>
      <c r="Q97" s="463"/>
      <c r="R97" s="463"/>
      <c r="S97" s="463"/>
      <c r="T97" s="463"/>
      <c r="U97" s="464"/>
    </row>
    <row r="98" spans="1:21" ht="24">
      <c r="A98" s="605"/>
      <c r="B98" s="462" t="s">
        <v>1227</v>
      </c>
      <c r="C98" s="450" t="s">
        <v>767</v>
      </c>
      <c r="D98" s="445">
        <v>14.269999999999996</v>
      </c>
      <c r="E98" s="445"/>
      <c r="F98" s="449"/>
      <c r="G98" s="449"/>
      <c r="H98" s="449"/>
      <c r="I98" s="449"/>
      <c r="J98" s="451" t="s">
        <v>1210</v>
      </c>
      <c r="K98" s="463">
        <v>14.269999999999996</v>
      </c>
      <c r="L98" s="463">
        <v>7.6699999999999875</v>
      </c>
      <c r="M98" s="463">
        <v>6.6000000000000085</v>
      </c>
      <c r="N98" s="463">
        <v>0</v>
      </c>
      <c r="O98" s="465"/>
      <c r="P98" s="463"/>
      <c r="Q98" s="463"/>
      <c r="R98" s="463"/>
      <c r="S98" s="463"/>
      <c r="T98" s="463"/>
      <c r="U98" s="464"/>
    </row>
    <row r="99" spans="1:21" ht="24">
      <c r="A99" s="605"/>
      <c r="B99" s="462" t="s">
        <v>1228</v>
      </c>
      <c r="C99" s="450" t="s">
        <v>770</v>
      </c>
      <c r="D99" s="445">
        <v>154.66</v>
      </c>
      <c r="E99" s="445"/>
      <c r="F99" s="449"/>
      <c r="G99" s="449"/>
      <c r="H99" s="449"/>
      <c r="I99" s="449"/>
      <c r="J99" s="451" t="s">
        <v>1210</v>
      </c>
      <c r="K99" s="463">
        <v>154.66</v>
      </c>
      <c r="L99" s="463">
        <v>119.25999999999999</v>
      </c>
      <c r="M99" s="463">
        <v>35.400000000000006</v>
      </c>
      <c r="N99" s="463">
        <v>0</v>
      </c>
      <c r="O99" s="465"/>
      <c r="P99" s="463"/>
      <c r="Q99" s="463"/>
      <c r="R99" s="463"/>
      <c r="S99" s="463"/>
      <c r="T99" s="463"/>
      <c r="U99" s="464"/>
    </row>
    <row r="100" spans="1:21" ht="24">
      <c r="A100" s="605"/>
      <c r="B100" s="462" t="s">
        <v>1229</v>
      </c>
      <c r="C100" s="450" t="s">
        <v>772</v>
      </c>
      <c r="D100" s="445">
        <v>8.0000000000000089</v>
      </c>
      <c r="E100" s="445"/>
      <c r="F100" s="449"/>
      <c r="G100" s="449"/>
      <c r="H100" s="449"/>
      <c r="I100" s="449"/>
      <c r="J100" s="451" t="s">
        <v>1210</v>
      </c>
      <c r="K100" s="463">
        <v>8.0000000000000089</v>
      </c>
      <c r="L100" s="463">
        <v>8.0000000000000089</v>
      </c>
      <c r="M100" s="463">
        <v>0</v>
      </c>
      <c r="N100" s="463">
        <v>0</v>
      </c>
      <c r="O100" s="465"/>
      <c r="P100" s="463"/>
      <c r="Q100" s="463"/>
      <c r="R100" s="463"/>
      <c r="S100" s="463"/>
      <c r="T100" s="463"/>
      <c r="U100" s="464"/>
    </row>
    <row r="101" spans="1:21" ht="36">
      <c r="A101" s="605"/>
      <c r="B101" s="462" t="s">
        <v>1230</v>
      </c>
      <c r="C101" s="450" t="s">
        <v>774</v>
      </c>
      <c r="D101" s="445">
        <v>0</v>
      </c>
      <c r="E101" s="445"/>
      <c r="F101" s="449"/>
      <c r="G101" s="449"/>
      <c r="H101" s="449"/>
      <c r="I101" s="449"/>
      <c r="J101" s="451" t="s">
        <v>1210</v>
      </c>
      <c r="K101" s="463">
        <v>0</v>
      </c>
      <c r="L101" s="463">
        <v>0</v>
      </c>
      <c r="M101" s="463">
        <v>0</v>
      </c>
      <c r="N101" s="463">
        <v>26.729999999999997</v>
      </c>
      <c r="O101" s="465"/>
      <c r="P101" s="463"/>
      <c r="Q101" s="463"/>
      <c r="R101" s="463"/>
      <c r="S101" s="463"/>
      <c r="T101" s="463"/>
      <c r="U101" s="464"/>
    </row>
    <row r="102" spans="1:21" ht="29.25" customHeight="1">
      <c r="A102" s="605"/>
      <c r="B102" s="462" t="s">
        <v>91</v>
      </c>
      <c r="C102" s="450" t="s">
        <v>1157</v>
      </c>
      <c r="D102" s="445">
        <v>57.040000000000006</v>
      </c>
      <c r="E102" s="445"/>
      <c r="F102" s="449"/>
      <c r="G102" s="449"/>
      <c r="H102" s="449"/>
      <c r="I102" s="449"/>
      <c r="J102" s="451" t="s">
        <v>1210</v>
      </c>
      <c r="K102" s="463">
        <v>57.040000000000006</v>
      </c>
      <c r="L102" s="463">
        <v>40.740000000000009</v>
      </c>
      <c r="M102" s="463">
        <v>16.299999999999997</v>
      </c>
      <c r="N102" s="463">
        <v>0</v>
      </c>
      <c r="O102" s="465"/>
      <c r="P102" s="463"/>
      <c r="Q102" s="463"/>
      <c r="R102" s="463"/>
      <c r="S102" s="463"/>
      <c r="T102" s="463"/>
      <c r="U102" s="464"/>
    </row>
    <row r="103" spans="1:21" ht="24">
      <c r="A103" s="605"/>
      <c r="B103" s="462">
        <v>999888</v>
      </c>
      <c r="C103" s="450" t="s">
        <v>1231</v>
      </c>
      <c r="D103" s="445">
        <v>1.3699999999999903</v>
      </c>
      <c r="E103" s="445"/>
      <c r="F103" s="449"/>
      <c r="G103" s="449"/>
      <c r="H103" s="449"/>
      <c r="I103" s="449"/>
      <c r="J103" s="451" t="s">
        <v>1210</v>
      </c>
      <c r="K103" s="463">
        <v>1.3699999999999903</v>
      </c>
      <c r="L103" s="463">
        <v>0</v>
      </c>
      <c r="M103" s="463">
        <v>1.3699999999999903</v>
      </c>
      <c r="N103" s="463">
        <v>0</v>
      </c>
      <c r="O103" s="465"/>
      <c r="P103" s="463"/>
      <c r="Q103" s="463"/>
      <c r="R103" s="463"/>
      <c r="S103" s="463"/>
      <c r="T103" s="463"/>
      <c r="U103" s="464"/>
    </row>
    <row r="104" spans="1:21" ht="24">
      <c r="A104" s="605"/>
      <c r="B104" s="462">
        <v>999152</v>
      </c>
      <c r="C104" s="450" t="s">
        <v>1232</v>
      </c>
      <c r="D104" s="445">
        <v>18.020000000000024</v>
      </c>
      <c r="E104" s="445"/>
      <c r="F104" s="449"/>
      <c r="G104" s="449"/>
      <c r="H104" s="449"/>
      <c r="I104" s="449"/>
      <c r="J104" s="451" t="s">
        <v>1210</v>
      </c>
      <c r="K104" s="463">
        <v>18.020000000000024</v>
      </c>
      <c r="L104" s="463">
        <v>10.220000000000027</v>
      </c>
      <c r="M104" s="463">
        <v>7.7999999999999972</v>
      </c>
      <c r="N104" s="463">
        <v>0</v>
      </c>
      <c r="O104" s="465"/>
      <c r="P104" s="463"/>
      <c r="Q104" s="463"/>
      <c r="R104" s="463"/>
      <c r="S104" s="463"/>
      <c r="T104" s="463"/>
      <c r="U104" s="464"/>
    </row>
    <row r="105" spans="1:21" ht="36">
      <c r="A105" s="605"/>
      <c r="B105" s="462">
        <v>999649</v>
      </c>
      <c r="C105" s="450" t="s">
        <v>1233</v>
      </c>
      <c r="D105" s="445">
        <v>12.920000000000002</v>
      </c>
      <c r="E105" s="445"/>
      <c r="F105" s="449"/>
      <c r="G105" s="449"/>
      <c r="H105" s="449"/>
      <c r="I105" s="449"/>
      <c r="J105" s="451" t="s">
        <v>1210</v>
      </c>
      <c r="K105" s="463">
        <v>12.920000000000002</v>
      </c>
      <c r="L105" s="463">
        <v>8.1200000000000045</v>
      </c>
      <c r="M105" s="463">
        <v>4.7999999999999972</v>
      </c>
      <c r="N105" s="463">
        <v>0</v>
      </c>
      <c r="O105" s="465"/>
      <c r="P105" s="463"/>
      <c r="Q105" s="463"/>
      <c r="R105" s="463"/>
      <c r="S105" s="463"/>
      <c r="T105" s="463"/>
      <c r="U105" s="464"/>
    </row>
    <row r="106" spans="1:21" ht="36">
      <c r="A106" s="605"/>
      <c r="B106" s="462">
        <v>999056</v>
      </c>
      <c r="C106" s="450" t="s">
        <v>1234</v>
      </c>
      <c r="D106" s="445">
        <v>0</v>
      </c>
      <c r="E106" s="445"/>
      <c r="F106" s="449"/>
      <c r="G106" s="449"/>
      <c r="H106" s="449"/>
      <c r="I106" s="449"/>
      <c r="J106" s="451" t="s">
        <v>1210</v>
      </c>
      <c r="K106" s="463">
        <v>0</v>
      </c>
      <c r="L106" s="463">
        <v>0</v>
      </c>
      <c r="M106" s="463">
        <v>0</v>
      </c>
      <c r="N106" s="463">
        <v>52.94</v>
      </c>
      <c r="O106" s="465"/>
      <c r="P106" s="463"/>
      <c r="Q106" s="463"/>
      <c r="R106" s="463"/>
      <c r="S106" s="463"/>
      <c r="T106" s="463"/>
      <c r="U106" s="464"/>
    </row>
    <row r="107" spans="1:21" ht="24">
      <c r="A107" s="605" t="s">
        <v>1235</v>
      </c>
      <c r="B107" s="462" t="s">
        <v>112</v>
      </c>
      <c r="C107" s="450" t="s">
        <v>780</v>
      </c>
      <c r="D107" s="445">
        <v>2.6300000000000003</v>
      </c>
      <c r="E107" s="445"/>
      <c r="F107" s="449"/>
      <c r="G107" s="449"/>
      <c r="H107" s="449"/>
      <c r="I107" s="449"/>
      <c r="J107" s="451" t="s">
        <v>1210</v>
      </c>
      <c r="K107" s="463">
        <v>2.6300000000000003</v>
      </c>
      <c r="L107" s="463">
        <v>2.2300000000000004</v>
      </c>
      <c r="M107" s="463">
        <v>0.39999999999999991</v>
      </c>
      <c r="N107" s="463">
        <v>0</v>
      </c>
      <c r="O107" s="465"/>
      <c r="P107" s="463"/>
      <c r="Q107" s="463"/>
      <c r="R107" s="463"/>
      <c r="S107" s="463"/>
      <c r="T107" s="463"/>
      <c r="U107" s="464"/>
    </row>
    <row r="108" spans="1:21" ht="24">
      <c r="A108" s="605"/>
      <c r="B108" s="462" t="s">
        <v>1236</v>
      </c>
      <c r="C108" s="450" t="s">
        <v>781</v>
      </c>
      <c r="D108" s="445">
        <v>2.2200000000000006</v>
      </c>
      <c r="E108" s="445"/>
      <c r="F108" s="449"/>
      <c r="G108" s="449"/>
      <c r="H108" s="449"/>
      <c r="I108" s="449"/>
      <c r="J108" s="451" t="s">
        <v>1210</v>
      </c>
      <c r="K108" s="463">
        <v>2.2200000000000006</v>
      </c>
      <c r="L108" s="463">
        <v>1.8200000000000003</v>
      </c>
      <c r="M108" s="463">
        <v>0.40000000000000036</v>
      </c>
      <c r="N108" s="463">
        <v>0</v>
      </c>
      <c r="O108" s="465"/>
      <c r="P108" s="463"/>
      <c r="Q108" s="463"/>
      <c r="R108" s="463"/>
      <c r="S108" s="463"/>
      <c r="T108" s="463"/>
      <c r="U108" s="464"/>
    </row>
    <row r="109" spans="1:21" ht="24">
      <c r="A109" s="605"/>
      <c r="B109" s="462" t="s">
        <v>1237</v>
      </c>
      <c r="C109" s="450" t="s">
        <v>782</v>
      </c>
      <c r="D109" s="445">
        <v>84.109999999999985</v>
      </c>
      <c r="E109" s="445"/>
      <c r="F109" s="449"/>
      <c r="G109" s="449"/>
      <c r="H109" s="449"/>
      <c r="I109" s="449"/>
      <c r="J109" s="451" t="s">
        <v>1210</v>
      </c>
      <c r="K109" s="463">
        <v>84.109999999999985</v>
      </c>
      <c r="L109" s="463">
        <v>72.509999999999991</v>
      </c>
      <c r="M109" s="463">
        <v>11.599999999999994</v>
      </c>
      <c r="N109" s="463">
        <v>0</v>
      </c>
      <c r="O109" s="465"/>
      <c r="P109" s="463"/>
      <c r="Q109" s="463"/>
      <c r="R109" s="463"/>
      <c r="S109" s="463"/>
      <c r="T109" s="463"/>
      <c r="U109" s="464"/>
    </row>
    <row r="110" spans="1:21" ht="24">
      <c r="A110" s="605"/>
      <c r="B110" s="462" t="s">
        <v>1225</v>
      </c>
      <c r="C110" s="450" t="s">
        <v>1159</v>
      </c>
      <c r="D110" s="445">
        <v>106.50000000000013</v>
      </c>
      <c r="E110" s="445"/>
      <c r="F110" s="449"/>
      <c r="G110" s="449"/>
      <c r="H110" s="449"/>
      <c r="I110" s="449"/>
      <c r="J110" s="451" t="s">
        <v>1210</v>
      </c>
      <c r="K110" s="463">
        <v>106.50000000000013</v>
      </c>
      <c r="L110" s="463">
        <v>98.100000000000136</v>
      </c>
      <c r="M110" s="463">
        <v>8.3999999999999915</v>
      </c>
      <c r="N110" s="463">
        <v>0</v>
      </c>
      <c r="O110" s="465"/>
      <c r="P110" s="463"/>
      <c r="Q110" s="463"/>
      <c r="R110" s="463"/>
      <c r="S110" s="463"/>
      <c r="T110" s="463"/>
      <c r="U110" s="464"/>
    </row>
    <row r="111" spans="1:21" ht="24">
      <c r="A111" s="605"/>
      <c r="B111" s="462" t="s">
        <v>1225</v>
      </c>
      <c r="C111" s="450" t="s">
        <v>1160</v>
      </c>
      <c r="D111" s="445">
        <v>139.3599999999999</v>
      </c>
      <c r="E111" s="445"/>
      <c r="F111" s="449"/>
      <c r="G111" s="449"/>
      <c r="H111" s="449"/>
      <c r="I111" s="449"/>
      <c r="J111" s="451" t="s">
        <v>1210</v>
      </c>
      <c r="K111" s="463">
        <v>139.3599999999999</v>
      </c>
      <c r="L111" s="463">
        <v>108.3599999999999</v>
      </c>
      <c r="M111" s="463">
        <v>31</v>
      </c>
      <c r="N111" s="463">
        <v>0</v>
      </c>
      <c r="O111" s="465"/>
      <c r="P111" s="463"/>
      <c r="Q111" s="463"/>
      <c r="R111" s="463"/>
      <c r="S111" s="463"/>
      <c r="T111" s="463"/>
      <c r="U111" s="464"/>
    </row>
    <row r="112" spans="1:21" ht="24">
      <c r="A112" s="605"/>
      <c r="B112" s="462" t="s">
        <v>1225</v>
      </c>
      <c r="C112" s="450" t="s">
        <v>1161</v>
      </c>
      <c r="D112" s="445">
        <v>139.96999999999986</v>
      </c>
      <c r="E112" s="445"/>
      <c r="F112" s="449"/>
      <c r="G112" s="449"/>
      <c r="H112" s="449"/>
      <c r="I112" s="449"/>
      <c r="J112" s="451" t="s">
        <v>1210</v>
      </c>
      <c r="K112" s="463">
        <v>139.96999999999986</v>
      </c>
      <c r="L112" s="463">
        <v>130.16999999999985</v>
      </c>
      <c r="M112" s="463">
        <v>9.7999999999999972</v>
      </c>
      <c r="N112" s="463">
        <v>0</v>
      </c>
      <c r="O112" s="465"/>
      <c r="P112" s="463"/>
      <c r="Q112" s="463"/>
      <c r="R112" s="463"/>
      <c r="S112" s="463"/>
      <c r="T112" s="463"/>
      <c r="U112" s="464"/>
    </row>
    <row r="113" spans="1:21" ht="24">
      <c r="A113" s="605"/>
      <c r="B113" s="462" t="s">
        <v>1225</v>
      </c>
      <c r="C113" s="450" t="s">
        <v>1162</v>
      </c>
      <c r="D113" s="445">
        <v>65.75</v>
      </c>
      <c r="E113" s="445"/>
      <c r="F113" s="449"/>
      <c r="G113" s="449"/>
      <c r="H113" s="449"/>
      <c r="I113" s="449"/>
      <c r="J113" s="451" t="s">
        <v>1210</v>
      </c>
      <c r="K113" s="463">
        <v>65.75</v>
      </c>
      <c r="L113" s="463">
        <v>55.75</v>
      </c>
      <c r="M113" s="463">
        <v>10</v>
      </c>
      <c r="N113" s="463">
        <v>0</v>
      </c>
      <c r="O113" s="465"/>
      <c r="P113" s="463"/>
      <c r="Q113" s="463"/>
      <c r="R113" s="463"/>
      <c r="S113" s="463"/>
      <c r="T113" s="463"/>
      <c r="U113" s="464"/>
    </row>
    <row r="114" spans="1:21" ht="24">
      <c r="A114" s="605"/>
      <c r="B114" s="462" t="s">
        <v>1222</v>
      </c>
      <c r="C114" s="450" t="s">
        <v>789</v>
      </c>
      <c r="D114" s="445">
        <v>1.2700000000000005</v>
      </c>
      <c r="E114" s="445"/>
      <c r="F114" s="449"/>
      <c r="G114" s="449"/>
      <c r="H114" s="449"/>
      <c r="I114" s="449"/>
      <c r="J114" s="451" t="s">
        <v>1210</v>
      </c>
      <c r="K114" s="463">
        <v>1.2700000000000005</v>
      </c>
      <c r="L114" s="463">
        <v>1.0700000000000003</v>
      </c>
      <c r="M114" s="463">
        <v>0.20000000000000018</v>
      </c>
      <c r="N114" s="463">
        <v>0</v>
      </c>
      <c r="O114" s="465"/>
      <c r="P114" s="463"/>
      <c r="Q114" s="463"/>
      <c r="R114" s="463"/>
      <c r="S114" s="463"/>
      <c r="T114" s="463"/>
      <c r="U114" s="464"/>
    </row>
    <row r="115" spans="1:21" ht="24">
      <c r="A115" s="605"/>
      <c r="B115" s="462" t="s">
        <v>1238</v>
      </c>
      <c r="C115" s="493" t="s">
        <v>1183</v>
      </c>
      <c r="D115" s="445">
        <v>0</v>
      </c>
      <c r="E115" s="445"/>
      <c r="F115" s="449"/>
      <c r="G115" s="449"/>
      <c r="H115" s="449"/>
      <c r="I115" s="449"/>
      <c r="J115" s="451" t="s">
        <v>1210</v>
      </c>
      <c r="K115" s="463"/>
      <c r="L115" s="463"/>
      <c r="M115" s="463"/>
      <c r="N115" s="463">
        <v>21.61</v>
      </c>
      <c r="O115" s="465"/>
      <c r="P115" s="463"/>
      <c r="Q115" s="463"/>
      <c r="R115" s="463"/>
      <c r="S115" s="463"/>
      <c r="T115" s="463"/>
      <c r="U115" s="464"/>
    </row>
    <row r="116" spans="1:21" ht="24">
      <c r="A116" s="605"/>
      <c r="B116" s="462" t="s">
        <v>1239</v>
      </c>
      <c r="C116" s="450" t="s">
        <v>790</v>
      </c>
      <c r="D116" s="445">
        <v>34.97999999999999</v>
      </c>
      <c r="E116" s="445"/>
      <c r="F116" s="449"/>
      <c r="G116" s="449"/>
      <c r="H116" s="449"/>
      <c r="I116" s="449"/>
      <c r="J116" s="451" t="s">
        <v>1210</v>
      </c>
      <c r="K116" s="463">
        <v>34.97999999999999</v>
      </c>
      <c r="L116" s="463">
        <v>29.379999999999995</v>
      </c>
      <c r="M116" s="463">
        <v>5.5999999999999943</v>
      </c>
      <c r="N116" s="463">
        <v>0</v>
      </c>
      <c r="O116" s="465"/>
      <c r="P116" s="463"/>
      <c r="Q116" s="463"/>
      <c r="R116" s="463"/>
      <c r="S116" s="463"/>
      <c r="T116" s="463"/>
      <c r="U116" s="464"/>
    </row>
    <row r="117" spans="1:21" ht="24">
      <c r="A117" s="605"/>
      <c r="B117" s="462" t="s">
        <v>1230</v>
      </c>
      <c r="C117" s="450" t="s">
        <v>1199</v>
      </c>
      <c r="D117" s="445">
        <v>98.710000000000065</v>
      </c>
      <c r="E117" s="445"/>
      <c r="F117" s="449"/>
      <c r="G117" s="449"/>
      <c r="H117" s="449"/>
      <c r="I117" s="449"/>
      <c r="J117" s="451" t="s">
        <v>1210</v>
      </c>
      <c r="K117" s="463">
        <v>98.710000000000065</v>
      </c>
      <c r="L117" s="463">
        <v>84.310000000000059</v>
      </c>
      <c r="M117" s="463">
        <v>14.400000000000006</v>
      </c>
      <c r="N117" s="463">
        <v>0</v>
      </c>
      <c r="O117" s="465"/>
      <c r="P117" s="463"/>
      <c r="Q117" s="463"/>
      <c r="R117" s="463"/>
      <c r="S117" s="463"/>
      <c r="T117" s="463"/>
      <c r="U117" s="464"/>
    </row>
    <row r="118" spans="1:21" ht="24">
      <c r="A118" s="605"/>
      <c r="B118" s="462" t="s">
        <v>1229</v>
      </c>
      <c r="C118" s="466" t="s">
        <v>1240</v>
      </c>
      <c r="D118" s="445">
        <v>0</v>
      </c>
      <c r="E118" s="445"/>
      <c r="F118" s="449"/>
      <c r="G118" s="449"/>
      <c r="H118" s="449"/>
      <c r="I118" s="449"/>
      <c r="J118" s="451" t="s">
        <v>1210</v>
      </c>
      <c r="K118" s="463">
        <v>0</v>
      </c>
      <c r="L118" s="463">
        <v>0</v>
      </c>
      <c r="M118" s="463">
        <v>0</v>
      </c>
      <c r="N118" s="463">
        <v>14.079999999999984</v>
      </c>
      <c r="O118" s="465"/>
      <c r="P118" s="463"/>
      <c r="Q118" s="463"/>
      <c r="R118" s="463"/>
      <c r="S118" s="463"/>
      <c r="T118" s="463"/>
      <c r="U118" s="464"/>
    </row>
    <row r="119" spans="1:21" ht="24">
      <c r="A119" s="605"/>
      <c r="B119" s="462" t="s">
        <v>1228</v>
      </c>
      <c r="C119" s="450" t="s">
        <v>1200</v>
      </c>
      <c r="D119" s="445">
        <v>95.970000000000056</v>
      </c>
      <c r="E119" s="445"/>
      <c r="F119" s="449"/>
      <c r="G119" s="449"/>
      <c r="H119" s="449"/>
      <c r="I119" s="449"/>
      <c r="J119" s="451" t="s">
        <v>1210</v>
      </c>
      <c r="K119" s="463">
        <v>95.970000000000056</v>
      </c>
      <c r="L119" s="463">
        <v>84.57000000000005</v>
      </c>
      <c r="M119" s="463">
        <v>11.400000000000006</v>
      </c>
      <c r="N119" s="463">
        <v>0</v>
      </c>
      <c r="O119" s="465"/>
      <c r="P119" s="463"/>
      <c r="Q119" s="463"/>
      <c r="R119" s="463"/>
      <c r="S119" s="463"/>
      <c r="T119" s="463"/>
      <c r="U119" s="464"/>
    </row>
    <row r="120" spans="1:21" ht="24">
      <c r="A120" s="605"/>
      <c r="B120" s="462" t="s">
        <v>1241</v>
      </c>
      <c r="C120" s="450" t="s">
        <v>795</v>
      </c>
      <c r="D120" s="445">
        <v>25.900000000000002</v>
      </c>
      <c r="E120" s="445"/>
      <c r="F120" s="449"/>
      <c r="G120" s="449"/>
      <c r="H120" s="449"/>
      <c r="I120" s="449"/>
      <c r="J120" s="451" t="s">
        <v>1210</v>
      </c>
      <c r="K120" s="463">
        <v>25.900000000000002</v>
      </c>
      <c r="L120" s="463">
        <v>23.5</v>
      </c>
      <c r="M120" s="463">
        <v>2.4000000000000021</v>
      </c>
      <c r="N120" s="463">
        <v>0</v>
      </c>
      <c r="O120" s="465"/>
      <c r="P120" s="463"/>
      <c r="Q120" s="463"/>
      <c r="R120" s="463"/>
      <c r="S120" s="463"/>
      <c r="T120" s="463"/>
      <c r="U120" s="464"/>
    </row>
    <row r="121" spans="1:21" ht="24">
      <c r="A121" s="605"/>
      <c r="B121" s="462" t="s">
        <v>1241</v>
      </c>
      <c r="C121" s="450" t="s">
        <v>796</v>
      </c>
      <c r="D121" s="445">
        <v>23.720000000000013</v>
      </c>
      <c r="E121" s="445"/>
      <c r="F121" s="449"/>
      <c r="G121" s="449"/>
      <c r="H121" s="449"/>
      <c r="I121" s="449"/>
      <c r="J121" s="451" t="s">
        <v>1210</v>
      </c>
      <c r="K121" s="463">
        <v>23.720000000000013</v>
      </c>
      <c r="L121" s="463">
        <v>22.52000000000001</v>
      </c>
      <c r="M121" s="463">
        <v>1.2000000000000028</v>
      </c>
      <c r="N121" s="463">
        <v>0</v>
      </c>
      <c r="O121" s="465"/>
      <c r="P121" s="463"/>
      <c r="Q121" s="463"/>
      <c r="R121" s="463"/>
      <c r="S121" s="463"/>
      <c r="T121" s="463"/>
      <c r="U121" s="464"/>
    </row>
    <row r="122" spans="1:21" ht="36">
      <c r="A122" s="605"/>
      <c r="B122" s="462">
        <v>999649</v>
      </c>
      <c r="C122" s="450" t="s">
        <v>1242</v>
      </c>
      <c r="D122" s="445">
        <v>57.410000000000011</v>
      </c>
      <c r="E122" s="445"/>
      <c r="F122" s="449"/>
      <c r="G122" s="449"/>
      <c r="H122" s="449"/>
      <c r="I122" s="449"/>
      <c r="J122" s="451" t="s">
        <v>1210</v>
      </c>
      <c r="K122" s="463">
        <v>57.410000000000011</v>
      </c>
      <c r="L122" s="463">
        <v>47.610000000000014</v>
      </c>
      <c r="M122" s="463">
        <v>9.7999999999999972</v>
      </c>
      <c r="N122" s="463">
        <v>0</v>
      </c>
      <c r="O122" s="465"/>
      <c r="P122" s="463"/>
      <c r="Q122" s="463"/>
      <c r="R122" s="463"/>
      <c r="S122" s="463"/>
      <c r="T122" s="463"/>
      <c r="U122" s="464"/>
    </row>
    <row r="123" spans="1:21" ht="36">
      <c r="A123" s="605"/>
      <c r="B123" s="462">
        <v>999056</v>
      </c>
      <c r="C123" s="450" t="s">
        <v>1243</v>
      </c>
      <c r="D123" s="445">
        <v>11.609999999999996</v>
      </c>
      <c r="E123" s="445"/>
      <c r="F123" s="449"/>
      <c r="G123" s="449"/>
      <c r="H123" s="449"/>
      <c r="I123" s="449"/>
      <c r="J123" s="451" t="s">
        <v>1210</v>
      </c>
      <c r="K123" s="463">
        <v>11.609999999999996</v>
      </c>
      <c r="L123" s="463">
        <v>10.409999999999997</v>
      </c>
      <c r="M123" s="463">
        <v>1.1999999999999993</v>
      </c>
      <c r="N123" s="463">
        <v>0</v>
      </c>
      <c r="O123" s="465"/>
      <c r="P123" s="463"/>
      <c r="Q123" s="463"/>
      <c r="R123" s="463"/>
      <c r="S123" s="463"/>
      <c r="T123" s="463"/>
      <c r="U123" s="464"/>
    </row>
    <row r="124" spans="1:21" ht="24">
      <c r="A124" s="605"/>
      <c r="B124" s="462">
        <v>999145</v>
      </c>
      <c r="C124" s="450" t="s">
        <v>1244</v>
      </c>
      <c r="D124" s="445">
        <v>28.700000000000038</v>
      </c>
      <c r="E124" s="445"/>
      <c r="F124" s="449"/>
      <c r="G124" s="449"/>
      <c r="H124" s="449"/>
      <c r="I124" s="449"/>
      <c r="J124" s="451" t="s">
        <v>1210</v>
      </c>
      <c r="K124" s="463">
        <v>28.700000000000038</v>
      </c>
      <c r="L124" s="463">
        <v>25.900000000000034</v>
      </c>
      <c r="M124" s="463">
        <v>2.8000000000000043</v>
      </c>
      <c r="N124" s="463">
        <v>0</v>
      </c>
      <c r="O124" s="465"/>
      <c r="P124" s="463"/>
      <c r="Q124" s="463"/>
      <c r="R124" s="463"/>
      <c r="S124" s="463"/>
      <c r="T124" s="463"/>
      <c r="U124" s="464"/>
    </row>
    <row r="125" spans="1:21" ht="36">
      <c r="A125" s="605"/>
      <c r="B125" s="462">
        <v>999310</v>
      </c>
      <c r="C125" s="450" t="s">
        <v>1245</v>
      </c>
      <c r="D125" s="445">
        <v>32.22</v>
      </c>
      <c r="E125" s="445"/>
      <c r="F125" s="449"/>
      <c r="G125" s="449"/>
      <c r="H125" s="449"/>
      <c r="I125" s="449"/>
      <c r="J125" s="451" t="s">
        <v>1210</v>
      </c>
      <c r="K125" s="463">
        <v>32.22</v>
      </c>
      <c r="L125" s="463">
        <v>20.819999999999993</v>
      </c>
      <c r="M125" s="463">
        <v>11.400000000000006</v>
      </c>
      <c r="N125" s="463">
        <v>0</v>
      </c>
      <c r="O125" s="465"/>
      <c r="P125" s="463"/>
      <c r="Q125" s="463"/>
      <c r="R125" s="463"/>
      <c r="S125" s="463"/>
      <c r="T125" s="463"/>
      <c r="U125" s="464"/>
    </row>
    <row r="126" spans="1:21" ht="24">
      <c r="A126" s="605"/>
      <c r="B126" s="462">
        <v>999152</v>
      </c>
      <c r="C126" s="450" t="s">
        <v>1246</v>
      </c>
      <c r="D126" s="445">
        <v>11.919999999999995</v>
      </c>
      <c r="E126" s="445"/>
      <c r="F126" s="449"/>
      <c r="G126" s="449"/>
      <c r="H126" s="449"/>
      <c r="I126" s="449"/>
      <c r="J126" s="451" t="s">
        <v>1210</v>
      </c>
      <c r="K126" s="463">
        <v>11.919999999999995</v>
      </c>
      <c r="L126" s="463">
        <v>10.319999999999993</v>
      </c>
      <c r="M126" s="463">
        <v>1.6000000000000014</v>
      </c>
      <c r="N126" s="463">
        <v>0</v>
      </c>
      <c r="O126" s="465"/>
      <c r="P126" s="463"/>
      <c r="Q126" s="463"/>
      <c r="R126" s="463"/>
      <c r="S126" s="463"/>
      <c r="T126" s="463"/>
      <c r="U126" s="464"/>
    </row>
  </sheetData>
  <autoFilter ref="A6:WWE126">
    <filterColumn colId="1" showButton="0"/>
  </autoFilter>
  <mergeCells count="19">
    <mergeCell ref="A107:A126"/>
    <mergeCell ref="A6:A106"/>
    <mergeCell ref="B6:C6"/>
    <mergeCell ref="B7:B67"/>
    <mergeCell ref="I4:I5"/>
    <mergeCell ref="T4:T5"/>
    <mergeCell ref="A2:U2"/>
    <mergeCell ref="C4:C5"/>
    <mergeCell ref="D4:D5"/>
    <mergeCell ref="N4:N5"/>
    <mergeCell ref="P4:S4"/>
    <mergeCell ref="U4:U5"/>
    <mergeCell ref="B3:R3"/>
    <mergeCell ref="A4:B5"/>
    <mergeCell ref="E4:E5"/>
    <mergeCell ref="F4:H4"/>
    <mergeCell ref="J4:J5"/>
    <mergeCell ref="K4:M4"/>
    <mergeCell ref="O4:O5"/>
  </mergeCells>
  <phoneticPr fontId="14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0"/>
  <sheetViews>
    <sheetView workbookViewId="0">
      <pane xSplit="3" ySplit="8" topLeftCell="D9" activePane="bottomRight" state="frozen"/>
      <selection pane="topRight"/>
      <selection pane="bottomLeft"/>
      <selection pane="bottomRight" activeCell="N23" sqref="N23"/>
    </sheetView>
  </sheetViews>
  <sheetFormatPr defaultColWidth="9" defaultRowHeight="13.5"/>
  <cols>
    <col min="1" max="1" width="10.625" style="563" customWidth="1"/>
    <col min="2" max="2" width="17.75" style="563" customWidth="1"/>
    <col min="3" max="3" width="9" style="563"/>
    <col min="4" max="6" width="9.875" style="564" customWidth="1"/>
    <col min="7" max="15" width="9.875" style="563" customWidth="1"/>
    <col min="16" max="16" width="10" style="563" customWidth="1"/>
    <col min="17" max="17" width="10.375" style="563" customWidth="1"/>
    <col min="18" max="19" width="9" style="563" customWidth="1"/>
    <col min="20" max="20" width="9" style="565"/>
    <col min="21" max="16384" width="9" style="563"/>
  </cols>
  <sheetData>
    <row r="1" spans="1:20">
      <c r="A1" s="469" t="s">
        <v>1271</v>
      </c>
    </row>
    <row r="2" spans="1:20" ht="38.25" customHeight="1">
      <c r="A2" s="755" t="s">
        <v>1259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  <c r="S2" s="755"/>
      <c r="T2" s="756"/>
    </row>
    <row r="3" spans="1:20" ht="32.25" customHeight="1">
      <c r="A3" s="763" t="s">
        <v>1</v>
      </c>
      <c r="B3" s="763" t="s">
        <v>2</v>
      </c>
      <c r="C3" s="764" t="s">
        <v>3</v>
      </c>
      <c r="D3" s="771" t="s">
        <v>1212</v>
      </c>
      <c r="E3" s="771"/>
      <c r="F3" s="771"/>
      <c r="G3" s="771"/>
      <c r="H3" s="771"/>
      <c r="I3" s="771"/>
      <c r="J3" s="771"/>
      <c r="K3" s="771"/>
      <c r="L3" s="770" t="s">
        <v>4</v>
      </c>
      <c r="M3" s="770"/>
      <c r="N3" s="770"/>
      <c r="O3" s="770"/>
      <c r="P3" s="600" t="s">
        <v>5</v>
      </c>
      <c r="Q3" s="600"/>
      <c r="R3" s="600"/>
      <c r="S3" s="764" t="s">
        <v>6</v>
      </c>
      <c r="T3" s="767" t="s">
        <v>7</v>
      </c>
    </row>
    <row r="4" spans="1:20">
      <c r="A4" s="763"/>
      <c r="B4" s="763"/>
      <c r="C4" s="765"/>
      <c r="D4" s="772"/>
      <c r="E4" s="772"/>
      <c r="F4" s="772"/>
      <c r="G4" s="772"/>
      <c r="H4" s="772"/>
      <c r="I4" s="772"/>
      <c r="J4" s="772"/>
      <c r="K4" s="772"/>
      <c r="L4" s="770"/>
      <c r="M4" s="770"/>
      <c r="N4" s="770"/>
      <c r="O4" s="770"/>
      <c r="P4" s="600"/>
      <c r="Q4" s="600"/>
      <c r="R4" s="600"/>
      <c r="S4" s="765"/>
      <c r="T4" s="768"/>
    </row>
    <row r="5" spans="1:20" ht="35.25" customHeight="1">
      <c r="A5" s="763"/>
      <c r="B5" s="763"/>
      <c r="C5" s="765"/>
      <c r="D5" s="772"/>
      <c r="E5" s="772"/>
      <c r="F5" s="772"/>
      <c r="G5" s="772"/>
      <c r="H5" s="772"/>
      <c r="I5" s="772"/>
      <c r="J5" s="772"/>
      <c r="K5" s="772"/>
      <c r="L5" s="770"/>
      <c r="M5" s="770"/>
      <c r="N5" s="770"/>
      <c r="O5" s="770"/>
      <c r="P5" s="600"/>
      <c r="Q5" s="600"/>
      <c r="R5" s="600"/>
      <c r="S5" s="765"/>
      <c r="T5" s="769"/>
    </row>
    <row r="6" spans="1:20" ht="35.25" customHeight="1">
      <c r="A6" s="763"/>
      <c r="B6" s="763"/>
      <c r="C6" s="765"/>
      <c r="D6" s="757" t="s">
        <v>8</v>
      </c>
      <c r="E6" s="758"/>
      <c r="F6" s="758"/>
      <c r="G6" s="759"/>
      <c r="H6" s="757" t="s">
        <v>9</v>
      </c>
      <c r="I6" s="758"/>
      <c r="J6" s="758"/>
      <c r="K6" s="759"/>
      <c r="L6" s="757" t="s">
        <v>8</v>
      </c>
      <c r="M6" s="758"/>
      <c r="N6" s="759"/>
      <c r="O6" s="428" t="s">
        <v>9</v>
      </c>
      <c r="P6" s="443" t="s">
        <v>10</v>
      </c>
      <c r="Q6" s="443" t="s">
        <v>8</v>
      </c>
      <c r="R6" s="443" t="s">
        <v>9</v>
      </c>
      <c r="S6" s="765"/>
      <c r="T6" s="566"/>
    </row>
    <row r="7" spans="1:20" ht="24">
      <c r="A7" s="763"/>
      <c r="B7" s="763"/>
      <c r="C7" s="766"/>
      <c r="D7" s="443" t="s">
        <v>10</v>
      </c>
      <c r="E7" s="443" t="s">
        <v>11</v>
      </c>
      <c r="F7" s="443" t="s">
        <v>12</v>
      </c>
      <c r="G7" s="443" t="s">
        <v>13</v>
      </c>
      <c r="H7" s="443" t="s">
        <v>10</v>
      </c>
      <c r="I7" s="443" t="s">
        <v>11</v>
      </c>
      <c r="J7" s="443" t="s">
        <v>12</v>
      </c>
      <c r="K7" s="443" t="s">
        <v>14</v>
      </c>
      <c r="L7" s="443" t="s">
        <v>10</v>
      </c>
      <c r="M7" s="443" t="s">
        <v>11</v>
      </c>
      <c r="N7" s="443" t="s">
        <v>12</v>
      </c>
      <c r="O7" s="443" t="s">
        <v>11</v>
      </c>
      <c r="P7" s="443" t="s">
        <v>10</v>
      </c>
      <c r="Q7" s="443" t="s">
        <v>8</v>
      </c>
      <c r="R7" s="443" t="s">
        <v>9</v>
      </c>
      <c r="S7" s="766"/>
      <c r="T7" s="567"/>
    </row>
    <row r="8" spans="1:20">
      <c r="A8" s="760" t="s">
        <v>16</v>
      </c>
      <c r="B8" s="761"/>
      <c r="C8" s="762"/>
      <c r="D8" s="217">
        <v>152873.88</v>
      </c>
      <c r="E8" s="217">
        <v>88220.209999999992</v>
      </c>
      <c r="F8" s="217">
        <v>56970.99000000002</v>
      </c>
      <c r="G8" s="217">
        <v>7682.68</v>
      </c>
      <c r="H8" s="217">
        <v>22196.95</v>
      </c>
      <c r="I8" s="217">
        <v>20617.740000000002</v>
      </c>
      <c r="J8" s="217">
        <v>1579.21</v>
      </c>
      <c r="K8" s="217">
        <v>0</v>
      </c>
      <c r="L8" s="217">
        <v>136802.33000000002</v>
      </c>
      <c r="M8" s="217">
        <v>87884.139999999985</v>
      </c>
      <c r="N8" s="217">
        <v>48918.189999999995</v>
      </c>
      <c r="O8" s="217">
        <v>20953.810000000001</v>
      </c>
      <c r="P8" s="217">
        <v>9696.9100000000017</v>
      </c>
      <c r="Q8" s="217">
        <v>8117.7000000000025</v>
      </c>
      <c r="R8" s="217">
        <v>1579.21</v>
      </c>
      <c r="S8" s="217">
        <v>64.900000000000006</v>
      </c>
      <c r="T8" s="568"/>
    </row>
    <row r="9" spans="1:20">
      <c r="A9" s="752">
        <v>100003</v>
      </c>
      <c r="B9" s="442" t="s">
        <v>10</v>
      </c>
      <c r="C9" s="442"/>
      <c r="D9" s="218">
        <v>11215.45</v>
      </c>
      <c r="E9" s="218">
        <v>5251.1</v>
      </c>
      <c r="F9" s="218">
        <v>4772.3900000000003</v>
      </c>
      <c r="G9" s="218">
        <v>1191.96</v>
      </c>
      <c r="H9" s="130">
        <v>205.44</v>
      </c>
      <c r="I9" s="130">
        <v>196.62</v>
      </c>
      <c r="J9" s="130">
        <v>8.82</v>
      </c>
      <c r="K9" s="130">
        <v>0</v>
      </c>
      <c r="L9" s="218">
        <v>8989.2999999999993</v>
      </c>
      <c r="M9" s="218">
        <v>5257.65</v>
      </c>
      <c r="N9" s="218">
        <v>3731.6499999999992</v>
      </c>
      <c r="O9" s="218">
        <v>190.07</v>
      </c>
      <c r="P9" s="218">
        <v>1049.5600000000006</v>
      </c>
      <c r="Q9" s="218">
        <v>1040.7400000000007</v>
      </c>
      <c r="R9" s="218">
        <v>8.82</v>
      </c>
      <c r="S9" s="218">
        <v>0</v>
      </c>
      <c r="T9" s="568"/>
    </row>
    <row r="10" spans="1:20">
      <c r="A10" s="753"/>
      <c r="B10" s="129" t="s">
        <v>22</v>
      </c>
      <c r="C10" s="441" t="s">
        <v>20</v>
      </c>
      <c r="D10" s="302">
        <v>10772.44</v>
      </c>
      <c r="E10" s="222">
        <v>4952.6499999999996</v>
      </c>
      <c r="F10" s="222">
        <v>4627.83</v>
      </c>
      <c r="G10" s="222">
        <v>1191.96</v>
      </c>
      <c r="H10" s="120">
        <v>136.27000000000001</v>
      </c>
      <c r="I10" s="120">
        <v>131.68</v>
      </c>
      <c r="J10" s="120">
        <v>4.59</v>
      </c>
      <c r="K10" s="120">
        <v>0</v>
      </c>
      <c r="L10" s="315">
        <v>8551.2999999999993</v>
      </c>
      <c r="M10" s="315">
        <v>4952.6499999999996</v>
      </c>
      <c r="N10" s="315">
        <v>3598.6499999999992</v>
      </c>
      <c r="O10" s="315">
        <v>131.68</v>
      </c>
      <c r="P10" s="569">
        <v>1033.7700000000007</v>
      </c>
      <c r="Q10" s="315">
        <v>1029.1800000000007</v>
      </c>
      <c r="R10" s="315">
        <v>4.59</v>
      </c>
      <c r="S10" s="441"/>
      <c r="T10" s="568"/>
    </row>
    <row r="11" spans="1:20">
      <c r="A11" s="754"/>
      <c r="B11" s="129" t="s">
        <v>23</v>
      </c>
      <c r="C11" s="441" t="s">
        <v>20</v>
      </c>
      <c r="D11" s="302">
        <v>443.01</v>
      </c>
      <c r="E11" s="222">
        <v>298.45</v>
      </c>
      <c r="F11" s="222">
        <v>144.56</v>
      </c>
      <c r="G11" s="222">
        <v>0</v>
      </c>
      <c r="H11" s="120">
        <v>69.17</v>
      </c>
      <c r="I11" s="120">
        <v>64.94</v>
      </c>
      <c r="J11" s="120">
        <v>4.2300000000000004</v>
      </c>
      <c r="K11" s="120">
        <v>0</v>
      </c>
      <c r="L11" s="315">
        <v>438</v>
      </c>
      <c r="M11" s="315">
        <v>305</v>
      </c>
      <c r="N11" s="315">
        <v>133</v>
      </c>
      <c r="O11" s="315">
        <v>58.39</v>
      </c>
      <c r="P11" s="569">
        <v>15.790000000000003</v>
      </c>
      <c r="Q11" s="315">
        <v>11.560000000000002</v>
      </c>
      <c r="R11" s="315">
        <v>4.2300000000000004</v>
      </c>
      <c r="S11" s="441"/>
      <c r="T11" s="568"/>
    </row>
    <row r="12" spans="1:20">
      <c r="A12" s="752">
        <v>100004</v>
      </c>
      <c r="B12" s="442" t="s">
        <v>10</v>
      </c>
      <c r="C12" s="442"/>
      <c r="D12" s="218">
        <v>4665.0200000000004</v>
      </c>
      <c r="E12" s="218">
        <v>2644.47</v>
      </c>
      <c r="F12" s="218">
        <v>1765.87</v>
      </c>
      <c r="G12" s="218">
        <v>254.68</v>
      </c>
      <c r="H12" s="130">
        <v>255.01000000000002</v>
      </c>
      <c r="I12" s="130">
        <v>228.08</v>
      </c>
      <c r="J12" s="130">
        <v>26.93</v>
      </c>
      <c r="K12" s="130">
        <v>0</v>
      </c>
      <c r="L12" s="218">
        <v>4052.1099999999997</v>
      </c>
      <c r="M12" s="218">
        <v>2614.3199999999997</v>
      </c>
      <c r="N12" s="218">
        <v>1437.79</v>
      </c>
      <c r="O12" s="218">
        <v>258.23</v>
      </c>
      <c r="P12" s="218">
        <v>355.01000000000005</v>
      </c>
      <c r="Q12" s="218">
        <v>328.08000000000004</v>
      </c>
      <c r="R12" s="218">
        <v>26.93</v>
      </c>
      <c r="S12" s="218">
        <v>0</v>
      </c>
      <c r="T12" s="568"/>
    </row>
    <row r="13" spans="1:20">
      <c r="A13" s="753"/>
      <c r="B13" s="129" t="s">
        <v>24</v>
      </c>
      <c r="C13" s="441" t="s">
        <v>20</v>
      </c>
      <c r="D13" s="302">
        <v>3880.79</v>
      </c>
      <c r="E13" s="222">
        <v>2113.37</v>
      </c>
      <c r="F13" s="222">
        <v>1512.74</v>
      </c>
      <c r="G13" s="222">
        <v>254.68</v>
      </c>
      <c r="H13" s="120">
        <v>197.29000000000002</v>
      </c>
      <c r="I13" s="120">
        <v>178.23000000000002</v>
      </c>
      <c r="J13" s="120">
        <v>19.059999999999999</v>
      </c>
      <c r="K13" s="120">
        <v>0</v>
      </c>
      <c r="L13" s="315">
        <v>3362.16</v>
      </c>
      <c r="M13" s="315">
        <v>2113.37</v>
      </c>
      <c r="N13" s="315">
        <v>1248.79</v>
      </c>
      <c r="O13" s="315">
        <v>178.23</v>
      </c>
      <c r="P13" s="569">
        <v>283.01000000000005</v>
      </c>
      <c r="Q13" s="315">
        <v>263.95000000000005</v>
      </c>
      <c r="R13" s="315">
        <v>19.059999999999999</v>
      </c>
      <c r="S13" s="441"/>
      <c r="T13" s="568"/>
    </row>
    <row r="14" spans="1:20">
      <c r="A14" s="754"/>
      <c r="B14" s="129" t="s">
        <v>25</v>
      </c>
      <c r="C14" s="441" t="s">
        <v>20</v>
      </c>
      <c r="D14" s="302">
        <v>784.23</v>
      </c>
      <c r="E14" s="222">
        <v>531.1</v>
      </c>
      <c r="F14" s="222">
        <v>253.13</v>
      </c>
      <c r="G14" s="222">
        <v>0</v>
      </c>
      <c r="H14" s="120">
        <v>57.72</v>
      </c>
      <c r="I14" s="120">
        <v>49.85</v>
      </c>
      <c r="J14" s="120">
        <v>7.87</v>
      </c>
      <c r="K14" s="120">
        <v>0</v>
      </c>
      <c r="L14" s="315">
        <v>689.95</v>
      </c>
      <c r="M14" s="315">
        <v>500.95</v>
      </c>
      <c r="N14" s="315">
        <v>189</v>
      </c>
      <c r="O14" s="315">
        <v>80</v>
      </c>
      <c r="P14" s="569">
        <v>72</v>
      </c>
      <c r="Q14" s="315">
        <v>64.13</v>
      </c>
      <c r="R14" s="315">
        <v>7.87</v>
      </c>
      <c r="S14" s="441"/>
      <c r="T14" s="568"/>
    </row>
    <row r="15" spans="1:20">
      <c r="A15" s="752">
        <v>100005</v>
      </c>
      <c r="B15" s="442" t="s">
        <v>10</v>
      </c>
      <c r="C15" s="442"/>
      <c r="D15" s="218">
        <v>6779.15</v>
      </c>
      <c r="E15" s="218">
        <v>3564.37</v>
      </c>
      <c r="F15" s="218">
        <v>2690.38</v>
      </c>
      <c r="G15" s="218">
        <v>524.4</v>
      </c>
      <c r="H15" s="130">
        <v>201.34</v>
      </c>
      <c r="I15" s="130">
        <v>186.43</v>
      </c>
      <c r="J15" s="130">
        <v>14.91</v>
      </c>
      <c r="K15" s="130">
        <v>0</v>
      </c>
      <c r="L15" s="218">
        <v>5540.3</v>
      </c>
      <c r="M15" s="218">
        <v>3548.8</v>
      </c>
      <c r="N15" s="218">
        <v>1991.5</v>
      </c>
      <c r="O15" s="218">
        <v>202</v>
      </c>
      <c r="P15" s="218">
        <v>713.79</v>
      </c>
      <c r="Q15" s="218">
        <v>698.88</v>
      </c>
      <c r="R15" s="218">
        <v>14.91</v>
      </c>
      <c r="S15" s="218">
        <v>0</v>
      </c>
      <c r="T15" s="568"/>
    </row>
    <row r="16" spans="1:20">
      <c r="A16" s="753"/>
      <c r="B16" s="129" t="s">
        <v>26</v>
      </c>
      <c r="C16" s="441" t="s">
        <v>20</v>
      </c>
      <c r="D16" s="302">
        <v>6311.24</v>
      </c>
      <c r="E16" s="222">
        <v>3249.38</v>
      </c>
      <c r="F16" s="222">
        <v>2537.46</v>
      </c>
      <c r="G16" s="222">
        <v>524.4</v>
      </c>
      <c r="H16" s="120">
        <v>115.87</v>
      </c>
      <c r="I16" s="120">
        <v>106.46000000000001</v>
      </c>
      <c r="J16" s="120">
        <v>9.41</v>
      </c>
      <c r="K16" s="120">
        <v>0</v>
      </c>
      <c r="L16" s="315">
        <v>5071.3</v>
      </c>
      <c r="M16" s="315">
        <v>3223.8</v>
      </c>
      <c r="N16" s="315">
        <v>1847.5</v>
      </c>
      <c r="O16" s="315">
        <v>128</v>
      </c>
      <c r="P16" s="569">
        <v>699.37</v>
      </c>
      <c r="Q16" s="315">
        <v>689.96</v>
      </c>
      <c r="R16" s="315">
        <v>9.41</v>
      </c>
      <c r="S16" s="441"/>
      <c r="T16" s="568"/>
    </row>
    <row r="17" spans="1:20">
      <c r="A17" s="754"/>
      <c r="B17" s="129" t="s">
        <v>27</v>
      </c>
      <c r="C17" s="441" t="s">
        <v>20</v>
      </c>
      <c r="D17" s="302">
        <v>467.91</v>
      </c>
      <c r="E17" s="222">
        <v>314.99</v>
      </c>
      <c r="F17" s="222">
        <v>152.91999999999999</v>
      </c>
      <c r="G17" s="222">
        <v>0</v>
      </c>
      <c r="H17" s="120">
        <v>85.47</v>
      </c>
      <c r="I17" s="120">
        <v>79.97</v>
      </c>
      <c r="J17" s="120">
        <v>5.5</v>
      </c>
      <c r="K17" s="120">
        <v>0</v>
      </c>
      <c r="L17" s="315">
        <v>469</v>
      </c>
      <c r="M17" s="315">
        <v>325</v>
      </c>
      <c r="N17" s="315">
        <v>144</v>
      </c>
      <c r="O17" s="315">
        <v>74</v>
      </c>
      <c r="P17" s="569">
        <v>14.419999999999987</v>
      </c>
      <c r="Q17" s="315">
        <v>8.9199999999999875</v>
      </c>
      <c r="R17" s="315">
        <v>5.5</v>
      </c>
      <c r="S17" s="441"/>
      <c r="T17" s="570"/>
    </row>
    <row r="18" spans="1:20">
      <c r="A18" s="752">
        <v>100006</v>
      </c>
      <c r="B18" s="442" t="s">
        <v>10</v>
      </c>
      <c r="C18" s="442"/>
      <c r="D18" s="218">
        <v>8964.91</v>
      </c>
      <c r="E18" s="218">
        <v>4414.08</v>
      </c>
      <c r="F18" s="218">
        <v>3704.15</v>
      </c>
      <c r="G18" s="218">
        <v>846.68</v>
      </c>
      <c r="H18" s="130">
        <v>165.8</v>
      </c>
      <c r="I18" s="130">
        <v>143.92000000000002</v>
      </c>
      <c r="J18" s="130">
        <v>21.880000000000003</v>
      </c>
      <c r="K18" s="130">
        <v>0</v>
      </c>
      <c r="L18" s="218">
        <v>7198.9</v>
      </c>
      <c r="M18" s="218">
        <v>4353</v>
      </c>
      <c r="N18" s="218">
        <v>2845.9</v>
      </c>
      <c r="O18" s="218">
        <v>205</v>
      </c>
      <c r="P18" s="218">
        <v>880.13</v>
      </c>
      <c r="Q18" s="218">
        <v>858.25</v>
      </c>
      <c r="R18" s="218">
        <v>21.880000000000003</v>
      </c>
      <c r="S18" s="218">
        <v>0</v>
      </c>
      <c r="T18" s="568"/>
    </row>
    <row r="19" spans="1:20">
      <c r="A19" s="753"/>
      <c r="B19" s="129" t="s">
        <v>28</v>
      </c>
      <c r="C19" s="441" t="s">
        <v>20</v>
      </c>
      <c r="D19" s="302">
        <v>8407.94</v>
      </c>
      <c r="E19" s="222">
        <v>4037.82</v>
      </c>
      <c r="F19" s="222">
        <v>3523.44</v>
      </c>
      <c r="G19" s="222">
        <v>846.68</v>
      </c>
      <c r="H19" s="120">
        <v>78.22</v>
      </c>
      <c r="I19" s="120">
        <v>66.739999999999995</v>
      </c>
      <c r="J19" s="120">
        <v>11.48</v>
      </c>
      <c r="K19" s="120">
        <v>0</v>
      </c>
      <c r="L19" s="315">
        <v>6657.9</v>
      </c>
      <c r="M19" s="315">
        <v>3976</v>
      </c>
      <c r="N19" s="315">
        <v>2681.9</v>
      </c>
      <c r="O19" s="315">
        <v>128</v>
      </c>
      <c r="P19" s="569">
        <v>853.02</v>
      </c>
      <c r="Q19" s="315">
        <v>841.54</v>
      </c>
      <c r="R19" s="315">
        <v>11.48</v>
      </c>
      <c r="S19" s="441"/>
      <c r="T19" s="568"/>
    </row>
    <row r="20" spans="1:20">
      <c r="A20" s="754"/>
      <c r="B20" s="129" t="s">
        <v>29</v>
      </c>
      <c r="C20" s="441" t="s">
        <v>20</v>
      </c>
      <c r="D20" s="302">
        <v>556.97</v>
      </c>
      <c r="E20" s="222">
        <v>376.26</v>
      </c>
      <c r="F20" s="222">
        <v>180.71</v>
      </c>
      <c r="G20" s="222">
        <v>0</v>
      </c>
      <c r="H20" s="120">
        <v>87.580000000000013</v>
      </c>
      <c r="I20" s="120">
        <v>77.180000000000007</v>
      </c>
      <c r="J20" s="120">
        <v>10.4</v>
      </c>
      <c r="K20" s="120">
        <v>0</v>
      </c>
      <c r="L20" s="315">
        <v>541</v>
      </c>
      <c r="M20" s="315">
        <v>377</v>
      </c>
      <c r="N20" s="315">
        <v>164</v>
      </c>
      <c r="O20" s="315">
        <v>77</v>
      </c>
      <c r="P20" s="569">
        <v>27.110000000000007</v>
      </c>
      <c r="Q20" s="315">
        <v>16.710000000000008</v>
      </c>
      <c r="R20" s="315">
        <v>10.4</v>
      </c>
      <c r="S20" s="441"/>
      <c r="T20" s="570"/>
    </row>
    <row r="21" spans="1:20">
      <c r="A21" s="752">
        <v>100007</v>
      </c>
      <c r="B21" s="442" t="s">
        <v>10</v>
      </c>
      <c r="C21" s="442"/>
      <c r="D21" s="218">
        <v>8158.97</v>
      </c>
      <c r="E21" s="218">
        <v>4109.49</v>
      </c>
      <c r="F21" s="218">
        <v>3331.52</v>
      </c>
      <c r="G21" s="218">
        <v>717.96</v>
      </c>
      <c r="H21" s="130">
        <v>244.06</v>
      </c>
      <c r="I21" s="130">
        <v>226.23000000000002</v>
      </c>
      <c r="J21" s="130">
        <v>17.830000000000002</v>
      </c>
      <c r="K21" s="130">
        <v>0</v>
      </c>
      <c r="L21" s="218">
        <v>7192.9</v>
      </c>
      <c r="M21" s="218">
        <v>4109.49</v>
      </c>
      <c r="N21" s="218">
        <v>3083.41</v>
      </c>
      <c r="O21" s="218">
        <v>226.23000000000002</v>
      </c>
      <c r="P21" s="218">
        <v>265.94000000000034</v>
      </c>
      <c r="Q21" s="218">
        <v>248.11000000000035</v>
      </c>
      <c r="R21" s="218">
        <v>17.830000000000002</v>
      </c>
      <c r="S21" s="218">
        <v>0</v>
      </c>
      <c r="T21" s="568"/>
    </row>
    <row r="22" spans="1:20">
      <c r="A22" s="753"/>
      <c r="B22" s="129" t="s">
        <v>30</v>
      </c>
      <c r="C22" s="441" t="s">
        <v>20</v>
      </c>
      <c r="D22" s="302">
        <v>7692.71</v>
      </c>
      <c r="E22" s="222">
        <v>3795.49</v>
      </c>
      <c r="F22" s="222">
        <v>3179.26</v>
      </c>
      <c r="G22" s="222">
        <v>717.96</v>
      </c>
      <c r="H22" s="120">
        <v>242.58</v>
      </c>
      <c r="I22" s="120">
        <v>229.12</v>
      </c>
      <c r="J22" s="120">
        <v>13.46</v>
      </c>
      <c r="K22" s="120">
        <v>0</v>
      </c>
      <c r="L22" s="315">
        <v>6739.9</v>
      </c>
      <c r="M22" s="315">
        <v>3795.49</v>
      </c>
      <c r="N22" s="315">
        <v>2944.41</v>
      </c>
      <c r="O22" s="315">
        <v>229.12</v>
      </c>
      <c r="P22" s="569">
        <v>248.31000000000037</v>
      </c>
      <c r="Q22" s="315">
        <v>234.85000000000036</v>
      </c>
      <c r="R22" s="315">
        <v>13.46</v>
      </c>
      <c r="S22" s="441"/>
      <c r="T22" s="568"/>
    </row>
    <row r="23" spans="1:20" ht="22.5">
      <c r="A23" s="754"/>
      <c r="B23" s="129" t="s">
        <v>31</v>
      </c>
      <c r="C23" s="441" t="s">
        <v>20</v>
      </c>
      <c r="D23" s="302">
        <v>466.26</v>
      </c>
      <c r="E23" s="222">
        <v>314</v>
      </c>
      <c r="F23" s="222">
        <v>152.26</v>
      </c>
      <c r="G23" s="222">
        <v>0</v>
      </c>
      <c r="H23" s="120">
        <v>1.4799999999999995</v>
      </c>
      <c r="I23" s="120">
        <v>-2.8900000000000006</v>
      </c>
      <c r="J23" s="120">
        <v>4.37</v>
      </c>
      <c r="K23" s="120">
        <v>0</v>
      </c>
      <c r="L23" s="315">
        <v>453</v>
      </c>
      <c r="M23" s="315">
        <v>314</v>
      </c>
      <c r="N23" s="315">
        <v>139</v>
      </c>
      <c r="O23" s="315">
        <v>-2.8900000000000006</v>
      </c>
      <c r="P23" s="569">
        <v>17.629999999999992</v>
      </c>
      <c r="Q23" s="315">
        <v>13.259999999999991</v>
      </c>
      <c r="R23" s="315">
        <v>4.37</v>
      </c>
      <c r="S23" s="441"/>
      <c r="T23" s="570"/>
    </row>
    <row r="24" spans="1:20">
      <c r="A24" s="752">
        <v>100008</v>
      </c>
      <c r="B24" s="442" t="s">
        <v>10</v>
      </c>
      <c r="C24" s="442"/>
      <c r="D24" s="218">
        <v>7727.5</v>
      </c>
      <c r="E24" s="218">
        <v>4069.2</v>
      </c>
      <c r="F24" s="218">
        <v>3068.82</v>
      </c>
      <c r="G24" s="218">
        <v>589.48</v>
      </c>
      <c r="H24" s="130">
        <v>272.57</v>
      </c>
      <c r="I24" s="130">
        <v>247.6</v>
      </c>
      <c r="J24" s="130">
        <v>24.97</v>
      </c>
      <c r="K24" s="130">
        <v>0</v>
      </c>
      <c r="L24" s="218">
        <v>6943.2999999999993</v>
      </c>
      <c r="M24" s="218">
        <v>4069.2000000000003</v>
      </c>
      <c r="N24" s="218">
        <v>2874.1</v>
      </c>
      <c r="O24" s="218">
        <v>247.60000000000002</v>
      </c>
      <c r="P24" s="218">
        <v>219.69000000000008</v>
      </c>
      <c r="Q24" s="218">
        <v>194.72000000000008</v>
      </c>
      <c r="R24" s="218">
        <v>24.97</v>
      </c>
      <c r="S24" s="218">
        <v>0</v>
      </c>
      <c r="T24" s="568"/>
    </row>
    <row r="25" spans="1:20">
      <c r="A25" s="753"/>
      <c r="B25" s="129" t="s">
        <v>32</v>
      </c>
      <c r="C25" s="441" t="s">
        <v>20</v>
      </c>
      <c r="D25" s="302">
        <v>6770.34</v>
      </c>
      <c r="E25" s="222">
        <v>3421.38</v>
      </c>
      <c r="F25" s="222">
        <v>2759.48</v>
      </c>
      <c r="G25" s="222">
        <v>589.48</v>
      </c>
      <c r="H25" s="120">
        <v>140.47999999999999</v>
      </c>
      <c r="I25" s="120">
        <v>126.17</v>
      </c>
      <c r="J25" s="120">
        <v>14.31</v>
      </c>
      <c r="K25" s="120">
        <v>0</v>
      </c>
      <c r="L25" s="315">
        <v>6029.48</v>
      </c>
      <c r="M25" s="315">
        <v>3421.38</v>
      </c>
      <c r="N25" s="315">
        <v>2608.1</v>
      </c>
      <c r="O25" s="315">
        <v>126.17</v>
      </c>
      <c r="P25" s="569">
        <v>165.69000000000011</v>
      </c>
      <c r="Q25" s="315">
        <v>151.38000000000011</v>
      </c>
      <c r="R25" s="315">
        <v>14.31</v>
      </c>
      <c r="S25" s="441"/>
      <c r="T25" s="568"/>
    </row>
    <row r="26" spans="1:20" ht="22.5">
      <c r="A26" s="754"/>
      <c r="B26" s="129" t="s">
        <v>33</v>
      </c>
      <c r="C26" s="441" t="s">
        <v>20</v>
      </c>
      <c r="D26" s="302">
        <v>957.16</v>
      </c>
      <c r="E26" s="222">
        <v>647.82000000000005</v>
      </c>
      <c r="F26" s="222">
        <v>309.33999999999997</v>
      </c>
      <c r="G26" s="222">
        <v>0</v>
      </c>
      <c r="H26" s="120">
        <v>132.09</v>
      </c>
      <c r="I26" s="120">
        <v>121.42999999999999</v>
      </c>
      <c r="J26" s="120">
        <v>10.66</v>
      </c>
      <c r="K26" s="120">
        <v>0</v>
      </c>
      <c r="L26" s="315">
        <v>913.82</v>
      </c>
      <c r="M26" s="315">
        <v>647.82000000000005</v>
      </c>
      <c r="N26" s="315">
        <v>266</v>
      </c>
      <c r="O26" s="315">
        <v>121.43</v>
      </c>
      <c r="P26" s="569">
        <v>53.999999999999972</v>
      </c>
      <c r="Q26" s="315">
        <v>43.339999999999975</v>
      </c>
      <c r="R26" s="315">
        <v>10.66</v>
      </c>
      <c r="S26" s="441"/>
      <c r="T26" s="568"/>
    </row>
    <row r="27" spans="1:20">
      <c r="A27" s="752">
        <v>100009</v>
      </c>
      <c r="B27" s="442" t="s">
        <v>10</v>
      </c>
      <c r="C27" s="442"/>
      <c r="D27" s="218">
        <v>5046.49</v>
      </c>
      <c r="E27" s="218">
        <v>2534.69</v>
      </c>
      <c r="F27" s="218">
        <v>2061.88</v>
      </c>
      <c r="G27" s="218">
        <v>449.92</v>
      </c>
      <c r="H27" s="130">
        <v>87.220000000000013</v>
      </c>
      <c r="I27" s="130">
        <v>72.450000000000017</v>
      </c>
      <c r="J27" s="130">
        <v>14.77</v>
      </c>
      <c r="K27" s="130">
        <v>0</v>
      </c>
      <c r="L27" s="218">
        <v>4351.9399999999996</v>
      </c>
      <c r="M27" s="218">
        <v>2500.1400000000003</v>
      </c>
      <c r="N27" s="218">
        <v>1851.8</v>
      </c>
      <c r="O27" s="218">
        <v>107</v>
      </c>
      <c r="P27" s="218">
        <v>224.85000000000011</v>
      </c>
      <c r="Q27" s="218">
        <v>210.0800000000001</v>
      </c>
      <c r="R27" s="218">
        <v>14.77</v>
      </c>
      <c r="S27" s="218">
        <v>0</v>
      </c>
      <c r="T27" s="568"/>
    </row>
    <row r="28" spans="1:20">
      <c r="A28" s="753"/>
      <c r="B28" s="129" t="s">
        <v>34</v>
      </c>
      <c r="C28" s="441" t="s">
        <v>20</v>
      </c>
      <c r="D28" s="302">
        <v>4673.67</v>
      </c>
      <c r="E28" s="222">
        <v>2282.08</v>
      </c>
      <c r="F28" s="222">
        <v>1941.67</v>
      </c>
      <c r="G28" s="222">
        <v>449.92</v>
      </c>
      <c r="H28" s="120">
        <v>58.250000000000007</v>
      </c>
      <c r="I28" s="120">
        <v>49.320000000000007</v>
      </c>
      <c r="J28" s="120">
        <v>8.93</v>
      </c>
      <c r="K28" s="120">
        <v>0</v>
      </c>
      <c r="L28" s="315">
        <v>4006.2</v>
      </c>
      <c r="M28" s="315">
        <v>2252.4</v>
      </c>
      <c r="N28" s="315">
        <v>1753.8</v>
      </c>
      <c r="O28" s="315">
        <v>79</v>
      </c>
      <c r="P28" s="569">
        <v>196.80000000000013</v>
      </c>
      <c r="Q28" s="315">
        <v>187.87000000000012</v>
      </c>
      <c r="R28" s="315">
        <v>8.93</v>
      </c>
      <c r="S28" s="441"/>
      <c r="T28" s="568"/>
    </row>
    <row r="29" spans="1:20">
      <c r="A29" s="754"/>
      <c r="B29" s="129" t="s">
        <v>35</v>
      </c>
      <c r="C29" s="441" t="s">
        <v>20</v>
      </c>
      <c r="D29" s="302">
        <v>372.82</v>
      </c>
      <c r="E29" s="222">
        <v>252.61</v>
      </c>
      <c r="F29" s="222">
        <v>120.21</v>
      </c>
      <c r="G29" s="222">
        <v>0</v>
      </c>
      <c r="H29" s="120">
        <v>28.970000000000002</v>
      </c>
      <c r="I29" s="120">
        <v>23.130000000000003</v>
      </c>
      <c r="J29" s="120">
        <v>5.84</v>
      </c>
      <c r="K29" s="120">
        <v>0</v>
      </c>
      <c r="L29" s="315">
        <v>345.74</v>
      </c>
      <c r="M29" s="315">
        <v>247.74</v>
      </c>
      <c r="N29" s="315">
        <v>98</v>
      </c>
      <c r="O29" s="315">
        <v>28</v>
      </c>
      <c r="P29" s="569">
        <v>28.049999999999994</v>
      </c>
      <c r="Q29" s="315">
        <v>22.209999999999994</v>
      </c>
      <c r="R29" s="315">
        <v>5.84</v>
      </c>
      <c r="S29" s="441"/>
      <c r="T29" s="568"/>
    </row>
    <row r="30" spans="1:20">
      <c r="A30" s="752">
        <v>100010</v>
      </c>
      <c r="B30" s="442" t="s">
        <v>10</v>
      </c>
      <c r="C30" s="442"/>
      <c r="D30" s="218">
        <v>14193.18</v>
      </c>
      <c r="E30" s="218">
        <v>6560.31</v>
      </c>
      <c r="F30" s="218">
        <v>6085.99</v>
      </c>
      <c r="G30" s="218">
        <v>1546.88</v>
      </c>
      <c r="H30" s="130">
        <v>86.12</v>
      </c>
      <c r="I30" s="130">
        <v>76.47</v>
      </c>
      <c r="J30" s="130">
        <v>9.65</v>
      </c>
      <c r="K30" s="130">
        <v>0</v>
      </c>
      <c r="L30" s="218">
        <v>12523.59</v>
      </c>
      <c r="M30" s="218">
        <v>6460</v>
      </c>
      <c r="N30" s="218">
        <v>6063.59</v>
      </c>
      <c r="O30" s="218">
        <v>176.78</v>
      </c>
      <c r="P30" s="218">
        <v>32.049999999999862</v>
      </c>
      <c r="Q30" s="218">
        <v>22.399999999999864</v>
      </c>
      <c r="R30" s="218">
        <v>9.65</v>
      </c>
      <c r="S30" s="218">
        <v>0</v>
      </c>
      <c r="T30" s="568"/>
    </row>
    <row r="31" spans="1:20">
      <c r="A31" s="753"/>
      <c r="B31" s="129" t="s">
        <v>36</v>
      </c>
      <c r="C31" s="441" t="s">
        <v>20</v>
      </c>
      <c r="D31" s="302">
        <v>13676.93</v>
      </c>
      <c r="E31" s="222">
        <v>6212.8</v>
      </c>
      <c r="F31" s="222">
        <v>5917.25</v>
      </c>
      <c r="G31" s="222">
        <v>1546.88</v>
      </c>
      <c r="H31" s="120">
        <v>-0.63000000000000256</v>
      </c>
      <c r="I31" s="120">
        <v>-6.3100000000000023</v>
      </c>
      <c r="J31" s="120">
        <v>5.68</v>
      </c>
      <c r="K31" s="120">
        <v>0</v>
      </c>
      <c r="L31" s="315">
        <v>12023.08</v>
      </c>
      <c r="M31" s="315">
        <v>6112.49</v>
      </c>
      <c r="N31" s="315">
        <v>5910.59</v>
      </c>
      <c r="O31" s="315">
        <v>94</v>
      </c>
      <c r="P31" s="569">
        <v>12.339999999999854</v>
      </c>
      <c r="Q31" s="315">
        <v>6.6599999999998545</v>
      </c>
      <c r="R31" s="315">
        <v>5.68</v>
      </c>
      <c r="S31" s="441"/>
      <c r="T31" s="568"/>
    </row>
    <row r="32" spans="1:20">
      <c r="A32" s="754"/>
      <c r="B32" s="129" t="s">
        <v>37</v>
      </c>
      <c r="C32" s="441" t="s">
        <v>20</v>
      </c>
      <c r="D32" s="302">
        <v>516.25</v>
      </c>
      <c r="E32" s="222">
        <v>347.51</v>
      </c>
      <c r="F32" s="222">
        <v>168.74</v>
      </c>
      <c r="G32" s="222">
        <v>0</v>
      </c>
      <c r="H32" s="120">
        <v>86.75</v>
      </c>
      <c r="I32" s="120">
        <v>82.78</v>
      </c>
      <c r="J32" s="120">
        <v>3.97</v>
      </c>
      <c r="K32" s="120">
        <v>0</v>
      </c>
      <c r="L32" s="315">
        <v>500.51</v>
      </c>
      <c r="M32" s="315">
        <v>347.51</v>
      </c>
      <c r="N32" s="315">
        <v>153</v>
      </c>
      <c r="O32" s="315">
        <v>82.78</v>
      </c>
      <c r="P32" s="569">
        <v>19.710000000000008</v>
      </c>
      <c r="Q32" s="315">
        <v>15.740000000000009</v>
      </c>
      <c r="R32" s="315">
        <v>3.97</v>
      </c>
      <c r="S32" s="441"/>
      <c r="T32" s="568"/>
    </row>
    <row r="33" spans="1:20">
      <c r="A33" s="752">
        <v>100011</v>
      </c>
      <c r="B33" s="442" t="s">
        <v>10</v>
      </c>
      <c r="C33" s="442"/>
      <c r="D33" s="218">
        <v>8408</v>
      </c>
      <c r="E33" s="218">
        <v>4298.54</v>
      </c>
      <c r="F33" s="218">
        <v>3404.38</v>
      </c>
      <c r="G33" s="218">
        <v>705.08</v>
      </c>
      <c r="H33" s="130">
        <v>223.54000000000002</v>
      </c>
      <c r="I33" s="130">
        <v>196.53</v>
      </c>
      <c r="J33" s="130">
        <v>27.009999999999998</v>
      </c>
      <c r="K33" s="130">
        <v>0</v>
      </c>
      <c r="L33" s="218">
        <v>7260.91</v>
      </c>
      <c r="M33" s="218">
        <v>4296.0599999999995</v>
      </c>
      <c r="N33" s="218">
        <v>2964.85</v>
      </c>
      <c r="O33" s="218">
        <v>199.01</v>
      </c>
      <c r="P33" s="218">
        <v>466.54000000000019</v>
      </c>
      <c r="Q33" s="218">
        <v>439.5300000000002</v>
      </c>
      <c r="R33" s="218">
        <v>27.009999999999998</v>
      </c>
      <c r="S33" s="218">
        <v>0</v>
      </c>
      <c r="T33" s="568"/>
    </row>
    <row r="34" spans="1:20">
      <c r="A34" s="753"/>
      <c r="B34" s="129" t="s">
        <v>38</v>
      </c>
      <c r="C34" s="441" t="s">
        <v>20</v>
      </c>
      <c r="D34" s="302">
        <v>7978.27</v>
      </c>
      <c r="E34" s="222">
        <v>4009.06</v>
      </c>
      <c r="F34" s="222">
        <v>3264.13</v>
      </c>
      <c r="G34" s="222">
        <v>705.08</v>
      </c>
      <c r="H34" s="120">
        <v>180.22</v>
      </c>
      <c r="I34" s="120">
        <v>161.16</v>
      </c>
      <c r="J34" s="120">
        <v>19.059999999999999</v>
      </c>
      <c r="K34" s="120">
        <v>0</v>
      </c>
      <c r="L34" s="315">
        <v>6846.91</v>
      </c>
      <c r="M34" s="315">
        <v>4009.06</v>
      </c>
      <c r="N34" s="315">
        <v>2837.85</v>
      </c>
      <c r="O34" s="315">
        <v>161.16</v>
      </c>
      <c r="P34" s="569">
        <v>445.3400000000002</v>
      </c>
      <c r="Q34" s="315">
        <v>426.2800000000002</v>
      </c>
      <c r="R34" s="315">
        <v>19.059999999999999</v>
      </c>
      <c r="S34" s="441"/>
      <c r="T34" s="568"/>
    </row>
    <row r="35" spans="1:20">
      <c r="A35" s="754"/>
      <c r="B35" s="129" t="s">
        <v>39</v>
      </c>
      <c r="C35" s="441" t="s">
        <v>20</v>
      </c>
      <c r="D35" s="302">
        <v>429.73</v>
      </c>
      <c r="E35" s="222">
        <v>289.48</v>
      </c>
      <c r="F35" s="222">
        <v>140.25</v>
      </c>
      <c r="G35" s="222">
        <v>0</v>
      </c>
      <c r="H35" s="120">
        <v>43.320000000000007</v>
      </c>
      <c r="I35" s="120">
        <v>35.370000000000005</v>
      </c>
      <c r="J35" s="120">
        <v>7.95</v>
      </c>
      <c r="K35" s="120">
        <v>0</v>
      </c>
      <c r="L35" s="315">
        <v>414</v>
      </c>
      <c r="M35" s="315">
        <v>287</v>
      </c>
      <c r="N35" s="315">
        <v>127</v>
      </c>
      <c r="O35" s="315">
        <v>37.85</v>
      </c>
      <c r="P35" s="569">
        <v>21.2</v>
      </c>
      <c r="Q35" s="315">
        <v>13.25</v>
      </c>
      <c r="R35" s="315">
        <v>7.95</v>
      </c>
      <c r="S35" s="441"/>
      <c r="T35" s="570"/>
    </row>
    <row r="36" spans="1:20">
      <c r="A36" s="752">
        <v>100012</v>
      </c>
      <c r="B36" s="442" t="s">
        <v>10</v>
      </c>
      <c r="C36" s="442"/>
      <c r="D36" s="218">
        <v>5123.53</v>
      </c>
      <c r="E36" s="218">
        <v>2858.74</v>
      </c>
      <c r="F36" s="218">
        <v>1952.03</v>
      </c>
      <c r="G36" s="218">
        <v>312.76</v>
      </c>
      <c r="H36" s="130">
        <v>500.18</v>
      </c>
      <c r="I36" s="130">
        <v>445.78000000000003</v>
      </c>
      <c r="J36" s="130">
        <v>54.4</v>
      </c>
      <c r="K36" s="130">
        <v>0</v>
      </c>
      <c r="L36" s="218">
        <v>4413.57</v>
      </c>
      <c r="M36" s="218">
        <v>2821.82</v>
      </c>
      <c r="N36" s="218">
        <v>1591.75</v>
      </c>
      <c r="O36" s="218">
        <v>482.7000000000001</v>
      </c>
      <c r="P36" s="218">
        <v>414.68</v>
      </c>
      <c r="Q36" s="218">
        <v>360.28000000000003</v>
      </c>
      <c r="R36" s="218">
        <v>54.4</v>
      </c>
      <c r="S36" s="218">
        <v>0</v>
      </c>
      <c r="T36" s="568"/>
    </row>
    <row r="37" spans="1:20">
      <c r="A37" s="753"/>
      <c r="B37" s="129" t="s">
        <v>40</v>
      </c>
      <c r="C37" s="441" t="s">
        <v>20</v>
      </c>
      <c r="D37" s="302">
        <v>4596.92</v>
      </c>
      <c r="E37" s="222">
        <v>2500.69</v>
      </c>
      <c r="F37" s="222">
        <v>1783.47</v>
      </c>
      <c r="G37" s="222">
        <v>312.76</v>
      </c>
      <c r="H37" s="120">
        <v>393.61</v>
      </c>
      <c r="I37" s="120">
        <v>352.70000000000005</v>
      </c>
      <c r="J37" s="120">
        <v>40.909999999999997</v>
      </c>
      <c r="K37" s="120">
        <v>0</v>
      </c>
      <c r="L37" s="315">
        <v>3956.44</v>
      </c>
      <c r="M37" s="315">
        <v>2500.69</v>
      </c>
      <c r="N37" s="315">
        <v>1455.75</v>
      </c>
      <c r="O37" s="315">
        <v>352.7000000000001</v>
      </c>
      <c r="P37" s="569">
        <v>368.63</v>
      </c>
      <c r="Q37" s="315">
        <v>327.72</v>
      </c>
      <c r="R37" s="315">
        <v>40.909999999999997</v>
      </c>
      <c r="S37" s="441"/>
      <c r="T37" s="568"/>
    </row>
    <row r="38" spans="1:20">
      <c r="A38" s="754"/>
      <c r="B38" s="129" t="s">
        <v>41</v>
      </c>
      <c r="C38" s="441" t="s">
        <v>20</v>
      </c>
      <c r="D38" s="302">
        <v>526.61</v>
      </c>
      <c r="E38" s="222">
        <v>358.05</v>
      </c>
      <c r="F38" s="222">
        <v>168.56</v>
      </c>
      <c r="G38" s="222">
        <v>0</v>
      </c>
      <c r="H38" s="120">
        <v>106.56999999999998</v>
      </c>
      <c r="I38" s="120">
        <v>93.079999999999984</v>
      </c>
      <c r="J38" s="120">
        <v>13.49</v>
      </c>
      <c r="K38" s="120">
        <v>0</v>
      </c>
      <c r="L38" s="315">
        <v>457.13</v>
      </c>
      <c r="M38" s="315">
        <v>321.13</v>
      </c>
      <c r="N38" s="315">
        <v>136</v>
      </c>
      <c r="O38" s="315">
        <v>130</v>
      </c>
      <c r="P38" s="569">
        <v>46.050000000000004</v>
      </c>
      <c r="Q38" s="315">
        <v>32.56</v>
      </c>
      <c r="R38" s="315">
        <v>13.49</v>
      </c>
      <c r="S38" s="441"/>
      <c r="T38" s="568"/>
    </row>
    <row r="39" spans="1:20">
      <c r="A39" s="752">
        <v>100013</v>
      </c>
      <c r="B39" s="442" t="s">
        <v>10</v>
      </c>
      <c r="C39" s="442"/>
      <c r="D39" s="218">
        <v>3678.42</v>
      </c>
      <c r="E39" s="218">
        <v>2083.37</v>
      </c>
      <c r="F39" s="218">
        <v>1385.29</v>
      </c>
      <c r="G39" s="218">
        <v>209.76</v>
      </c>
      <c r="H39" s="130">
        <v>206.02999999999997</v>
      </c>
      <c r="I39" s="130">
        <v>182.71</v>
      </c>
      <c r="J39" s="130">
        <v>23.32</v>
      </c>
      <c r="K39" s="130">
        <v>0</v>
      </c>
      <c r="L39" s="218">
        <v>3129.34</v>
      </c>
      <c r="M39" s="218">
        <v>2077.7399999999998</v>
      </c>
      <c r="N39" s="218">
        <v>1051.5999999999999</v>
      </c>
      <c r="O39" s="218">
        <v>188.34</v>
      </c>
      <c r="P39" s="218">
        <v>357.01000000000005</v>
      </c>
      <c r="Q39" s="218">
        <v>333.69000000000005</v>
      </c>
      <c r="R39" s="218">
        <v>23.32</v>
      </c>
      <c r="S39" s="218">
        <v>0</v>
      </c>
      <c r="T39" s="568"/>
    </row>
    <row r="40" spans="1:20">
      <c r="A40" s="753"/>
      <c r="B40" s="129" t="s">
        <v>42</v>
      </c>
      <c r="C40" s="441" t="s">
        <v>20</v>
      </c>
      <c r="D40" s="302">
        <v>3045.28</v>
      </c>
      <c r="E40" s="222">
        <v>1654.57</v>
      </c>
      <c r="F40" s="222">
        <v>1180.95</v>
      </c>
      <c r="G40" s="222">
        <v>209.76</v>
      </c>
      <c r="H40" s="120">
        <v>142.51</v>
      </c>
      <c r="I40" s="120">
        <v>125.34</v>
      </c>
      <c r="J40" s="120">
        <v>17.170000000000002</v>
      </c>
      <c r="K40" s="120">
        <v>0</v>
      </c>
      <c r="L40" s="315">
        <v>2544.17</v>
      </c>
      <c r="M40" s="315">
        <v>1654.57</v>
      </c>
      <c r="N40" s="315">
        <v>889.6</v>
      </c>
      <c r="O40" s="315">
        <v>125.34</v>
      </c>
      <c r="P40" s="569">
        <v>308.52000000000004</v>
      </c>
      <c r="Q40" s="315">
        <v>291.35000000000002</v>
      </c>
      <c r="R40" s="315">
        <v>17.170000000000002</v>
      </c>
      <c r="S40" s="441"/>
      <c r="T40" s="568"/>
    </row>
    <row r="41" spans="1:20" ht="22.5">
      <c r="A41" s="754"/>
      <c r="B41" s="129" t="s">
        <v>43</v>
      </c>
      <c r="C41" s="441" t="s">
        <v>20</v>
      </c>
      <c r="D41" s="302">
        <v>633.14</v>
      </c>
      <c r="E41" s="222">
        <v>428.8</v>
      </c>
      <c r="F41" s="222">
        <v>204.34</v>
      </c>
      <c r="G41" s="222">
        <v>0</v>
      </c>
      <c r="H41" s="120">
        <v>63.519999999999996</v>
      </c>
      <c r="I41" s="120">
        <v>57.37</v>
      </c>
      <c r="J41" s="120">
        <v>6.15</v>
      </c>
      <c r="K41" s="120">
        <v>0</v>
      </c>
      <c r="L41" s="315">
        <v>585.17000000000007</v>
      </c>
      <c r="M41" s="315">
        <v>423.17</v>
      </c>
      <c r="N41" s="315">
        <v>162</v>
      </c>
      <c r="O41" s="315">
        <v>63</v>
      </c>
      <c r="P41" s="569">
        <v>48.49</v>
      </c>
      <c r="Q41" s="315">
        <v>42.34</v>
      </c>
      <c r="R41" s="315">
        <v>6.15</v>
      </c>
      <c r="S41" s="441"/>
      <c r="T41" s="568"/>
    </row>
    <row r="42" spans="1:20">
      <c r="A42" s="752">
        <v>100014</v>
      </c>
      <c r="B42" s="442" t="s">
        <v>10</v>
      </c>
      <c r="C42" s="442"/>
      <c r="D42" s="218">
        <v>2154.5</v>
      </c>
      <c r="E42" s="218">
        <v>1403.06</v>
      </c>
      <c r="F42" s="218">
        <v>719.76</v>
      </c>
      <c r="G42" s="218">
        <v>31.68</v>
      </c>
      <c r="H42" s="130">
        <v>411.85</v>
      </c>
      <c r="I42" s="130">
        <v>382.25</v>
      </c>
      <c r="J42" s="130">
        <v>29.599999999999998</v>
      </c>
      <c r="K42" s="130">
        <v>0</v>
      </c>
      <c r="L42" s="218">
        <v>2040.56</v>
      </c>
      <c r="M42" s="218">
        <v>1403.06</v>
      </c>
      <c r="N42" s="218">
        <v>637.5</v>
      </c>
      <c r="O42" s="218">
        <v>382.25</v>
      </c>
      <c r="P42" s="218">
        <v>111.85999999999994</v>
      </c>
      <c r="Q42" s="218">
        <v>82.259999999999948</v>
      </c>
      <c r="R42" s="218">
        <v>29.599999999999998</v>
      </c>
      <c r="S42" s="218">
        <v>0</v>
      </c>
      <c r="T42" s="568"/>
    </row>
    <row r="43" spans="1:20">
      <c r="A43" s="753"/>
      <c r="B43" s="129" t="s">
        <v>44</v>
      </c>
      <c r="C43" s="441" t="s">
        <v>20</v>
      </c>
      <c r="D43" s="302">
        <v>1792.95</v>
      </c>
      <c r="E43" s="222">
        <v>1159.21</v>
      </c>
      <c r="F43" s="222">
        <v>602.05999999999995</v>
      </c>
      <c r="G43" s="222">
        <v>31.68</v>
      </c>
      <c r="H43" s="120">
        <v>238.70000000000005</v>
      </c>
      <c r="I43" s="120">
        <v>218.21000000000004</v>
      </c>
      <c r="J43" s="120">
        <v>20.49</v>
      </c>
      <c r="K43" s="120">
        <v>0</v>
      </c>
      <c r="L43" s="315">
        <v>1691.71</v>
      </c>
      <c r="M43" s="315">
        <v>1159.21</v>
      </c>
      <c r="N43" s="315">
        <v>532.5</v>
      </c>
      <c r="O43" s="315">
        <v>218.20999999999998</v>
      </c>
      <c r="P43" s="569">
        <v>90.04999999999994</v>
      </c>
      <c r="Q43" s="315">
        <v>69.559999999999945</v>
      </c>
      <c r="R43" s="315">
        <v>20.49</v>
      </c>
      <c r="S43" s="441"/>
      <c r="T43" s="568"/>
    </row>
    <row r="44" spans="1:20" ht="22.5">
      <c r="A44" s="754"/>
      <c r="B44" s="129" t="s">
        <v>45</v>
      </c>
      <c r="C44" s="441" t="s">
        <v>20</v>
      </c>
      <c r="D44" s="302">
        <v>361.55</v>
      </c>
      <c r="E44" s="222">
        <v>243.85</v>
      </c>
      <c r="F44" s="222">
        <v>117.7</v>
      </c>
      <c r="G44" s="222">
        <v>0</v>
      </c>
      <c r="H44" s="120">
        <v>173.14999999999998</v>
      </c>
      <c r="I44" s="120">
        <v>164.04</v>
      </c>
      <c r="J44" s="120">
        <v>9.11</v>
      </c>
      <c r="K44" s="120">
        <v>0</v>
      </c>
      <c r="L44" s="315">
        <v>348.85</v>
      </c>
      <c r="M44" s="315">
        <v>243.85</v>
      </c>
      <c r="N44" s="315">
        <v>105</v>
      </c>
      <c r="O44" s="315">
        <v>164.04000000000002</v>
      </c>
      <c r="P44" s="569">
        <v>21.810000000000002</v>
      </c>
      <c r="Q44" s="315">
        <v>12.700000000000003</v>
      </c>
      <c r="R44" s="315">
        <v>9.11</v>
      </c>
      <c r="S44" s="441"/>
      <c r="T44" s="568"/>
    </row>
    <row r="45" spans="1:20">
      <c r="A45" s="752">
        <v>100015</v>
      </c>
      <c r="B45" s="442" t="s">
        <v>10</v>
      </c>
      <c r="C45" s="442"/>
      <c r="D45" s="218">
        <v>2826.06</v>
      </c>
      <c r="E45" s="218">
        <v>1652.75</v>
      </c>
      <c r="F45" s="218">
        <v>1038.9100000000001</v>
      </c>
      <c r="G45" s="218">
        <v>134.4</v>
      </c>
      <c r="H45" s="130">
        <v>343.29</v>
      </c>
      <c r="I45" s="130">
        <v>309.25</v>
      </c>
      <c r="J45" s="130">
        <v>34.04</v>
      </c>
      <c r="K45" s="130">
        <v>0</v>
      </c>
      <c r="L45" s="218">
        <v>2413.1</v>
      </c>
      <c r="M45" s="218">
        <v>1628</v>
      </c>
      <c r="N45" s="218">
        <v>785.1</v>
      </c>
      <c r="O45" s="218">
        <v>334</v>
      </c>
      <c r="P45" s="218">
        <v>287.85000000000002</v>
      </c>
      <c r="Q45" s="218">
        <v>253.81</v>
      </c>
      <c r="R45" s="218">
        <v>34.04</v>
      </c>
      <c r="S45" s="218">
        <v>0</v>
      </c>
      <c r="T45" s="568"/>
    </row>
    <row r="46" spans="1:20">
      <c r="A46" s="753"/>
      <c r="B46" s="129" t="s">
        <v>46</v>
      </c>
      <c r="C46" s="441" t="s">
        <v>20</v>
      </c>
      <c r="D46" s="302">
        <v>2334.0700000000002</v>
      </c>
      <c r="E46" s="222">
        <v>1320.2</v>
      </c>
      <c r="F46" s="222">
        <v>879.47</v>
      </c>
      <c r="G46" s="222">
        <v>134.4</v>
      </c>
      <c r="H46" s="120">
        <v>209.37</v>
      </c>
      <c r="I46" s="120">
        <v>184.8</v>
      </c>
      <c r="J46" s="120">
        <v>24.57</v>
      </c>
      <c r="K46" s="120">
        <v>0</v>
      </c>
      <c r="L46" s="315">
        <v>1939.1</v>
      </c>
      <c r="M46" s="315">
        <v>1298</v>
      </c>
      <c r="N46" s="315">
        <v>641.1</v>
      </c>
      <c r="O46" s="315">
        <v>207</v>
      </c>
      <c r="P46" s="569">
        <v>262.94</v>
      </c>
      <c r="Q46" s="315">
        <v>238.37</v>
      </c>
      <c r="R46" s="315">
        <v>24.57</v>
      </c>
      <c r="S46" s="441"/>
      <c r="T46" s="568"/>
    </row>
    <row r="47" spans="1:20">
      <c r="A47" s="754"/>
      <c r="B47" s="129" t="s">
        <v>47</v>
      </c>
      <c r="C47" s="441" t="s">
        <v>20</v>
      </c>
      <c r="D47" s="302">
        <v>491.99</v>
      </c>
      <c r="E47" s="222">
        <v>332.55</v>
      </c>
      <c r="F47" s="222">
        <v>159.44</v>
      </c>
      <c r="G47" s="222">
        <v>0</v>
      </c>
      <c r="H47" s="120">
        <v>133.92000000000002</v>
      </c>
      <c r="I47" s="120">
        <v>124.45000000000002</v>
      </c>
      <c r="J47" s="120">
        <v>9.4700000000000006</v>
      </c>
      <c r="K47" s="120">
        <v>0</v>
      </c>
      <c r="L47" s="315">
        <v>474</v>
      </c>
      <c r="M47" s="315">
        <v>330</v>
      </c>
      <c r="N47" s="315">
        <v>144</v>
      </c>
      <c r="O47" s="315">
        <v>127</v>
      </c>
      <c r="P47" s="569">
        <v>24.909999999999997</v>
      </c>
      <c r="Q47" s="315">
        <v>15.439999999999998</v>
      </c>
      <c r="R47" s="315">
        <v>9.4700000000000006</v>
      </c>
      <c r="S47" s="441"/>
      <c r="T47" s="568"/>
    </row>
    <row r="48" spans="1:20">
      <c r="A48" s="441">
        <v>100016</v>
      </c>
      <c r="B48" s="129" t="s">
        <v>48</v>
      </c>
      <c r="C48" s="441" t="s">
        <v>20</v>
      </c>
      <c r="D48" s="302">
        <v>1737.28</v>
      </c>
      <c r="E48" s="222">
        <v>1165.81</v>
      </c>
      <c r="F48" s="222">
        <v>571.47</v>
      </c>
      <c r="G48" s="222">
        <v>0</v>
      </c>
      <c r="H48" s="120">
        <v>232.59</v>
      </c>
      <c r="I48" s="120">
        <v>215.53</v>
      </c>
      <c r="J48" s="120">
        <v>17.059999999999999</v>
      </c>
      <c r="K48" s="120">
        <v>0</v>
      </c>
      <c r="L48" s="315">
        <v>1683.81</v>
      </c>
      <c r="M48" s="315">
        <v>1165.81</v>
      </c>
      <c r="N48" s="315">
        <v>518</v>
      </c>
      <c r="O48" s="315">
        <v>215.53</v>
      </c>
      <c r="P48" s="569">
        <v>70.53000000000003</v>
      </c>
      <c r="Q48" s="315">
        <v>53.470000000000027</v>
      </c>
      <c r="R48" s="315">
        <v>17.059999999999999</v>
      </c>
      <c r="S48" s="441"/>
      <c r="T48" s="568"/>
    </row>
    <row r="49" spans="1:20">
      <c r="A49" s="752">
        <v>100017</v>
      </c>
      <c r="B49" s="442" t="s">
        <v>10</v>
      </c>
      <c r="C49" s="442"/>
      <c r="D49" s="218">
        <v>2633.78</v>
      </c>
      <c r="E49" s="218">
        <v>1632.83</v>
      </c>
      <c r="F49" s="218">
        <v>923.51</v>
      </c>
      <c r="G49" s="218">
        <v>77.44</v>
      </c>
      <c r="H49" s="130">
        <v>218.86</v>
      </c>
      <c r="I49" s="130">
        <v>202.43</v>
      </c>
      <c r="J49" s="130">
        <v>16.43</v>
      </c>
      <c r="K49" s="130">
        <v>0</v>
      </c>
      <c r="L49" s="218">
        <v>2316.61</v>
      </c>
      <c r="M49" s="218">
        <v>1626.21</v>
      </c>
      <c r="N49" s="218">
        <v>690.4</v>
      </c>
      <c r="O49" s="218">
        <v>209.05</v>
      </c>
      <c r="P49" s="218">
        <v>249.53999999999996</v>
      </c>
      <c r="Q49" s="218">
        <v>233.10999999999996</v>
      </c>
      <c r="R49" s="218">
        <v>16.43</v>
      </c>
      <c r="S49" s="218">
        <v>0</v>
      </c>
      <c r="T49" s="568"/>
    </row>
    <row r="50" spans="1:20">
      <c r="A50" s="753"/>
      <c r="B50" s="129" t="s">
        <v>49</v>
      </c>
      <c r="C50" s="441" t="s">
        <v>20</v>
      </c>
      <c r="D50" s="302">
        <v>2261.9499999999998</v>
      </c>
      <c r="E50" s="222">
        <v>1383.21</v>
      </c>
      <c r="F50" s="222">
        <v>801.3</v>
      </c>
      <c r="G50" s="222">
        <v>77.44</v>
      </c>
      <c r="H50" s="120">
        <v>169.63</v>
      </c>
      <c r="I50" s="120">
        <v>159.43</v>
      </c>
      <c r="J50" s="120">
        <v>10.199999999999999</v>
      </c>
      <c r="K50" s="120">
        <v>0</v>
      </c>
      <c r="L50" s="315">
        <v>1964.6100000000001</v>
      </c>
      <c r="M50" s="315">
        <v>1383.21</v>
      </c>
      <c r="N50" s="315">
        <v>581.4</v>
      </c>
      <c r="O50" s="315">
        <v>159.43</v>
      </c>
      <c r="P50" s="569">
        <v>230.09999999999997</v>
      </c>
      <c r="Q50" s="315">
        <v>219.89999999999998</v>
      </c>
      <c r="R50" s="315">
        <v>10.199999999999999</v>
      </c>
      <c r="S50" s="441"/>
      <c r="T50" s="568"/>
    </row>
    <row r="51" spans="1:20">
      <c r="A51" s="754"/>
      <c r="B51" s="129" t="s">
        <v>50</v>
      </c>
      <c r="C51" s="441" t="s">
        <v>20</v>
      </c>
      <c r="D51" s="302">
        <v>371.83</v>
      </c>
      <c r="E51" s="222">
        <v>249.62</v>
      </c>
      <c r="F51" s="222">
        <v>122.21</v>
      </c>
      <c r="G51" s="222">
        <v>0</v>
      </c>
      <c r="H51" s="120">
        <v>49.230000000000004</v>
      </c>
      <c r="I51" s="120">
        <v>43</v>
      </c>
      <c r="J51" s="120">
        <v>6.23</v>
      </c>
      <c r="K51" s="120">
        <v>0</v>
      </c>
      <c r="L51" s="315">
        <v>352</v>
      </c>
      <c r="M51" s="315">
        <v>243</v>
      </c>
      <c r="N51" s="315">
        <v>109</v>
      </c>
      <c r="O51" s="315">
        <v>49.62</v>
      </c>
      <c r="P51" s="569">
        <v>19.439999999999994</v>
      </c>
      <c r="Q51" s="315">
        <v>13.209999999999994</v>
      </c>
      <c r="R51" s="315">
        <v>6.23</v>
      </c>
      <c r="S51" s="441"/>
      <c r="T51" s="570"/>
    </row>
    <row r="52" spans="1:20">
      <c r="A52" s="441">
        <v>100018</v>
      </c>
      <c r="B52" s="220" t="s">
        <v>51</v>
      </c>
      <c r="C52" s="441" t="s">
        <v>20</v>
      </c>
      <c r="D52" s="302">
        <v>2652.27</v>
      </c>
      <c r="E52" s="222">
        <v>1725.2</v>
      </c>
      <c r="F52" s="222">
        <v>896.19</v>
      </c>
      <c r="G52" s="222">
        <v>30.88</v>
      </c>
      <c r="H52" s="120">
        <v>318.82</v>
      </c>
      <c r="I52" s="120">
        <v>292.67</v>
      </c>
      <c r="J52" s="120">
        <v>26.15</v>
      </c>
      <c r="K52" s="120">
        <v>0</v>
      </c>
      <c r="L52" s="315">
        <v>2548.65</v>
      </c>
      <c r="M52" s="315">
        <v>1725.2</v>
      </c>
      <c r="N52" s="315">
        <v>823.45</v>
      </c>
      <c r="O52" s="315">
        <v>292.67</v>
      </c>
      <c r="P52" s="569">
        <v>98.890000000000015</v>
      </c>
      <c r="Q52" s="315">
        <v>72.740000000000009</v>
      </c>
      <c r="R52" s="315">
        <v>26.15</v>
      </c>
      <c r="S52" s="441"/>
      <c r="T52" s="568"/>
    </row>
    <row r="53" spans="1:20">
      <c r="A53" s="441">
        <v>100019</v>
      </c>
      <c r="B53" s="129" t="s">
        <v>52</v>
      </c>
      <c r="C53" s="441" t="s">
        <v>20</v>
      </c>
      <c r="D53" s="302">
        <v>1700.35</v>
      </c>
      <c r="E53" s="222">
        <v>1139.1300000000001</v>
      </c>
      <c r="F53" s="222">
        <v>561.22</v>
      </c>
      <c r="G53" s="222">
        <v>0</v>
      </c>
      <c r="H53" s="120">
        <v>292.88</v>
      </c>
      <c r="I53" s="120">
        <v>272.52</v>
      </c>
      <c r="J53" s="120">
        <v>20.36</v>
      </c>
      <c r="K53" s="120">
        <v>0</v>
      </c>
      <c r="L53" s="315">
        <v>1617.13</v>
      </c>
      <c r="M53" s="315">
        <v>1139.1300000000001</v>
      </c>
      <c r="N53" s="315">
        <v>478</v>
      </c>
      <c r="O53" s="315">
        <v>272.52</v>
      </c>
      <c r="P53" s="569">
        <v>103.58000000000003</v>
      </c>
      <c r="Q53" s="315">
        <v>83.220000000000027</v>
      </c>
      <c r="R53" s="315">
        <v>20.36</v>
      </c>
      <c r="S53" s="441"/>
      <c r="T53" s="568"/>
    </row>
    <row r="54" spans="1:20">
      <c r="A54" s="752">
        <v>100020</v>
      </c>
      <c r="B54" s="442" t="s">
        <v>10</v>
      </c>
      <c r="C54" s="442"/>
      <c r="D54" s="218">
        <v>2118.0500000000002</v>
      </c>
      <c r="E54" s="218">
        <v>1433.43</v>
      </c>
      <c r="F54" s="218">
        <v>684.62</v>
      </c>
      <c r="G54" s="218">
        <v>0</v>
      </c>
      <c r="H54" s="130">
        <v>262.23</v>
      </c>
      <c r="I54" s="130">
        <v>228.82</v>
      </c>
      <c r="J54" s="130">
        <v>33.409999999999997</v>
      </c>
      <c r="K54" s="130">
        <v>0</v>
      </c>
      <c r="L54" s="218">
        <v>1995.25</v>
      </c>
      <c r="M54" s="218">
        <v>1407.25</v>
      </c>
      <c r="N54" s="218">
        <v>588</v>
      </c>
      <c r="O54" s="218">
        <v>255</v>
      </c>
      <c r="P54" s="218">
        <v>130.03</v>
      </c>
      <c r="Q54" s="218">
        <v>96.62</v>
      </c>
      <c r="R54" s="218">
        <v>33.409999999999997</v>
      </c>
      <c r="S54" s="218">
        <v>0</v>
      </c>
      <c r="T54" s="568"/>
    </row>
    <row r="55" spans="1:20">
      <c r="A55" s="753"/>
      <c r="B55" s="129" t="s">
        <v>53</v>
      </c>
      <c r="C55" s="441" t="s">
        <v>20</v>
      </c>
      <c r="D55" s="302">
        <v>1648.79</v>
      </c>
      <c r="E55" s="222">
        <v>1118.43</v>
      </c>
      <c r="F55" s="222">
        <v>530.36</v>
      </c>
      <c r="G55" s="222">
        <v>0</v>
      </c>
      <c r="H55" s="120">
        <v>242.01000000000002</v>
      </c>
      <c r="I55" s="120">
        <v>218.74</v>
      </c>
      <c r="J55" s="120">
        <v>23.27</v>
      </c>
      <c r="K55" s="120">
        <v>0</v>
      </c>
      <c r="L55" s="315">
        <v>1539.25</v>
      </c>
      <c r="M55" s="315">
        <v>1091.25</v>
      </c>
      <c r="N55" s="315">
        <v>448</v>
      </c>
      <c r="O55" s="315">
        <v>170</v>
      </c>
      <c r="P55" s="569">
        <v>105.63000000000001</v>
      </c>
      <c r="Q55" s="315">
        <v>82.360000000000014</v>
      </c>
      <c r="R55" s="315">
        <v>23.27</v>
      </c>
      <c r="S55" s="441"/>
      <c r="T55" s="568"/>
    </row>
    <row r="56" spans="1:20">
      <c r="A56" s="754"/>
      <c r="B56" s="129" t="s">
        <v>54</v>
      </c>
      <c r="C56" s="441" t="s">
        <v>20</v>
      </c>
      <c r="D56" s="302">
        <v>469.26</v>
      </c>
      <c r="E56" s="222">
        <v>315</v>
      </c>
      <c r="F56" s="222">
        <v>154.26</v>
      </c>
      <c r="G56" s="222">
        <v>0</v>
      </c>
      <c r="H56" s="120">
        <v>20.22</v>
      </c>
      <c r="I56" s="120">
        <v>10.079999999999998</v>
      </c>
      <c r="J56" s="120">
        <v>10.14</v>
      </c>
      <c r="K56" s="120">
        <v>0</v>
      </c>
      <c r="L56" s="315">
        <v>456</v>
      </c>
      <c r="M56" s="315">
        <v>316</v>
      </c>
      <c r="N56" s="315">
        <v>140</v>
      </c>
      <c r="O56" s="315">
        <v>85</v>
      </c>
      <c r="P56" s="569">
        <v>24.399999999999991</v>
      </c>
      <c r="Q56" s="315">
        <v>14.259999999999991</v>
      </c>
      <c r="R56" s="315">
        <v>10.14</v>
      </c>
      <c r="S56" s="441"/>
      <c r="T56" s="570"/>
    </row>
    <row r="57" spans="1:20">
      <c r="A57" s="441">
        <v>100021</v>
      </c>
      <c r="B57" s="129" t="s">
        <v>55</v>
      </c>
      <c r="C57" s="441" t="s">
        <v>20</v>
      </c>
      <c r="D57" s="302">
        <v>1378.41</v>
      </c>
      <c r="E57" s="222">
        <v>922.97</v>
      </c>
      <c r="F57" s="222">
        <v>455.44</v>
      </c>
      <c r="G57" s="222">
        <v>0</v>
      </c>
      <c r="H57" s="120">
        <v>310.01000000000005</v>
      </c>
      <c r="I57" s="120">
        <v>292.09000000000003</v>
      </c>
      <c r="J57" s="120">
        <v>17.920000000000002</v>
      </c>
      <c r="K57" s="120">
        <v>0</v>
      </c>
      <c r="L57" s="315">
        <v>1329.97</v>
      </c>
      <c r="M57" s="315">
        <v>922.97</v>
      </c>
      <c r="N57" s="315">
        <v>407</v>
      </c>
      <c r="O57" s="315">
        <v>292.09000000000003</v>
      </c>
      <c r="P57" s="569">
        <v>66.36</v>
      </c>
      <c r="Q57" s="315">
        <v>48.44</v>
      </c>
      <c r="R57" s="315">
        <v>17.920000000000002</v>
      </c>
      <c r="S57" s="441"/>
      <c r="T57" s="568"/>
    </row>
    <row r="58" spans="1:20">
      <c r="A58" s="441">
        <v>100022</v>
      </c>
      <c r="B58" s="129" t="s">
        <v>56</v>
      </c>
      <c r="C58" s="441" t="s">
        <v>20</v>
      </c>
      <c r="D58" s="302">
        <v>1628.55</v>
      </c>
      <c r="E58" s="222">
        <v>1062.05</v>
      </c>
      <c r="F58" s="222">
        <v>544.58000000000004</v>
      </c>
      <c r="G58" s="222">
        <v>21.92</v>
      </c>
      <c r="H58" s="120">
        <v>203.56</v>
      </c>
      <c r="I58" s="120">
        <v>186.95000000000002</v>
      </c>
      <c r="J58" s="120">
        <v>16.61</v>
      </c>
      <c r="K58" s="120">
        <v>0</v>
      </c>
      <c r="L58" s="315">
        <v>1590.2</v>
      </c>
      <c r="M58" s="315">
        <v>1061</v>
      </c>
      <c r="N58" s="315">
        <v>529.20000000000005</v>
      </c>
      <c r="O58" s="315">
        <v>188</v>
      </c>
      <c r="P58" s="569">
        <v>31.989999999999995</v>
      </c>
      <c r="Q58" s="315">
        <v>15.379999999999995</v>
      </c>
      <c r="R58" s="315">
        <v>16.61</v>
      </c>
      <c r="S58" s="441"/>
      <c r="T58" s="568"/>
    </row>
    <row r="59" spans="1:20">
      <c r="A59" s="441">
        <v>100023</v>
      </c>
      <c r="B59" s="220" t="s">
        <v>57</v>
      </c>
      <c r="C59" s="441" t="s">
        <v>20</v>
      </c>
      <c r="D59" s="302">
        <v>1566.25</v>
      </c>
      <c r="E59" s="222">
        <v>1056.95</v>
      </c>
      <c r="F59" s="222">
        <v>509.3</v>
      </c>
      <c r="G59" s="222">
        <v>0</v>
      </c>
      <c r="H59" s="120">
        <v>70.569999999999993</v>
      </c>
      <c r="I59" s="120">
        <v>65.44</v>
      </c>
      <c r="J59" s="120">
        <v>5.13</v>
      </c>
      <c r="K59" s="120">
        <v>0</v>
      </c>
      <c r="L59" s="315">
        <v>1452.95</v>
      </c>
      <c r="M59" s="315">
        <v>1056.95</v>
      </c>
      <c r="N59" s="315">
        <v>396</v>
      </c>
      <c r="O59" s="315">
        <v>65.44</v>
      </c>
      <c r="P59" s="569">
        <v>118.43</v>
      </c>
      <c r="Q59" s="315">
        <v>113.30000000000001</v>
      </c>
      <c r="R59" s="315">
        <v>5.13</v>
      </c>
      <c r="S59" s="441"/>
      <c r="T59" s="568"/>
    </row>
    <row r="60" spans="1:20">
      <c r="A60" s="441">
        <v>100024</v>
      </c>
      <c r="B60" s="129" t="s">
        <v>58</v>
      </c>
      <c r="C60" s="441" t="s">
        <v>20</v>
      </c>
      <c r="D60" s="302">
        <v>1835.66</v>
      </c>
      <c r="E60" s="222">
        <v>1248.24</v>
      </c>
      <c r="F60" s="222">
        <v>587.41999999999996</v>
      </c>
      <c r="G60" s="222">
        <v>0</v>
      </c>
      <c r="H60" s="120">
        <v>153.96999999999997</v>
      </c>
      <c r="I60" s="120">
        <v>123.87999999999998</v>
      </c>
      <c r="J60" s="120">
        <v>30.09</v>
      </c>
      <c r="K60" s="120">
        <v>0</v>
      </c>
      <c r="L60" s="315">
        <v>1682.12</v>
      </c>
      <c r="M60" s="315">
        <v>1213.1199999999999</v>
      </c>
      <c r="N60" s="315">
        <v>469</v>
      </c>
      <c r="O60" s="315">
        <v>159</v>
      </c>
      <c r="P60" s="569">
        <v>148.50999999999996</v>
      </c>
      <c r="Q60" s="315">
        <v>118.41999999999996</v>
      </c>
      <c r="R60" s="315">
        <v>30.09</v>
      </c>
      <c r="S60" s="441"/>
      <c r="T60" s="568"/>
    </row>
    <row r="61" spans="1:20" ht="22.5">
      <c r="A61" s="441">
        <v>100029</v>
      </c>
      <c r="B61" s="129" t="s">
        <v>59</v>
      </c>
      <c r="C61" s="441" t="s">
        <v>60</v>
      </c>
      <c r="D61" s="302">
        <v>1853.96</v>
      </c>
      <c r="E61" s="222">
        <v>1247.3800000000001</v>
      </c>
      <c r="F61" s="222">
        <v>606.58000000000004</v>
      </c>
      <c r="G61" s="222">
        <v>0</v>
      </c>
      <c r="H61" s="120">
        <v>351.07000000000005</v>
      </c>
      <c r="I61" s="120">
        <v>323.15000000000003</v>
      </c>
      <c r="J61" s="120">
        <v>27.92</v>
      </c>
      <c r="K61" s="120">
        <v>0</v>
      </c>
      <c r="L61" s="315">
        <v>1794.38</v>
      </c>
      <c r="M61" s="315">
        <v>1247.3800000000001</v>
      </c>
      <c r="N61" s="315">
        <v>547</v>
      </c>
      <c r="O61" s="315">
        <v>323.14999999999998</v>
      </c>
      <c r="P61" s="569">
        <v>87.500000000000043</v>
      </c>
      <c r="Q61" s="315">
        <v>59.580000000000041</v>
      </c>
      <c r="R61" s="315">
        <v>27.92</v>
      </c>
      <c r="S61" s="441"/>
      <c r="T61" s="568"/>
    </row>
    <row r="62" spans="1:20">
      <c r="A62" s="441">
        <v>100025</v>
      </c>
      <c r="B62" s="129" t="s">
        <v>61</v>
      </c>
      <c r="C62" s="441" t="s">
        <v>20</v>
      </c>
      <c r="D62" s="302">
        <v>1624.96</v>
      </c>
      <c r="E62" s="222">
        <v>1090.98</v>
      </c>
      <c r="F62" s="222">
        <v>533.98</v>
      </c>
      <c r="G62" s="222">
        <v>0</v>
      </c>
      <c r="H62" s="120">
        <v>131.02000000000001</v>
      </c>
      <c r="I62" s="120">
        <v>111.02000000000001</v>
      </c>
      <c r="J62" s="120">
        <v>20</v>
      </c>
      <c r="K62" s="120">
        <v>0</v>
      </c>
      <c r="L62" s="315">
        <v>1540</v>
      </c>
      <c r="M62" s="315">
        <v>1069</v>
      </c>
      <c r="N62" s="315">
        <v>471</v>
      </c>
      <c r="O62" s="315">
        <v>133</v>
      </c>
      <c r="P62" s="569">
        <v>82.980000000000018</v>
      </c>
      <c r="Q62" s="315">
        <v>62.980000000000018</v>
      </c>
      <c r="R62" s="315">
        <v>20</v>
      </c>
      <c r="S62" s="441"/>
      <c r="T62" s="568"/>
    </row>
    <row r="63" spans="1:20">
      <c r="A63" s="441">
        <v>100026</v>
      </c>
      <c r="B63" s="129" t="s">
        <v>62</v>
      </c>
      <c r="C63" s="441" t="s">
        <v>20</v>
      </c>
      <c r="D63" s="302">
        <v>1458.77</v>
      </c>
      <c r="E63" s="222">
        <v>992.06</v>
      </c>
      <c r="F63" s="222">
        <v>466.71</v>
      </c>
      <c r="G63" s="222">
        <v>0</v>
      </c>
      <c r="H63" s="120">
        <v>76.300000000000011</v>
      </c>
      <c r="I63" s="120">
        <v>64.820000000000007</v>
      </c>
      <c r="J63" s="120">
        <v>11.48</v>
      </c>
      <c r="K63" s="120">
        <v>0</v>
      </c>
      <c r="L63" s="315">
        <v>1356.06</v>
      </c>
      <c r="M63" s="315">
        <v>992.06</v>
      </c>
      <c r="N63" s="315">
        <v>364</v>
      </c>
      <c r="O63" s="315">
        <v>64.819999999999993</v>
      </c>
      <c r="P63" s="569">
        <v>114.18999999999998</v>
      </c>
      <c r="Q63" s="315">
        <v>102.70999999999998</v>
      </c>
      <c r="R63" s="315">
        <v>11.48</v>
      </c>
      <c r="S63" s="441"/>
      <c r="T63" s="568"/>
    </row>
    <row r="64" spans="1:20">
      <c r="A64" s="441">
        <v>100027</v>
      </c>
      <c r="B64" s="129" t="s">
        <v>63</v>
      </c>
      <c r="C64" s="441" t="s">
        <v>20</v>
      </c>
      <c r="D64" s="302">
        <v>820.02</v>
      </c>
      <c r="E64" s="222">
        <v>554.16999999999996</v>
      </c>
      <c r="F64" s="222">
        <v>265.85000000000002</v>
      </c>
      <c r="G64" s="222">
        <v>0</v>
      </c>
      <c r="H64" s="120">
        <v>4.3400000000000007</v>
      </c>
      <c r="I64" s="120">
        <v>1.5500000000000007</v>
      </c>
      <c r="J64" s="120">
        <v>2.79</v>
      </c>
      <c r="K64" s="120">
        <v>0</v>
      </c>
      <c r="L64" s="315">
        <v>761.72</v>
      </c>
      <c r="M64" s="315">
        <v>533.72</v>
      </c>
      <c r="N64" s="315">
        <v>228</v>
      </c>
      <c r="O64" s="315">
        <v>22</v>
      </c>
      <c r="P64" s="569">
        <v>40.640000000000022</v>
      </c>
      <c r="Q64" s="315">
        <v>37.850000000000023</v>
      </c>
      <c r="R64" s="315">
        <v>2.79</v>
      </c>
      <c r="S64" s="441"/>
      <c r="T64" s="568"/>
    </row>
    <row r="65" spans="1:20">
      <c r="A65" s="441">
        <v>100028</v>
      </c>
      <c r="B65" s="129" t="s">
        <v>64</v>
      </c>
      <c r="C65" s="441" t="s">
        <v>20</v>
      </c>
      <c r="D65" s="302">
        <v>1650.66</v>
      </c>
      <c r="E65" s="222">
        <v>1095.1199999999999</v>
      </c>
      <c r="F65" s="222">
        <v>555.54</v>
      </c>
      <c r="G65" s="222">
        <v>0</v>
      </c>
      <c r="H65" s="120">
        <v>176.50000000000003</v>
      </c>
      <c r="I65" s="120">
        <v>170.92000000000002</v>
      </c>
      <c r="J65" s="120">
        <v>5.58</v>
      </c>
      <c r="K65" s="120">
        <v>0</v>
      </c>
      <c r="L65" s="315">
        <v>1551.12</v>
      </c>
      <c r="M65" s="315">
        <v>1095.1199999999999</v>
      </c>
      <c r="N65" s="315">
        <v>456</v>
      </c>
      <c r="O65" s="315">
        <v>170.92</v>
      </c>
      <c r="P65" s="569">
        <v>105.11999999999996</v>
      </c>
      <c r="Q65" s="315">
        <v>99.539999999999964</v>
      </c>
      <c r="R65" s="315">
        <v>5.58</v>
      </c>
      <c r="S65" s="441"/>
      <c r="T65" s="568"/>
    </row>
    <row r="66" spans="1:20" ht="22.5">
      <c r="A66" s="441">
        <v>100030</v>
      </c>
      <c r="B66" s="129" t="s">
        <v>65</v>
      </c>
      <c r="C66" s="441" t="s">
        <v>60</v>
      </c>
      <c r="D66" s="302">
        <v>1288.45</v>
      </c>
      <c r="E66" s="222">
        <v>871.35</v>
      </c>
      <c r="F66" s="222">
        <v>417.1</v>
      </c>
      <c r="G66" s="222">
        <v>0</v>
      </c>
      <c r="H66" s="120">
        <v>468.03</v>
      </c>
      <c r="I66" s="120">
        <v>433.87</v>
      </c>
      <c r="J66" s="120">
        <v>34.159999999999997</v>
      </c>
      <c r="K66" s="120">
        <v>0</v>
      </c>
      <c r="L66" s="315">
        <v>1243.3499999999999</v>
      </c>
      <c r="M66" s="315">
        <v>871.35</v>
      </c>
      <c r="N66" s="315">
        <v>372</v>
      </c>
      <c r="O66" s="315">
        <v>433.87</v>
      </c>
      <c r="P66" s="569">
        <v>79.260000000000019</v>
      </c>
      <c r="Q66" s="315">
        <v>45.100000000000023</v>
      </c>
      <c r="R66" s="315">
        <v>34.159999999999997</v>
      </c>
      <c r="S66" s="441"/>
      <c r="T66" s="568"/>
    </row>
    <row r="67" spans="1:20" ht="22.5">
      <c r="A67" s="441">
        <v>100031</v>
      </c>
      <c r="B67" s="129" t="s">
        <v>66</v>
      </c>
      <c r="C67" s="441" t="s">
        <v>60</v>
      </c>
      <c r="D67" s="302">
        <v>1099.56</v>
      </c>
      <c r="E67" s="222">
        <v>743.78</v>
      </c>
      <c r="F67" s="222">
        <v>355.78</v>
      </c>
      <c r="G67" s="222">
        <v>0</v>
      </c>
      <c r="H67" s="120">
        <v>412.2</v>
      </c>
      <c r="I67" s="120">
        <v>358.12</v>
      </c>
      <c r="J67" s="120">
        <v>54.08</v>
      </c>
      <c r="K67" s="120">
        <v>0</v>
      </c>
      <c r="L67" s="315">
        <v>1050.78</v>
      </c>
      <c r="M67" s="315">
        <v>743.78</v>
      </c>
      <c r="N67" s="315">
        <v>307</v>
      </c>
      <c r="O67" s="315">
        <v>358.12</v>
      </c>
      <c r="P67" s="569">
        <v>102.85999999999997</v>
      </c>
      <c r="Q67" s="315">
        <v>48.779999999999973</v>
      </c>
      <c r="R67" s="315">
        <v>54.08</v>
      </c>
      <c r="S67" s="441"/>
      <c r="T67" s="568"/>
    </row>
    <row r="68" spans="1:20" ht="22.5">
      <c r="A68" s="441">
        <v>100032</v>
      </c>
      <c r="B68" s="129" t="s">
        <v>67</v>
      </c>
      <c r="C68" s="441" t="s">
        <v>60</v>
      </c>
      <c r="D68" s="302">
        <v>1812.9</v>
      </c>
      <c r="E68" s="222">
        <v>1220.02</v>
      </c>
      <c r="F68" s="222">
        <v>592.88</v>
      </c>
      <c r="G68" s="222">
        <v>0</v>
      </c>
      <c r="H68" s="120">
        <v>905.23</v>
      </c>
      <c r="I68" s="120">
        <v>773.63</v>
      </c>
      <c r="J68" s="120">
        <v>131.6</v>
      </c>
      <c r="K68" s="120">
        <v>0</v>
      </c>
      <c r="L68" s="315">
        <v>1702.02</v>
      </c>
      <c r="M68" s="315">
        <v>1220.02</v>
      </c>
      <c r="N68" s="315">
        <v>482</v>
      </c>
      <c r="O68" s="315">
        <v>773.63</v>
      </c>
      <c r="P68" s="569">
        <v>242.48</v>
      </c>
      <c r="Q68" s="315">
        <v>110.88</v>
      </c>
      <c r="R68" s="315">
        <v>131.6</v>
      </c>
      <c r="S68" s="441"/>
      <c r="T68" s="568"/>
    </row>
    <row r="69" spans="1:20" ht="22.5">
      <c r="A69" s="441">
        <v>100033</v>
      </c>
      <c r="B69" s="129" t="s">
        <v>68</v>
      </c>
      <c r="C69" s="441" t="s">
        <v>60</v>
      </c>
      <c r="D69" s="302">
        <v>1026.42</v>
      </c>
      <c r="E69" s="222">
        <v>692.17</v>
      </c>
      <c r="F69" s="222">
        <v>334.25</v>
      </c>
      <c r="G69" s="222">
        <v>0</v>
      </c>
      <c r="H69" s="120">
        <v>185.09</v>
      </c>
      <c r="I69" s="120">
        <v>172.62</v>
      </c>
      <c r="J69" s="120">
        <v>12.47</v>
      </c>
      <c r="K69" s="120">
        <v>0</v>
      </c>
      <c r="L69" s="315">
        <v>1040</v>
      </c>
      <c r="M69" s="315">
        <v>726</v>
      </c>
      <c r="N69" s="315">
        <v>314</v>
      </c>
      <c r="O69" s="315">
        <v>138.79</v>
      </c>
      <c r="P69" s="569">
        <v>32.72</v>
      </c>
      <c r="Q69" s="315">
        <v>20.25</v>
      </c>
      <c r="R69" s="315">
        <v>12.47</v>
      </c>
      <c r="S69" s="441"/>
      <c r="T69" s="568"/>
    </row>
    <row r="70" spans="1:20" ht="22.5">
      <c r="A70" s="441">
        <v>100034</v>
      </c>
      <c r="B70" s="129" t="s">
        <v>69</v>
      </c>
      <c r="C70" s="441" t="s">
        <v>60</v>
      </c>
      <c r="D70" s="302">
        <v>694.32</v>
      </c>
      <c r="E70" s="222">
        <v>463.23</v>
      </c>
      <c r="F70" s="222">
        <v>231.09</v>
      </c>
      <c r="G70" s="222">
        <v>0</v>
      </c>
      <c r="H70" s="120">
        <v>947.84999999999991</v>
      </c>
      <c r="I70" s="120">
        <v>791.41</v>
      </c>
      <c r="J70" s="120">
        <v>156.44</v>
      </c>
      <c r="K70" s="120">
        <v>0</v>
      </c>
      <c r="L70" s="315">
        <v>679.79</v>
      </c>
      <c r="M70" s="315">
        <v>468</v>
      </c>
      <c r="N70" s="315">
        <v>211.79</v>
      </c>
      <c r="O70" s="315">
        <v>786.64</v>
      </c>
      <c r="P70" s="569">
        <v>175.74</v>
      </c>
      <c r="Q70" s="315">
        <v>19.300000000000011</v>
      </c>
      <c r="R70" s="315">
        <v>156.44</v>
      </c>
      <c r="S70" s="441"/>
      <c r="T70" s="568"/>
    </row>
    <row r="71" spans="1:20" ht="22.5">
      <c r="A71" s="441">
        <v>100054</v>
      </c>
      <c r="B71" s="129" t="s">
        <v>70</v>
      </c>
      <c r="C71" s="131" t="s">
        <v>60</v>
      </c>
      <c r="D71" s="302">
        <v>1380.47</v>
      </c>
      <c r="E71" s="222">
        <v>931.6</v>
      </c>
      <c r="F71" s="222">
        <v>448.87</v>
      </c>
      <c r="G71" s="222">
        <v>0</v>
      </c>
      <c r="H71" s="120">
        <v>376</v>
      </c>
      <c r="I71" s="120">
        <v>355.83</v>
      </c>
      <c r="J71" s="120">
        <v>20.170000000000002</v>
      </c>
      <c r="K71" s="120">
        <v>0</v>
      </c>
      <c r="L71" s="315">
        <v>1353</v>
      </c>
      <c r="M71" s="315">
        <v>946</v>
      </c>
      <c r="N71" s="315">
        <v>407</v>
      </c>
      <c r="O71" s="315">
        <v>341.43</v>
      </c>
      <c r="P71" s="569">
        <v>62.040000000000006</v>
      </c>
      <c r="Q71" s="315">
        <v>41.870000000000005</v>
      </c>
      <c r="R71" s="315">
        <v>20.170000000000002</v>
      </c>
      <c r="S71" s="131"/>
      <c r="T71" s="568"/>
    </row>
    <row r="72" spans="1:20">
      <c r="A72" s="441">
        <v>100058</v>
      </c>
      <c r="B72" s="129" t="s">
        <v>71</v>
      </c>
      <c r="C72" s="131" t="s">
        <v>20</v>
      </c>
      <c r="D72" s="302">
        <v>1037.57</v>
      </c>
      <c r="E72" s="222">
        <v>694.74</v>
      </c>
      <c r="F72" s="222">
        <v>342.83</v>
      </c>
      <c r="G72" s="222">
        <v>0</v>
      </c>
      <c r="H72" s="120">
        <v>51.71</v>
      </c>
      <c r="I72" s="120">
        <v>43.81</v>
      </c>
      <c r="J72" s="120">
        <v>7.9</v>
      </c>
      <c r="K72" s="120">
        <v>0</v>
      </c>
      <c r="L72" s="315">
        <v>977.74</v>
      </c>
      <c r="M72" s="315">
        <v>694.74</v>
      </c>
      <c r="N72" s="315">
        <v>283</v>
      </c>
      <c r="O72" s="315">
        <v>43.81</v>
      </c>
      <c r="P72" s="569">
        <v>67.72999999999999</v>
      </c>
      <c r="Q72" s="315">
        <v>59.829999999999984</v>
      </c>
      <c r="R72" s="315">
        <v>7.9</v>
      </c>
      <c r="S72" s="131"/>
      <c r="T72" s="568"/>
    </row>
    <row r="73" spans="1:20" ht="22.5">
      <c r="A73" s="441">
        <v>100060</v>
      </c>
      <c r="B73" s="129" t="s">
        <v>72</v>
      </c>
      <c r="C73" s="441" t="s">
        <v>60</v>
      </c>
      <c r="D73" s="302">
        <v>777.14</v>
      </c>
      <c r="E73" s="222">
        <v>522.44000000000005</v>
      </c>
      <c r="F73" s="222">
        <v>254.7</v>
      </c>
      <c r="G73" s="222">
        <v>0</v>
      </c>
      <c r="H73" s="120">
        <v>66.44</v>
      </c>
      <c r="I73" s="120">
        <v>59.800000000000004</v>
      </c>
      <c r="J73" s="120">
        <v>6.64</v>
      </c>
      <c r="K73" s="120">
        <v>0</v>
      </c>
      <c r="L73" s="315">
        <v>762</v>
      </c>
      <c r="M73" s="315">
        <v>530</v>
      </c>
      <c r="N73" s="315">
        <v>232</v>
      </c>
      <c r="O73" s="315">
        <v>52.240000000000101</v>
      </c>
      <c r="P73" s="569">
        <v>29.339999999999989</v>
      </c>
      <c r="Q73" s="315">
        <v>22.699999999999989</v>
      </c>
      <c r="R73" s="315">
        <v>6.64</v>
      </c>
      <c r="S73" s="441"/>
      <c r="T73" s="568"/>
    </row>
    <row r="74" spans="1:20" ht="22.5">
      <c r="A74" s="441">
        <v>100059</v>
      </c>
      <c r="B74" s="129" t="s">
        <v>73</v>
      </c>
      <c r="C74" s="441" t="s">
        <v>60</v>
      </c>
      <c r="D74" s="302">
        <v>1333.28</v>
      </c>
      <c r="E74" s="222">
        <v>897.77</v>
      </c>
      <c r="F74" s="222">
        <v>435.51</v>
      </c>
      <c r="G74" s="222">
        <v>0</v>
      </c>
      <c r="H74" s="120">
        <v>611.33000000000004</v>
      </c>
      <c r="I74" s="120">
        <v>583.97</v>
      </c>
      <c r="J74" s="120">
        <v>27.36</v>
      </c>
      <c r="K74" s="120">
        <v>0</v>
      </c>
      <c r="L74" s="315">
        <v>1267.77</v>
      </c>
      <c r="M74" s="315">
        <v>897.77</v>
      </c>
      <c r="N74" s="315">
        <v>370</v>
      </c>
      <c r="O74" s="315">
        <v>583.97</v>
      </c>
      <c r="P74" s="569">
        <v>92.86999999999999</v>
      </c>
      <c r="Q74" s="315">
        <v>65.509999999999991</v>
      </c>
      <c r="R74" s="315">
        <v>27.36</v>
      </c>
      <c r="S74" s="441"/>
      <c r="T74" s="568"/>
    </row>
    <row r="75" spans="1:20" ht="22.5">
      <c r="A75" s="441">
        <v>100061</v>
      </c>
      <c r="B75" s="129" t="s">
        <v>74</v>
      </c>
      <c r="C75" s="441" t="s">
        <v>60</v>
      </c>
      <c r="D75" s="302">
        <v>1573.26</v>
      </c>
      <c r="E75" s="304">
        <v>1063.92</v>
      </c>
      <c r="F75" s="222">
        <v>509.34</v>
      </c>
      <c r="G75" s="222">
        <v>0</v>
      </c>
      <c r="H75" s="120">
        <v>502.21</v>
      </c>
      <c r="I75" s="120">
        <v>476.10999999999996</v>
      </c>
      <c r="J75" s="120">
        <v>26.1</v>
      </c>
      <c r="K75" s="120">
        <v>0</v>
      </c>
      <c r="L75" s="315">
        <v>1476.92</v>
      </c>
      <c r="M75" s="315">
        <v>1063.92</v>
      </c>
      <c r="N75" s="315">
        <v>413</v>
      </c>
      <c r="O75" s="315">
        <v>476.11</v>
      </c>
      <c r="P75" s="569">
        <v>122.43999999999997</v>
      </c>
      <c r="Q75" s="315">
        <v>96.339999999999975</v>
      </c>
      <c r="R75" s="315">
        <v>26.1</v>
      </c>
      <c r="S75" s="441"/>
      <c r="T75" s="568"/>
    </row>
    <row r="76" spans="1:20" ht="22.5">
      <c r="A76" s="441">
        <v>100062</v>
      </c>
      <c r="B76" s="129" t="s">
        <v>75</v>
      </c>
      <c r="C76" s="441" t="s">
        <v>60</v>
      </c>
      <c r="D76" s="302">
        <v>812.57</v>
      </c>
      <c r="E76" s="222">
        <v>547.62</v>
      </c>
      <c r="F76" s="222">
        <v>264.95</v>
      </c>
      <c r="G76" s="222">
        <v>0</v>
      </c>
      <c r="H76" s="120">
        <v>80.83</v>
      </c>
      <c r="I76" s="120">
        <v>74.86</v>
      </c>
      <c r="J76" s="120">
        <v>5.97</v>
      </c>
      <c r="K76" s="120">
        <v>0</v>
      </c>
      <c r="L76" s="315">
        <v>747.62</v>
      </c>
      <c r="M76" s="315">
        <v>547.62</v>
      </c>
      <c r="N76" s="315">
        <v>200</v>
      </c>
      <c r="O76" s="315">
        <v>74.86</v>
      </c>
      <c r="P76" s="569">
        <v>70.919999999999987</v>
      </c>
      <c r="Q76" s="315">
        <v>64.949999999999989</v>
      </c>
      <c r="R76" s="315">
        <v>5.97</v>
      </c>
      <c r="S76" s="441"/>
      <c r="T76" s="568"/>
    </row>
    <row r="77" spans="1:20" ht="22.5">
      <c r="A77" s="584">
        <v>100063</v>
      </c>
      <c r="B77" s="585" t="s">
        <v>76</v>
      </c>
      <c r="C77" s="438" t="s">
        <v>60</v>
      </c>
      <c r="D77" s="302">
        <v>473.42</v>
      </c>
      <c r="E77" s="222">
        <v>320.45</v>
      </c>
      <c r="F77" s="222">
        <v>152.97</v>
      </c>
      <c r="G77" s="222">
        <v>0</v>
      </c>
      <c r="H77" s="120">
        <v>3119.64</v>
      </c>
      <c r="I77" s="120">
        <v>3110.69</v>
      </c>
      <c r="J77" s="120">
        <v>8.9499999999999993</v>
      </c>
      <c r="K77" s="120">
        <v>0</v>
      </c>
      <c r="L77" s="315">
        <v>449.45</v>
      </c>
      <c r="M77" s="315">
        <v>320.45</v>
      </c>
      <c r="N77" s="315">
        <v>129</v>
      </c>
      <c r="O77" s="315">
        <v>3110.69</v>
      </c>
      <c r="P77" s="569">
        <v>32.92</v>
      </c>
      <c r="Q77" s="315">
        <v>23.97</v>
      </c>
      <c r="R77" s="315">
        <v>8.9499999999999993</v>
      </c>
      <c r="S77" s="438"/>
      <c r="T77" s="568"/>
    </row>
    <row r="78" spans="1:20" ht="22.5">
      <c r="A78" s="585" t="s">
        <v>78</v>
      </c>
      <c r="B78" s="585" t="s">
        <v>79</v>
      </c>
      <c r="C78" s="439" t="s">
        <v>60</v>
      </c>
      <c r="D78" s="302">
        <v>774.35</v>
      </c>
      <c r="E78" s="222">
        <v>524.89</v>
      </c>
      <c r="F78" s="222">
        <v>249.46</v>
      </c>
      <c r="G78" s="222">
        <v>0</v>
      </c>
      <c r="H78" s="120">
        <v>287.15999999999997</v>
      </c>
      <c r="I78" s="120">
        <v>262.58</v>
      </c>
      <c r="J78" s="120">
        <v>24.58</v>
      </c>
      <c r="K78" s="120">
        <v>0</v>
      </c>
      <c r="L78" s="315">
        <v>725.89</v>
      </c>
      <c r="M78" s="315">
        <v>524.89</v>
      </c>
      <c r="N78" s="315">
        <v>201</v>
      </c>
      <c r="O78" s="315">
        <v>262.58000000000004</v>
      </c>
      <c r="P78" s="569">
        <v>73.040000000000006</v>
      </c>
      <c r="Q78" s="315">
        <v>48.460000000000008</v>
      </c>
      <c r="R78" s="315">
        <v>24.58</v>
      </c>
      <c r="S78" s="439"/>
      <c r="T78" s="568"/>
    </row>
    <row r="79" spans="1:20" ht="22.5">
      <c r="A79" s="585" t="s">
        <v>1275</v>
      </c>
      <c r="B79" s="585" t="s">
        <v>81</v>
      </c>
      <c r="C79" s="131" t="s">
        <v>60</v>
      </c>
      <c r="D79" s="302">
        <v>1039.17</v>
      </c>
      <c r="E79" s="222">
        <v>701.82</v>
      </c>
      <c r="F79" s="222">
        <v>337.35</v>
      </c>
      <c r="G79" s="222">
        <v>0</v>
      </c>
      <c r="H79" s="120">
        <v>261.69</v>
      </c>
      <c r="I79" s="120">
        <v>244.10999999999999</v>
      </c>
      <c r="J79" s="120">
        <v>17.579999999999998</v>
      </c>
      <c r="K79" s="120">
        <v>0</v>
      </c>
      <c r="L79" s="315">
        <v>992.82</v>
      </c>
      <c r="M79" s="315">
        <v>701.82</v>
      </c>
      <c r="N79" s="315">
        <v>291</v>
      </c>
      <c r="O79" s="315">
        <v>244.11</v>
      </c>
      <c r="P79" s="569">
        <v>63.930000000000021</v>
      </c>
      <c r="Q79" s="315">
        <v>46.350000000000023</v>
      </c>
      <c r="R79" s="315">
        <v>17.579999999999998</v>
      </c>
      <c r="S79" s="131"/>
      <c r="T79" s="568"/>
    </row>
    <row r="80" spans="1:20">
      <c r="A80" s="585" t="s">
        <v>82</v>
      </c>
      <c r="B80" s="585" t="s">
        <v>83</v>
      </c>
      <c r="C80" s="131" t="s">
        <v>20</v>
      </c>
      <c r="D80" s="302">
        <v>529.21</v>
      </c>
      <c r="E80" s="222">
        <v>357.81</v>
      </c>
      <c r="F80" s="222">
        <v>171.4</v>
      </c>
      <c r="G80" s="222">
        <v>0</v>
      </c>
      <c r="H80" s="120">
        <v>53.05</v>
      </c>
      <c r="I80" s="120">
        <v>41.61</v>
      </c>
      <c r="J80" s="120">
        <v>11.44</v>
      </c>
      <c r="K80" s="120">
        <v>0</v>
      </c>
      <c r="L80" s="315">
        <v>509.81</v>
      </c>
      <c r="M80" s="315">
        <v>357.81</v>
      </c>
      <c r="N80" s="315">
        <v>152</v>
      </c>
      <c r="O80" s="315">
        <v>41.61</v>
      </c>
      <c r="P80" s="569">
        <v>30.840000000000003</v>
      </c>
      <c r="Q80" s="315">
        <v>19.400000000000006</v>
      </c>
      <c r="R80" s="315">
        <v>11.44</v>
      </c>
      <c r="S80" s="131"/>
      <c r="T80" s="568"/>
    </row>
    <row r="81" spans="1:20" ht="22.5">
      <c r="A81" s="129" t="s">
        <v>84</v>
      </c>
      <c r="B81" s="129" t="s">
        <v>85</v>
      </c>
      <c r="C81" s="441" t="s">
        <v>60</v>
      </c>
      <c r="D81" s="302">
        <v>1062.67</v>
      </c>
      <c r="E81" s="222">
        <v>714.32</v>
      </c>
      <c r="F81" s="222">
        <v>348.35</v>
      </c>
      <c r="G81" s="222">
        <v>0</v>
      </c>
      <c r="H81" s="120">
        <v>91.460000000000008</v>
      </c>
      <c r="I81" s="120">
        <v>82.170000000000016</v>
      </c>
      <c r="J81" s="120">
        <v>9.2899999999999991</v>
      </c>
      <c r="K81" s="120">
        <v>0</v>
      </c>
      <c r="L81" s="315">
        <v>1013.32</v>
      </c>
      <c r="M81" s="315">
        <v>714.32</v>
      </c>
      <c r="N81" s="315">
        <v>299</v>
      </c>
      <c r="O81" s="315">
        <v>82.17</v>
      </c>
      <c r="P81" s="569">
        <v>58.640000000000022</v>
      </c>
      <c r="Q81" s="315">
        <v>49.350000000000023</v>
      </c>
      <c r="R81" s="315">
        <v>9.2899999999999991</v>
      </c>
      <c r="S81" s="441"/>
      <c r="T81" s="568"/>
    </row>
    <row r="82" spans="1:20" ht="14.25">
      <c r="A82" s="752" t="s">
        <v>86</v>
      </c>
      <c r="B82" s="442" t="s">
        <v>10</v>
      </c>
      <c r="C82" s="113"/>
      <c r="D82" s="218">
        <v>1756.4</v>
      </c>
      <c r="E82" s="218">
        <v>1183.52</v>
      </c>
      <c r="F82" s="218">
        <v>572.88</v>
      </c>
      <c r="G82" s="218">
        <v>0</v>
      </c>
      <c r="H82" s="130">
        <v>2640.96</v>
      </c>
      <c r="I82" s="130">
        <v>2567.6400000000003</v>
      </c>
      <c r="J82" s="130">
        <v>73.320000000000007</v>
      </c>
      <c r="K82" s="130">
        <v>0</v>
      </c>
      <c r="L82" s="130">
        <v>1654.52</v>
      </c>
      <c r="M82" s="130">
        <v>1183.52</v>
      </c>
      <c r="N82" s="130">
        <v>471</v>
      </c>
      <c r="O82" s="130">
        <v>2567.6400000000003</v>
      </c>
      <c r="P82" s="130">
        <v>175.2</v>
      </c>
      <c r="Q82" s="130">
        <v>101.88</v>
      </c>
      <c r="R82" s="130">
        <v>73.320000000000007</v>
      </c>
      <c r="S82" s="130">
        <v>0</v>
      </c>
      <c r="T82" s="568"/>
    </row>
    <row r="83" spans="1:20" ht="22.5">
      <c r="A83" s="753"/>
      <c r="B83" s="129" t="s">
        <v>87</v>
      </c>
      <c r="C83" s="441" t="s">
        <v>60</v>
      </c>
      <c r="D83" s="302">
        <v>947.68</v>
      </c>
      <c r="E83" s="222">
        <v>643.73</v>
      </c>
      <c r="F83" s="222">
        <v>303.95</v>
      </c>
      <c r="G83" s="222">
        <v>0</v>
      </c>
      <c r="H83" s="120">
        <v>2335.61</v>
      </c>
      <c r="I83" s="120">
        <v>2279.59</v>
      </c>
      <c r="J83" s="120">
        <v>56.02</v>
      </c>
      <c r="K83" s="120">
        <v>0</v>
      </c>
      <c r="L83" s="315">
        <v>896.73</v>
      </c>
      <c r="M83" s="315">
        <v>643.73</v>
      </c>
      <c r="N83" s="315">
        <v>253</v>
      </c>
      <c r="O83" s="315">
        <v>2279.59</v>
      </c>
      <c r="P83" s="569">
        <v>106.97</v>
      </c>
      <c r="Q83" s="315">
        <v>50.949999999999989</v>
      </c>
      <c r="R83" s="315">
        <v>56.02</v>
      </c>
      <c r="S83" s="441"/>
      <c r="T83" s="568"/>
    </row>
    <row r="84" spans="1:20" ht="22.5">
      <c r="A84" s="754"/>
      <c r="B84" s="129" t="s">
        <v>88</v>
      </c>
      <c r="C84" s="441" t="s">
        <v>60</v>
      </c>
      <c r="D84" s="302">
        <v>808.72</v>
      </c>
      <c r="E84" s="222">
        <v>539.79</v>
      </c>
      <c r="F84" s="222">
        <v>268.93</v>
      </c>
      <c r="G84" s="222">
        <v>0</v>
      </c>
      <c r="H84" s="120">
        <v>305.35000000000002</v>
      </c>
      <c r="I84" s="120">
        <v>288.05</v>
      </c>
      <c r="J84" s="120">
        <v>17.3</v>
      </c>
      <c r="K84" s="120">
        <v>0</v>
      </c>
      <c r="L84" s="315">
        <v>757.79</v>
      </c>
      <c r="M84" s="315">
        <v>539.79</v>
      </c>
      <c r="N84" s="315">
        <v>218</v>
      </c>
      <c r="O84" s="315">
        <v>288.05</v>
      </c>
      <c r="P84" s="569">
        <v>68.23</v>
      </c>
      <c r="Q84" s="315">
        <v>50.930000000000007</v>
      </c>
      <c r="R84" s="315">
        <v>17.3</v>
      </c>
      <c r="S84" s="441"/>
      <c r="T84" s="568"/>
    </row>
    <row r="85" spans="1:20" ht="22.5">
      <c r="A85" s="585" t="s">
        <v>1275</v>
      </c>
      <c r="B85" s="129" t="s">
        <v>90</v>
      </c>
      <c r="C85" s="441" t="s">
        <v>60</v>
      </c>
      <c r="D85" s="302">
        <v>956.88</v>
      </c>
      <c r="E85" s="222">
        <v>645.25</v>
      </c>
      <c r="F85" s="222">
        <v>311.63</v>
      </c>
      <c r="G85" s="222">
        <v>0</v>
      </c>
      <c r="H85" s="120">
        <v>245.55</v>
      </c>
      <c r="I85" s="120">
        <v>229.67000000000002</v>
      </c>
      <c r="J85" s="120">
        <v>15.88</v>
      </c>
      <c r="K85" s="120">
        <v>0</v>
      </c>
      <c r="L85" s="315">
        <v>917.25</v>
      </c>
      <c r="M85" s="315">
        <v>645.25</v>
      </c>
      <c r="N85" s="315">
        <v>272</v>
      </c>
      <c r="O85" s="315">
        <v>229.67</v>
      </c>
      <c r="P85" s="569">
        <v>55.51</v>
      </c>
      <c r="Q85" s="315">
        <v>39.629999999999995</v>
      </c>
      <c r="R85" s="315">
        <v>15.88</v>
      </c>
      <c r="S85" s="441"/>
      <c r="T85" s="568"/>
    </row>
    <row r="86" spans="1:20" ht="22.5">
      <c r="A86" s="129" t="s">
        <v>91</v>
      </c>
      <c r="B86" s="129" t="s">
        <v>92</v>
      </c>
      <c r="C86" s="441" t="s">
        <v>60</v>
      </c>
      <c r="D86" s="302">
        <v>1055.56</v>
      </c>
      <c r="E86" s="222">
        <v>715.18</v>
      </c>
      <c r="F86" s="222">
        <v>340.38</v>
      </c>
      <c r="G86" s="222">
        <v>0</v>
      </c>
      <c r="H86" s="120">
        <v>330.59999999999997</v>
      </c>
      <c r="I86" s="120">
        <v>297.14</v>
      </c>
      <c r="J86" s="120">
        <v>33.46</v>
      </c>
      <c r="K86" s="120">
        <v>0</v>
      </c>
      <c r="L86" s="315">
        <v>1015.18</v>
      </c>
      <c r="M86" s="315">
        <v>715.18</v>
      </c>
      <c r="N86" s="315">
        <v>300</v>
      </c>
      <c r="O86" s="315">
        <v>297.14</v>
      </c>
      <c r="P86" s="569">
        <v>73.84</v>
      </c>
      <c r="Q86" s="315">
        <v>40.379999999999995</v>
      </c>
      <c r="R86" s="315">
        <v>33.46</v>
      </c>
      <c r="S86" s="441"/>
      <c r="T86" s="568"/>
    </row>
    <row r="87" spans="1:20" ht="22.5">
      <c r="A87" s="129" t="s">
        <v>93</v>
      </c>
      <c r="B87" s="129" t="s">
        <v>94</v>
      </c>
      <c r="C87" s="441" t="s">
        <v>60</v>
      </c>
      <c r="D87" s="302">
        <v>1314.28</v>
      </c>
      <c r="E87" s="222">
        <v>887.37</v>
      </c>
      <c r="F87" s="222">
        <v>426.91</v>
      </c>
      <c r="G87" s="222">
        <v>0</v>
      </c>
      <c r="H87" s="120">
        <v>349.83</v>
      </c>
      <c r="I87" s="120">
        <v>320.70999999999998</v>
      </c>
      <c r="J87" s="120">
        <v>29.12</v>
      </c>
      <c r="K87" s="120">
        <v>0</v>
      </c>
      <c r="L87" s="315">
        <v>1270.3699999999999</v>
      </c>
      <c r="M87" s="315">
        <v>887.37</v>
      </c>
      <c r="N87" s="315">
        <v>383</v>
      </c>
      <c r="O87" s="315">
        <v>320.71000000000004</v>
      </c>
      <c r="P87" s="569">
        <v>73.03000000000003</v>
      </c>
      <c r="Q87" s="315">
        <v>43.910000000000025</v>
      </c>
      <c r="R87" s="315">
        <v>29.12</v>
      </c>
      <c r="S87" s="441"/>
      <c r="T87" s="568"/>
    </row>
    <row r="88" spans="1:20" ht="22.5">
      <c r="A88" s="585" t="s">
        <v>1275</v>
      </c>
      <c r="B88" s="129" t="s">
        <v>96</v>
      </c>
      <c r="C88" s="441" t="s">
        <v>60</v>
      </c>
      <c r="D88" s="302">
        <v>625.89</v>
      </c>
      <c r="E88" s="222">
        <v>421.57</v>
      </c>
      <c r="F88" s="222">
        <v>204.32</v>
      </c>
      <c r="G88" s="222">
        <v>0</v>
      </c>
      <c r="H88" s="120">
        <v>292.56</v>
      </c>
      <c r="I88" s="120">
        <v>270.47000000000003</v>
      </c>
      <c r="J88" s="120">
        <v>22.09</v>
      </c>
      <c r="K88" s="120">
        <v>0</v>
      </c>
      <c r="L88" s="315">
        <v>601.56999999999994</v>
      </c>
      <c r="M88" s="315">
        <v>421.57</v>
      </c>
      <c r="N88" s="315">
        <v>180</v>
      </c>
      <c r="O88" s="315">
        <v>270.47000000000003</v>
      </c>
      <c r="P88" s="569">
        <v>46.41</v>
      </c>
      <c r="Q88" s="315">
        <v>24.319999999999993</v>
      </c>
      <c r="R88" s="315">
        <v>22.09</v>
      </c>
      <c r="S88" s="441"/>
      <c r="T88" s="568"/>
    </row>
    <row r="89" spans="1:20" ht="22.5">
      <c r="A89" s="129" t="s">
        <v>97</v>
      </c>
      <c r="B89" s="129" t="s">
        <v>98</v>
      </c>
      <c r="C89" s="441" t="s">
        <v>60</v>
      </c>
      <c r="D89" s="302">
        <v>1387.81</v>
      </c>
      <c r="E89" s="222">
        <v>935.69</v>
      </c>
      <c r="F89" s="222">
        <v>452.12</v>
      </c>
      <c r="G89" s="222">
        <v>0</v>
      </c>
      <c r="H89" s="120">
        <v>445.84000000000003</v>
      </c>
      <c r="I89" s="120">
        <v>408.61</v>
      </c>
      <c r="J89" s="120">
        <v>37.229999999999997</v>
      </c>
      <c r="K89" s="120">
        <v>0</v>
      </c>
      <c r="L89" s="315">
        <v>1316.69</v>
      </c>
      <c r="M89" s="315">
        <v>935.69</v>
      </c>
      <c r="N89" s="315">
        <v>381</v>
      </c>
      <c r="O89" s="315">
        <v>408.61</v>
      </c>
      <c r="P89" s="569">
        <v>108.35</v>
      </c>
      <c r="Q89" s="315">
        <v>71.12</v>
      </c>
      <c r="R89" s="315">
        <v>37.229999999999997</v>
      </c>
      <c r="S89" s="441"/>
      <c r="T89" s="568"/>
    </row>
    <row r="90" spans="1:20" ht="14.25">
      <c r="A90" s="752" t="s">
        <v>99</v>
      </c>
      <c r="B90" s="442" t="s">
        <v>10</v>
      </c>
      <c r="C90" s="113"/>
      <c r="D90" s="218">
        <v>1770.58</v>
      </c>
      <c r="E90" s="218">
        <v>1187.9100000000001</v>
      </c>
      <c r="F90" s="218">
        <v>582.66999999999996</v>
      </c>
      <c r="G90" s="218">
        <v>0</v>
      </c>
      <c r="H90" s="130">
        <v>431.42000000000007</v>
      </c>
      <c r="I90" s="130">
        <v>407.48</v>
      </c>
      <c r="J90" s="130">
        <v>23.939999999999998</v>
      </c>
      <c r="K90" s="130">
        <v>0</v>
      </c>
      <c r="L90" s="130">
        <v>1735.96</v>
      </c>
      <c r="M90" s="130">
        <v>1207.5700000000002</v>
      </c>
      <c r="N90" s="130">
        <v>528.39</v>
      </c>
      <c r="O90" s="130">
        <v>387.82</v>
      </c>
      <c r="P90" s="130">
        <v>78.21999999999997</v>
      </c>
      <c r="Q90" s="130">
        <v>54.279999999999973</v>
      </c>
      <c r="R90" s="130">
        <v>23.939999999999998</v>
      </c>
      <c r="S90" s="130">
        <v>0</v>
      </c>
      <c r="T90" s="568"/>
    </row>
    <row r="91" spans="1:20" ht="22.5">
      <c r="A91" s="753"/>
      <c r="B91" s="129" t="s">
        <v>100</v>
      </c>
      <c r="C91" s="441" t="s">
        <v>60</v>
      </c>
      <c r="D91" s="302">
        <v>992.28</v>
      </c>
      <c r="E91" s="222">
        <v>666.57</v>
      </c>
      <c r="F91" s="222">
        <v>325.70999999999998</v>
      </c>
      <c r="G91" s="222">
        <v>0</v>
      </c>
      <c r="H91" s="120">
        <v>172.19000000000003</v>
      </c>
      <c r="I91" s="120">
        <v>161.85000000000002</v>
      </c>
      <c r="J91" s="120">
        <v>10.34</v>
      </c>
      <c r="K91" s="120">
        <v>0</v>
      </c>
      <c r="L91" s="315">
        <v>952.57</v>
      </c>
      <c r="M91" s="315">
        <v>666.57</v>
      </c>
      <c r="N91" s="315">
        <v>286</v>
      </c>
      <c r="O91" s="315">
        <v>161.85</v>
      </c>
      <c r="P91" s="569">
        <v>50.049999999999983</v>
      </c>
      <c r="Q91" s="315">
        <v>39.70999999999998</v>
      </c>
      <c r="R91" s="315">
        <v>10.34</v>
      </c>
      <c r="S91" s="218"/>
      <c r="T91" s="568"/>
    </row>
    <row r="92" spans="1:20" ht="22.5">
      <c r="A92" s="754"/>
      <c r="B92" s="129" t="s">
        <v>101</v>
      </c>
      <c r="C92" s="441" t="s">
        <v>60</v>
      </c>
      <c r="D92" s="302">
        <v>778.3</v>
      </c>
      <c r="E92" s="222">
        <v>521.34</v>
      </c>
      <c r="F92" s="222">
        <v>256.95999999999998</v>
      </c>
      <c r="G92" s="222">
        <v>0</v>
      </c>
      <c r="H92" s="120">
        <v>259.23</v>
      </c>
      <c r="I92" s="120">
        <v>245.63</v>
      </c>
      <c r="J92" s="120">
        <v>13.6</v>
      </c>
      <c r="K92" s="120">
        <v>0</v>
      </c>
      <c r="L92" s="315">
        <v>783.39</v>
      </c>
      <c r="M92" s="315">
        <v>541</v>
      </c>
      <c r="N92" s="315">
        <v>242.39</v>
      </c>
      <c r="O92" s="315">
        <v>225.97</v>
      </c>
      <c r="P92" s="569">
        <v>28.169999999999995</v>
      </c>
      <c r="Q92" s="315">
        <v>14.569999999999993</v>
      </c>
      <c r="R92" s="315">
        <v>13.6</v>
      </c>
      <c r="S92" s="441"/>
      <c r="T92" s="568"/>
    </row>
    <row r="93" spans="1:20" ht="22.5">
      <c r="A93" s="129" t="s">
        <v>102</v>
      </c>
      <c r="B93" s="129" t="s">
        <v>103</v>
      </c>
      <c r="C93" s="441" t="s">
        <v>60</v>
      </c>
      <c r="D93" s="302">
        <v>946.72</v>
      </c>
      <c r="E93" s="222">
        <v>644.15</v>
      </c>
      <c r="F93" s="222">
        <v>302.57</v>
      </c>
      <c r="G93" s="222">
        <v>0</v>
      </c>
      <c r="H93" s="120">
        <v>197.79</v>
      </c>
      <c r="I93" s="120">
        <v>178.01</v>
      </c>
      <c r="J93" s="120">
        <v>19.78</v>
      </c>
      <c r="K93" s="120">
        <v>0</v>
      </c>
      <c r="L93" s="315">
        <v>891.15</v>
      </c>
      <c r="M93" s="315">
        <v>644.15</v>
      </c>
      <c r="N93" s="315">
        <v>247</v>
      </c>
      <c r="O93" s="315">
        <v>178.01</v>
      </c>
      <c r="P93" s="569">
        <v>75.349999999999994</v>
      </c>
      <c r="Q93" s="315">
        <v>55.569999999999993</v>
      </c>
      <c r="R93" s="315">
        <v>19.78</v>
      </c>
      <c r="S93" s="441"/>
      <c r="T93" s="568"/>
    </row>
    <row r="94" spans="1:20" ht="22.5">
      <c r="A94" s="129" t="s">
        <v>104</v>
      </c>
      <c r="B94" s="129" t="s">
        <v>105</v>
      </c>
      <c r="C94" s="441" t="s">
        <v>60</v>
      </c>
      <c r="D94" s="302">
        <v>489</v>
      </c>
      <c r="E94" s="222">
        <v>331.72</v>
      </c>
      <c r="F94" s="222">
        <v>157.28</v>
      </c>
      <c r="G94" s="222">
        <v>0</v>
      </c>
      <c r="H94" s="120">
        <v>151.51</v>
      </c>
      <c r="I94" s="120">
        <v>135.31</v>
      </c>
      <c r="J94" s="120">
        <v>16.2</v>
      </c>
      <c r="K94" s="120">
        <v>0</v>
      </c>
      <c r="L94" s="315">
        <v>466.72</v>
      </c>
      <c r="M94" s="315">
        <v>331.72</v>
      </c>
      <c r="N94" s="315">
        <v>135</v>
      </c>
      <c r="O94" s="315">
        <v>135.31</v>
      </c>
      <c r="P94" s="569">
        <v>38.480000000000004</v>
      </c>
      <c r="Q94" s="315">
        <v>22.28</v>
      </c>
      <c r="R94" s="315">
        <v>16.2</v>
      </c>
      <c r="S94" s="441"/>
      <c r="T94" s="568"/>
    </row>
    <row r="95" spans="1:20" ht="22.5">
      <c r="A95" s="129" t="s">
        <v>106</v>
      </c>
      <c r="B95" s="129" t="s">
        <v>107</v>
      </c>
      <c r="C95" s="131" t="s">
        <v>60</v>
      </c>
      <c r="D95" s="302">
        <v>411.61</v>
      </c>
      <c r="E95" s="222">
        <v>279.37</v>
      </c>
      <c r="F95" s="222">
        <v>132.24</v>
      </c>
      <c r="G95" s="222">
        <v>0</v>
      </c>
      <c r="H95" s="120">
        <v>596.38</v>
      </c>
      <c r="I95" s="120">
        <v>584.62</v>
      </c>
      <c r="J95" s="120">
        <v>11.76</v>
      </c>
      <c r="K95" s="120">
        <v>0</v>
      </c>
      <c r="L95" s="315">
        <v>396.37</v>
      </c>
      <c r="M95" s="315">
        <v>279.37</v>
      </c>
      <c r="N95" s="315">
        <v>117</v>
      </c>
      <c r="O95" s="315">
        <v>584.62</v>
      </c>
      <c r="P95" s="569">
        <v>27.000000000000007</v>
      </c>
      <c r="Q95" s="315">
        <v>15.240000000000009</v>
      </c>
      <c r="R95" s="315">
        <v>11.76</v>
      </c>
      <c r="S95" s="441"/>
      <c r="T95" s="568"/>
    </row>
    <row r="96" spans="1:20">
      <c r="A96" s="129" t="s">
        <v>108</v>
      </c>
      <c r="B96" s="129" t="s">
        <v>109</v>
      </c>
      <c r="C96" s="131" t="s">
        <v>20</v>
      </c>
      <c r="D96" s="302">
        <v>1151.8800000000001</v>
      </c>
      <c r="E96" s="222">
        <v>775.57</v>
      </c>
      <c r="F96" s="222">
        <v>376.31</v>
      </c>
      <c r="G96" s="222">
        <v>0</v>
      </c>
      <c r="H96" s="120">
        <v>125.75999999999999</v>
      </c>
      <c r="I96" s="120">
        <v>116.61999999999999</v>
      </c>
      <c r="J96" s="120">
        <v>9.14</v>
      </c>
      <c r="K96" s="120">
        <v>0</v>
      </c>
      <c r="L96" s="315">
        <v>1087.5700000000002</v>
      </c>
      <c r="M96" s="315">
        <v>775.57</v>
      </c>
      <c r="N96" s="315">
        <v>312</v>
      </c>
      <c r="O96" s="315">
        <v>116.62</v>
      </c>
      <c r="P96" s="569">
        <v>73.45</v>
      </c>
      <c r="Q96" s="315">
        <v>64.31</v>
      </c>
      <c r="R96" s="315">
        <v>9.14</v>
      </c>
      <c r="S96" s="131"/>
      <c r="T96" s="568"/>
    </row>
    <row r="97" spans="1:20" ht="22.5">
      <c r="A97" s="129" t="s">
        <v>110</v>
      </c>
      <c r="B97" s="129" t="s">
        <v>111</v>
      </c>
      <c r="C97" s="441" t="s">
        <v>60</v>
      </c>
      <c r="D97" s="302">
        <v>566.85</v>
      </c>
      <c r="E97" s="222">
        <v>383.83</v>
      </c>
      <c r="F97" s="222">
        <v>183.02</v>
      </c>
      <c r="G97" s="222">
        <v>0</v>
      </c>
      <c r="H97" s="120">
        <v>178.8</v>
      </c>
      <c r="I97" s="120">
        <v>171.87</v>
      </c>
      <c r="J97" s="120">
        <v>6.93</v>
      </c>
      <c r="K97" s="120">
        <v>0</v>
      </c>
      <c r="L97" s="315">
        <v>539.82999999999993</v>
      </c>
      <c r="M97" s="315">
        <v>383.83</v>
      </c>
      <c r="N97" s="315">
        <v>156</v>
      </c>
      <c r="O97" s="315">
        <v>171.87</v>
      </c>
      <c r="P97" s="569">
        <v>33.95000000000001</v>
      </c>
      <c r="Q97" s="315">
        <v>27.02000000000001</v>
      </c>
      <c r="R97" s="315">
        <v>6.93</v>
      </c>
      <c r="S97" s="131"/>
      <c r="T97" s="568"/>
    </row>
    <row r="98" spans="1:20" ht="22.5">
      <c r="A98" s="129" t="s">
        <v>112</v>
      </c>
      <c r="B98" s="129" t="s">
        <v>113</v>
      </c>
      <c r="C98" s="441" t="s">
        <v>60</v>
      </c>
      <c r="D98" s="302">
        <v>849.35</v>
      </c>
      <c r="E98" s="222">
        <v>573.49</v>
      </c>
      <c r="F98" s="222">
        <v>275.86</v>
      </c>
      <c r="G98" s="222">
        <v>0</v>
      </c>
      <c r="H98" s="120">
        <v>135.26</v>
      </c>
      <c r="I98" s="120">
        <v>124.6</v>
      </c>
      <c r="J98" s="120">
        <v>10.66</v>
      </c>
      <c r="K98" s="120">
        <v>0</v>
      </c>
      <c r="L98" s="315">
        <v>777.49</v>
      </c>
      <c r="M98" s="315">
        <v>573.49</v>
      </c>
      <c r="N98" s="315">
        <v>204</v>
      </c>
      <c r="O98" s="315">
        <v>124.6</v>
      </c>
      <c r="P98" s="569">
        <v>82.52000000000001</v>
      </c>
      <c r="Q98" s="315">
        <v>71.860000000000014</v>
      </c>
      <c r="R98" s="315">
        <v>10.66</v>
      </c>
      <c r="S98" s="441"/>
      <c r="T98" s="568"/>
    </row>
    <row r="99" spans="1:20" ht="22.5">
      <c r="A99" s="129" t="s">
        <v>114</v>
      </c>
      <c r="B99" s="129" t="s">
        <v>115</v>
      </c>
      <c r="C99" s="441" t="s">
        <v>60</v>
      </c>
      <c r="D99" s="302">
        <v>793.17</v>
      </c>
      <c r="E99" s="222">
        <v>534.38</v>
      </c>
      <c r="F99" s="222">
        <v>258.79000000000002</v>
      </c>
      <c r="G99" s="222">
        <v>0</v>
      </c>
      <c r="H99" s="120">
        <v>67.47</v>
      </c>
      <c r="I99" s="120">
        <v>62.5</v>
      </c>
      <c r="J99" s="120">
        <v>4.97</v>
      </c>
      <c r="K99" s="120">
        <v>0</v>
      </c>
      <c r="L99" s="315">
        <v>744.38</v>
      </c>
      <c r="M99" s="315">
        <v>534.38</v>
      </c>
      <c r="N99" s="315">
        <v>210</v>
      </c>
      <c r="O99" s="315">
        <v>62.5</v>
      </c>
      <c r="P99" s="569">
        <v>53.760000000000019</v>
      </c>
      <c r="Q99" s="315">
        <v>48.79000000000002</v>
      </c>
      <c r="R99" s="315">
        <v>4.97</v>
      </c>
      <c r="S99" s="441"/>
      <c r="T99" s="568"/>
    </row>
    <row r="100" spans="1:20" ht="22.5">
      <c r="A100" s="585" t="s">
        <v>1275</v>
      </c>
      <c r="B100" s="129" t="s">
        <v>117</v>
      </c>
      <c r="C100" s="131" t="s">
        <v>60</v>
      </c>
      <c r="D100" s="302">
        <v>975.24</v>
      </c>
      <c r="E100" s="222">
        <v>654.54</v>
      </c>
      <c r="F100" s="222">
        <v>320.7</v>
      </c>
      <c r="G100" s="222">
        <v>0</v>
      </c>
      <c r="H100" s="120">
        <v>302.39000000000004</v>
      </c>
      <c r="I100" s="120">
        <v>261.35000000000002</v>
      </c>
      <c r="J100" s="120">
        <v>41.04</v>
      </c>
      <c r="K100" s="120">
        <v>0</v>
      </c>
      <c r="L100" s="315">
        <v>920.54</v>
      </c>
      <c r="M100" s="315">
        <v>654.54</v>
      </c>
      <c r="N100" s="315">
        <v>266</v>
      </c>
      <c r="O100" s="315">
        <v>261.35000000000002</v>
      </c>
      <c r="P100" s="569">
        <v>95.739999999999981</v>
      </c>
      <c r="Q100" s="315">
        <v>54.699999999999989</v>
      </c>
      <c r="R100" s="315">
        <v>41.04</v>
      </c>
      <c r="S100" s="441"/>
      <c r="T100" s="568"/>
    </row>
    <row r="101" spans="1:20">
      <c r="A101" s="129" t="s">
        <v>118</v>
      </c>
      <c r="B101" s="220" t="s">
        <v>119</v>
      </c>
      <c r="C101" s="131" t="s">
        <v>20</v>
      </c>
      <c r="D101" s="302">
        <v>219</v>
      </c>
      <c r="E101" s="222">
        <v>85.32</v>
      </c>
      <c r="F101" s="222">
        <v>102.96</v>
      </c>
      <c r="G101" s="222">
        <v>30.72</v>
      </c>
      <c r="H101" s="120">
        <v>0</v>
      </c>
      <c r="I101" s="120">
        <v>0</v>
      </c>
      <c r="J101" s="120">
        <v>0</v>
      </c>
      <c r="K101" s="120">
        <v>0</v>
      </c>
      <c r="L101" s="315">
        <v>242.84</v>
      </c>
      <c r="M101" s="315">
        <v>85.32</v>
      </c>
      <c r="N101" s="315">
        <v>157.52000000000001</v>
      </c>
      <c r="O101" s="315">
        <v>0</v>
      </c>
      <c r="P101" s="569">
        <v>0</v>
      </c>
      <c r="Q101" s="315">
        <v>0</v>
      </c>
      <c r="R101" s="315">
        <v>0</v>
      </c>
      <c r="S101" s="131">
        <v>54.56</v>
      </c>
      <c r="T101" s="568"/>
    </row>
    <row r="102" spans="1:20" ht="22.5">
      <c r="A102" s="234"/>
      <c r="B102" s="220" t="s">
        <v>120</v>
      </c>
      <c r="C102" s="441" t="s">
        <v>60</v>
      </c>
      <c r="D102" s="302">
        <v>523.02</v>
      </c>
      <c r="E102" s="222">
        <v>334.17</v>
      </c>
      <c r="F102" s="222">
        <v>188.85</v>
      </c>
      <c r="G102" s="222">
        <v>0</v>
      </c>
      <c r="H102" s="120">
        <v>39.150000000000006</v>
      </c>
      <c r="I102" s="120">
        <v>35.24</v>
      </c>
      <c r="J102" s="120">
        <v>3.91</v>
      </c>
      <c r="K102" s="120">
        <v>0</v>
      </c>
      <c r="L102" s="315">
        <v>488.17</v>
      </c>
      <c r="M102" s="315">
        <v>334.17</v>
      </c>
      <c r="N102" s="315">
        <v>154</v>
      </c>
      <c r="O102" s="315">
        <v>35.24</v>
      </c>
      <c r="P102" s="569">
        <v>38.759999999999991</v>
      </c>
      <c r="Q102" s="315">
        <v>34.849999999999994</v>
      </c>
      <c r="R102" s="315">
        <v>3.91</v>
      </c>
      <c r="S102" s="441"/>
      <c r="T102" s="568"/>
    </row>
    <row r="103" spans="1:20" ht="22.5">
      <c r="A103" s="234"/>
      <c r="B103" s="129" t="s">
        <v>121</v>
      </c>
      <c r="C103" s="441" t="s">
        <v>60</v>
      </c>
      <c r="D103" s="302">
        <v>438.97</v>
      </c>
      <c r="E103" s="222">
        <v>296.77999999999997</v>
      </c>
      <c r="F103" s="222">
        <v>142.19</v>
      </c>
      <c r="G103" s="222">
        <v>0</v>
      </c>
      <c r="H103" s="120">
        <v>114.9</v>
      </c>
      <c r="I103" s="120">
        <v>108.62</v>
      </c>
      <c r="J103" s="120">
        <v>6.28</v>
      </c>
      <c r="K103" s="120">
        <v>0</v>
      </c>
      <c r="L103" s="315">
        <v>422.78</v>
      </c>
      <c r="M103" s="315">
        <v>296.77999999999997</v>
      </c>
      <c r="N103" s="315">
        <v>126</v>
      </c>
      <c r="O103" s="315">
        <v>108.62</v>
      </c>
      <c r="P103" s="569">
        <v>22.47</v>
      </c>
      <c r="Q103" s="315">
        <v>16.189999999999998</v>
      </c>
      <c r="R103" s="315">
        <v>6.28</v>
      </c>
      <c r="S103" s="441"/>
      <c r="T103" s="568"/>
    </row>
    <row r="104" spans="1:20">
      <c r="A104" s="752" t="s">
        <v>122</v>
      </c>
      <c r="B104" s="442" t="s">
        <v>10</v>
      </c>
      <c r="C104" s="441"/>
      <c r="D104" s="218">
        <v>6282.46</v>
      </c>
      <c r="E104" s="218">
        <v>4254.5200000000004</v>
      </c>
      <c r="F104" s="218">
        <v>2027.9399999999998</v>
      </c>
      <c r="G104" s="218">
        <v>0</v>
      </c>
      <c r="H104" s="218">
        <v>1125.69</v>
      </c>
      <c r="I104" s="218">
        <v>1025.98</v>
      </c>
      <c r="J104" s="218">
        <v>99.710000000000008</v>
      </c>
      <c r="K104" s="218">
        <v>0</v>
      </c>
      <c r="L104" s="218">
        <v>6002.3200000000006</v>
      </c>
      <c r="M104" s="218">
        <v>4254.5200000000004</v>
      </c>
      <c r="N104" s="218">
        <v>1747.8</v>
      </c>
      <c r="O104" s="218">
        <v>1025.98</v>
      </c>
      <c r="P104" s="218">
        <v>379.84999999999997</v>
      </c>
      <c r="Q104" s="218">
        <v>280.14</v>
      </c>
      <c r="R104" s="218">
        <v>99.710000000000008</v>
      </c>
      <c r="S104" s="218">
        <v>0</v>
      </c>
      <c r="T104" s="568"/>
    </row>
    <row r="105" spans="1:20">
      <c r="A105" s="753"/>
      <c r="B105" s="129" t="s">
        <v>123</v>
      </c>
      <c r="C105" s="441" t="s">
        <v>20</v>
      </c>
      <c r="D105" s="302">
        <v>2456.54</v>
      </c>
      <c r="E105" s="222">
        <v>1659.76</v>
      </c>
      <c r="F105" s="222">
        <v>796.78</v>
      </c>
      <c r="G105" s="222">
        <v>0</v>
      </c>
      <c r="H105" s="120">
        <v>483.03000000000003</v>
      </c>
      <c r="I105" s="120">
        <v>436.91</v>
      </c>
      <c r="J105" s="120">
        <v>46.12</v>
      </c>
      <c r="K105" s="120">
        <v>0</v>
      </c>
      <c r="L105" s="315">
        <v>2367.56</v>
      </c>
      <c r="M105" s="315">
        <v>1659.76</v>
      </c>
      <c r="N105" s="315">
        <v>707.8</v>
      </c>
      <c r="O105" s="315">
        <v>436.90999999999997</v>
      </c>
      <c r="P105" s="569">
        <v>135.10000000000002</v>
      </c>
      <c r="Q105" s="315">
        <v>88.980000000000018</v>
      </c>
      <c r="R105" s="315">
        <v>46.12</v>
      </c>
      <c r="S105" s="441"/>
      <c r="T105" s="568"/>
    </row>
    <row r="106" spans="1:20">
      <c r="A106" s="753"/>
      <c r="B106" s="129" t="s">
        <v>124</v>
      </c>
      <c r="C106" s="131" t="s">
        <v>20</v>
      </c>
      <c r="D106" s="302">
        <v>2050.21</v>
      </c>
      <c r="E106" s="222">
        <v>1390.41</v>
      </c>
      <c r="F106" s="222">
        <v>659.8</v>
      </c>
      <c r="G106" s="222">
        <v>0</v>
      </c>
      <c r="H106" s="120">
        <v>279.10000000000002</v>
      </c>
      <c r="I106" s="120">
        <v>252.53</v>
      </c>
      <c r="J106" s="120">
        <v>26.57</v>
      </c>
      <c r="K106" s="120">
        <v>0</v>
      </c>
      <c r="L106" s="315">
        <v>1960.41</v>
      </c>
      <c r="M106" s="315">
        <v>1390.41</v>
      </c>
      <c r="N106" s="315">
        <v>570</v>
      </c>
      <c r="O106" s="315">
        <v>252.53</v>
      </c>
      <c r="P106" s="569">
        <v>116.36999999999995</v>
      </c>
      <c r="Q106" s="315">
        <v>89.799999999999955</v>
      </c>
      <c r="R106" s="315">
        <v>26.57</v>
      </c>
      <c r="S106" s="131"/>
      <c r="T106" s="568"/>
    </row>
    <row r="107" spans="1:20">
      <c r="A107" s="753"/>
      <c r="B107" s="129" t="s">
        <v>125</v>
      </c>
      <c r="C107" s="131" t="s">
        <v>20</v>
      </c>
      <c r="D107" s="302">
        <v>1432.05</v>
      </c>
      <c r="E107" s="222">
        <v>972.47</v>
      </c>
      <c r="F107" s="222">
        <v>459.58</v>
      </c>
      <c r="G107" s="222">
        <v>0</v>
      </c>
      <c r="H107" s="120">
        <v>264.05</v>
      </c>
      <c r="I107" s="120">
        <v>244.84</v>
      </c>
      <c r="J107" s="120">
        <v>19.21</v>
      </c>
      <c r="K107" s="120">
        <v>0</v>
      </c>
      <c r="L107" s="315">
        <v>1352.47</v>
      </c>
      <c r="M107" s="315">
        <v>972.47</v>
      </c>
      <c r="N107" s="315">
        <v>380</v>
      </c>
      <c r="O107" s="315">
        <v>244.84</v>
      </c>
      <c r="P107" s="569">
        <v>98.789999999999992</v>
      </c>
      <c r="Q107" s="315">
        <v>79.579999999999984</v>
      </c>
      <c r="R107" s="315">
        <v>19.21</v>
      </c>
      <c r="S107" s="131"/>
      <c r="T107" s="568"/>
    </row>
    <row r="108" spans="1:20" ht="22.5">
      <c r="A108" s="753"/>
      <c r="B108" s="129" t="s">
        <v>126</v>
      </c>
      <c r="C108" s="441" t="s">
        <v>60</v>
      </c>
      <c r="D108" s="302">
        <v>343.66</v>
      </c>
      <c r="E108" s="222">
        <v>231.88</v>
      </c>
      <c r="F108" s="222">
        <v>111.78</v>
      </c>
      <c r="G108" s="222">
        <v>0</v>
      </c>
      <c r="H108" s="120">
        <v>99.51</v>
      </c>
      <c r="I108" s="120">
        <v>91.7</v>
      </c>
      <c r="J108" s="120">
        <v>7.81</v>
      </c>
      <c r="K108" s="120">
        <v>0</v>
      </c>
      <c r="L108" s="315">
        <v>321.88</v>
      </c>
      <c r="M108" s="315">
        <v>231.88</v>
      </c>
      <c r="N108" s="315">
        <v>90</v>
      </c>
      <c r="O108" s="315">
        <v>91.7</v>
      </c>
      <c r="P108" s="569">
        <v>29.59</v>
      </c>
      <c r="Q108" s="315">
        <v>21.78</v>
      </c>
      <c r="R108" s="315">
        <v>7.81</v>
      </c>
      <c r="S108" s="441"/>
      <c r="T108" s="568"/>
    </row>
    <row r="109" spans="1:20" ht="22.5">
      <c r="A109" s="753"/>
      <c r="B109" s="220" t="s">
        <v>19</v>
      </c>
      <c r="C109" s="441" t="s">
        <v>20</v>
      </c>
      <c r="D109" s="302">
        <v>26.6</v>
      </c>
      <c r="E109" s="222">
        <v>10.44</v>
      </c>
      <c r="F109" s="222">
        <v>12.48</v>
      </c>
      <c r="G109" s="222">
        <v>3.68</v>
      </c>
      <c r="H109" s="315">
        <v>0</v>
      </c>
      <c r="I109" s="315">
        <v>0</v>
      </c>
      <c r="J109" s="315">
        <v>0</v>
      </c>
      <c r="K109" s="315">
        <v>0</v>
      </c>
      <c r="L109" s="315">
        <v>29.840000000000003</v>
      </c>
      <c r="M109" s="315">
        <v>10.44</v>
      </c>
      <c r="N109" s="315">
        <v>19.400000000000002</v>
      </c>
      <c r="O109" s="315">
        <v>0</v>
      </c>
      <c r="P109" s="569">
        <v>0</v>
      </c>
      <c r="Q109" s="315">
        <v>0</v>
      </c>
      <c r="R109" s="315">
        <v>0</v>
      </c>
      <c r="S109" s="316">
        <v>6.92</v>
      </c>
      <c r="T109" s="568"/>
    </row>
    <row r="110" spans="1:20" ht="22.5">
      <c r="A110" s="754"/>
      <c r="B110" s="220" t="s">
        <v>21</v>
      </c>
      <c r="C110" s="441" t="s">
        <v>20</v>
      </c>
      <c r="D110" s="302">
        <v>17.7</v>
      </c>
      <c r="E110" s="222">
        <v>7.02</v>
      </c>
      <c r="F110" s="222">
        <v>8.2799999999999994</v>
      </c>
      <c r="G110" s="222">
        <v>2.4</v>
      </c>
      <c r="H110" s="315">
        <v>0</v>
      </c>
      <c r="I110" s="315">
        <v>0</v>
      </c>
      <c r="J110" s="315">
        <v>0</v>
      </c>
      <c r="K110" s="315">
        <v>0</v>
      </c>
      <c r="L110" s="315">
        <v>18.72</v>
      </c>
      <c r="M110" s="315">
        <v>7.02</v>
      </c>
      <c r="N110" s="315">
        <v>11.700000000000001</v>
      </c>
      <c r="O110" s="315">
        <v>0</v>
      </c>
      <c r="P110" s="569">
        <v>0</v>
      </c>
      <c r="Q110" s="315">
        <v>0</v>
      </c>
      <c r="R110" s="315">
        <v>0</v>
      </c>
      <c r="S110" s="316">
        <v>3.42</v>
      </c>
      <c r="T110" s="568"/>
    </row>
  </sheetData>
  <mergeCells count="31">
    <mergeCell ref="A30:A32"/>
    <mergeCell ref="A33:A35"/>
    <mergeCell ref="A36:A38"/>
    <mergeCell ref="A45:A47"/>
    <mergeCell ref="A49:A51"/>
    <mergeCell ref="A54:A56"/>
    <mergeCell ref="A82:A84"/>
    <mergeCell ref="A90:A92"/>
    <mergeCell ref="B3:B7"/>
    <mergeCell ref="C3:C7"/>
    <mergeCell ref="S3:S7"/>
    <mergeCell ref="T3:T5"/>
    <mergeCell ref="L3:O5"/>
    <mergeCell ref="D3:K5"/>
    <mergeCell ref="P3:R5"/>
    <mergeCell ref="A104:A110"/>
    <mergeCell ref="A2:T2"/>
    <mergeCell ref="D6:G6"/>
    <mergeCell ref="H6:K6"/>
    <mergeCell ref="L6:N6"/>
    <mergeCell ref="A8:C8"/>
    <mergeCell ref="A3:A7"/>
    <mergeCell ref="A9:A11"/>
    <mergeCell ref="A12:A14"/>
    <mergeCell ref="A39:A41"/>
    <mergeCell ref="A42:A44"/>
    <mergeCell ref="A15:A17"/>
    <mergeCell ref="A18:A20"/>
    <mergeCell ref="A21:A23"/>
    <mergeCell ref="A24:A26"/>
    <mergeCell ref="A27:A29"/>
  </mergeCells>
  <phoneticPr fontId="145" type="noConversion"/>
  <pageMargins left="0.74803149606299213" right="0.74803149606299213" top="0.98425196850393704" bottom="0.98425196850393704" header="0.51181102362204722" footer="0.51181102362204722"/>
  <pageSetup paperSize="9"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4"/>
  <sheetViews>
    <sheetView workbookViewId="0">
      <pane xSplit="3" ySplit="8" topLeftCell="D9" activePane="bottomRight" state="frozen"/>
      <selection pane="topRight"/>
      <selection pane="bottomLeft"/>
      <selection pane="bottomRight" activeCell="F14" sqref="F14"/>
    </sheetView>
  </sheetViews>
  <sheetFormatPr defaultColWidth="8.875" defaultRowHeight="14.25" outlineLevelCol="1"/>
  <cols>
    <col min="1" max="1" width="16.875" style="241" customWidth="1"/>
    <col min="2" max="2" width="23.375" style="241" customWidth="1"/>
    <col min="3" max="3" width="8.5" style="300" customWidth="1"/>
    <col min="4" max="4" width="11.375" style="244" customWidth="1"/>
    <col min="5" max="5" width="9.375" style="244" customWidth="1"/>
    <col min="6" max="6" width="9.75" style="244" customWidth="1"/>
    <col min="7" max="7" width="9.25" style="244" customWidth="1" outlineLevel="1"/>
    <col min="8" max="8" width="10.125" style="244" customWidth="1" outlineLevel="1"/>
    <col min="9" max="9" width="10.125" style="244" customWidth="1"/>
    <col min="10" max="10" width="8.5" style="244"/>
    <col min="11" max="11" width="8.5" style="244" customWidth="1"/>
    <col min="12" max="12" width="11.75" style="244" customWidth="1"/>
    <col min="13" max="13" width="12.125" style="244" customWidth="1"/>
    <col min="14" max="14" width="9.375" style="301" customWidth="1"/>
    <col min="15" max="15" width="9.375" style="241" customWidth="1"/>
    <col min="16" max="26" width="10" style="241"/>
    <col min="27" max="16384" width="8.875" style="241"/>
  </cols>
  <sheetData>
    <row r="1" spans="1:15">
      <c r="A1" s="469" t="s">
        <v>1204</v>
      </c>
    </row>
    <row r="2" spans="1:15" ht="25.5" customHeight="1">
      <c r="A2" s="778" t="s">
        <v>1260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</row>
    <row r="3" spans="1:15" ht="18" customHeight="1">
      <c r="O3" s="305" t="s">
        <v>184</v>
      </c>
    </row>
    <row r="4" spans="1:15" s="112" customFormat="1" ht="54.4" customHeight="1">
      <c r="A4" s="793" t="s">
        <v>1</v>
      </c>
      <c r="B4" s="796" t="s">
        <v>2</v>
      </c>
      <c r="C4" s="793" t="s">
        <v>3</v>
      </c>
      <c r="D4" s="781" t="s">
        <v>185</v>
      </c>
      <c r="E4" s="782"/>
      <c r="F4" s="782"/>
      <c r="G4" s="783"/>
      <c r="H4" s="781" t="s">
        <v>1214</v>
      </c>
      <c r="I4" s="782"/>
      <c r="J4" s="783"/>
      <c r="K4" s="787" t="s">
        <v>186</v>
      </c>
      <c r="L4" s="788"/>
      <c r="M4" s="789"/>
      <c r="N4" s="775" t="s">
        <v>190</v>
      </c>
      <c r="O4" s="470" t="s">
        <v>7</v>
      </c>
    </row>
    <row r="5" spans="1:15" s="112" customFormat="1" ht="22.15" customHeight="1">
      <c r="A5" s="794"/>
      <c r="B5" s="797"/>
      <c r="C5" s="794"/>
      <c r="D5" s="784"/>
      <c r="E5" s="785"/>
      <c r="F5" s="785"/>
      <c r="G5" s="786"/>
      <c r="H5" s="784"/>
      <c r="I5" s="785"/>
      <c r="J5" s="786"/>
      <c r="K5" s="790"/>
      <c r="L5" s="791"/>
      <c r="M5" s="792"/>
      <c r="N5" s="776"/>
      <c r="O5" s="471"/>
    </row>
    <row r="6" spans="1:15" s="112" customFormat="1" ht="19.5" customHeight="1">
      <c r="A6" s="794"/>
      <c r="B6" s="797"/>
      <c r="C6" s="794"/>
      <c r="D6" s="773" t="s">
        <v>10</v>
      </c>
      <c r="E6" s="773" t="s">
        <v>11</v>
      </c>
      <c r="F6" s="773" t="s">
        <v>12</v>
      </c>
      <c r="G6" s="773" t="s">
        <v>187</v>
      </c>
      <c r="H6" s="773" t="s">
        <v>10</v>
      </c>
      <c r="I6" s="773" t="s">
        <v>11</v>
      </c>
      <c r="J6" s="773" t="s">
        <v>12</v>
      </c>
      <c r="K6" s="773" t="s">
        <v>10</v>
      </c>
      <c r="L6" s="779" t="s">
        <v>188</v>
      </c>
      <c r="M6" s="779" t="s">
        <v>189</v>
      </c>
      <c r="N6" s="776"/>
      <c r="O6" s="471"/>
    </row>
    <row r="7" spans="1:15" s="112" customFormat="1" ht="27.6" customHeight="1">
      <c r="A7" s="795"/>
      <c r="B7" s="798"/>
      <c r="C7" s="795"/>
      <c r="D7" s="774"/>
      <c r="E7" s="774"/>
      <c r="F7" s="774"/>
      <c r="G7" s="774"/>
      <c r="H7" s="774"/>
      <c r="I7" s="774"/>
      <c r="J7" s="774"/>
      <c r="K7" s="774"/>
      <c r="L7" s="780"/>
      <c r="M7" s="780"/>
      <c r="N7" s="777"/>
      <c r="O7" s="472"/>
    </row>
    <row r="8" spans="1:15" s="113" customFormat="1" ht="15.95" customHeight="1">
      <c r="A8" s="760" t="s">
        <v>16</v>
      </c>
      <c r="B8" s="761"/>
      <c r="C8" s="762"/>
      <c r="D8" s="217">
        <v>152873.88</v>
      </c>
      <c r="E8" s="217">
        <v>88220.209999999992</v>
      </c>
      <c r="F8" s="217">
        <v>56970.99000000002</v>
      </c>
      <c r="G8" s="217">
        <v>7682.68</v>
      </c>
      <c r="H8" s="217">
        <f t="shared" ref="H8:H67" si="0">I8+J8</f>
        <v>136031.21000000002</v>
      </c>
      <c r="I8" s="473">
        <v>88220.21</v>
      </c>
      <c r="J8" s="217">
        <v>47811</v>
      </c>
      <c r="K8" s="217">
        <v>1107.1899999999989</v>
      </c>
      <c r="L8" s="217">
        <v>931.65999999999906</v>
      </c>
      <c r="M8" s="217">
        <v>175.52999999999997</v>
      </c>
      <c r="N8" s="217">
        <v>8052.8000000000047</v>
      </c>
      <c r="O8" s="306"/>
    </row>
    <row r="9" spans="1:15" s="113" customFormat="1">
      <c r="A9" s="752">
        <v>100003</v>
      </c>
      <c r="B9" s="442" t="s">
        <v>10</v>
      </c>
      <c r="C9" s="442"/>
      <c r="D9" s="218">
        <v>11215.45</v>
      </c>
      <c r="E9" s="218">
        <v>5251.1</v>
      </c>
      <c r="F9" s="218">
        <v>4772.3900000000003</v>
      </c>
      <c r="G9" s="218">
        <v>1191.96</v>
      </c>
      <c r="H9" s="217">
        <f t="shared" si="0"/>
        <v>9235.0999999999985</v>
      </c>
      <c r="I9" s="473">
        <v>5251.0999999999995</v>
      </c>
      <c r="J9" s="218">
        <v>3984</v>
      </c>
      <c r="K9" s="218">
        <v>-252.35000000000099</v>
      </c>
      <c r="L9" s="218">
        <v>-252.35000000000099</v>
      </c>
      <c r="M9" s="218">
        <v>0</v>
      </c>
      <c r="N9" s="218">
        <v>1040.7400000000009</v>
      </c>
      <c r="O9" s="308"/>
    </row>
    <row r="10" spans="1:15" ht="34.9" customHeight="1">
      <c r="A10" s="753"/>
      <c r="B10" s="129" t="s">
        <v>22</v>
      </c>
      <c r="C10" s="441" t="s">
        <v>20</v>
      </c>
      <c r="D10" s="302">
        <v>10772.44</v>
      </c>
      <c r="E10" s="222">
        <v>4952.6499999999996</v>
      </c>
      <c r="F10" s="222">
        <v>4627.83</v>
      </c>
      <c r="G10" s="222">
        <v>1191.96</v>
      </c>
      <c r="H10" s="217">
        <f t="shared" si="0"/>
        <v>8803.65</v>
      </c>
      <c r="I10" s="473">
        <v>4952.6499999999996</v>
      </c>
      <c r="J10" s="222">
        <v>3851</v>
      </c>
      <c r="K10" s="302">
        <v>-252.35000000000099</v>
      </c>
      <c r="L10" s="222">
        <v>-252.35000000000099</v>
      </c>
      <c r="M10" s="303">
        <v>0</v>
      </c>
      <c r="N10" s="218">
        <v>1029.180000000001</v>
      </c>
      <c r="O10" s="309" t="s">
        <v>193</v>
      </c>
    </row>
    <row r="11" spans="1:15" ht="23.1" customHeight="1">
      <c r="A11" s="754"/>
      <c r="B11" s="129" t="s">
        <v>23</v>
      </c>
      <c r="C11" s="441" t="s">
        <v>20</v>
      </c>
      <c r="D11" s="302">
        <v>443.01</v>
      </c>
      <c r="E11" s="222">
        <v>298.45</v>
      </c>
      <c r="F11" s="222">
        <v>144.56</v>
      </c>
      <c r="G11" s="222">
        <v>0</v>
      </c>
      <c r="H11" s="217">
        <f t="shared" si="0"/>
        <v>431.45</v>
      </c>
      <c r="I11" s="473">
        <v>298.45</v>
      </c>
      <c r="J11" s="222">
        <v>133</v>
      </c>
      <c r="K11" s="302">
        <v>0</v>
      </c>
      <c r="L11" s="222" t="s">
        <v>194</v>
      </c>
      <c r="M11" s="303">
        <v>0</v>
      </c>
      <c r="N11" s="218">
        <v>11.560000000000002</v>
      </c>
      <c r="O11" s="308"/>
    </row>
    <row r="12" spans="1:15" s="113" customFormat="1">
      <c r="A12" s="752">
        <v>100004</v>
      </c>
      <c r="B12" s="442" t="s">
        <v>10</v>
      </c>
      <c r="C12" s="442"/>
      <c r="D12" s="218">
        <v>4665.0200000000004</v>
      </c>
      <c r="E12" s="218">
        <v>2644.47</v>
      </c>
      <c r="F12" s="218">
        <v>1765.87</v>
      </c>
      <c r="G12" s="218">
        <v>254.68</v>
      </c>
      <c r="H12" s="217">
        <f t="shared" si="0"/>
        <v>4088.47</v>
      </c>
      <c r="I12" s="473">
        <v>2644.47</v>
      </c>
      <c r="J12" s="218">
        <v>1444</v>
      </c>
      <c r="K12" s="218">
        <v>-6.2100000000000897</v>
      </c>
      <c r="L12" s="218">
        <v>-6.2100000000000897</v>
      </c>
      <c r="M12" s="218">
        <v>0</v>
      </c>
      <c r="N12" s="218">
        <v>328.07999999999987</v>
      </c>
      <c r="O12" s="307"/>
    </row>
    <row r="13" spans="1:15" ht="31.5" customHeight="1">
      <c r="A13" s="753"/>
      <c r="B13" s="129" t="s">
        <v>24</v>
      </c>
      <c r="C13" s="441" t="s">
        <v>20</v>
      </c>
      <c r="D13" s="302">
        <v>3880.79</v>
      </c>
      <c r="E13" s="222">
        <v>2113.37</v>
      </c>
      <c r="F13" s="222">
        <v>1512.74</v>
      </c>
      <c r="G13" s="222">
        <v>254.68</v>
      </c>
      <c r="H13" s="217">
        <f t="shared" si="0"/>
        <v>3368.37</v>
      </c>
      <c r="I13" s="473">
        <v>2113.37</v>
      </c>
      <c r="J13" s="222">
        <v>1255</v>
      </c>
      <c r="K13" s="302">
        <v>-6.2100000000000897</v>
      </c>
      <c r="L13" s="222">
        <v>-6.2100000000000897</v>
      </c>
      <c r="M13" s="303">
        <v>0</v>
      </c>
      <c r="N13" s="218">
        <v>263.94999999999987</v>
      </c>
      <c r="O13" s="310" t="s">
        <v>193</v>
      </c>
    </row>
    <row r="14" spans="1:15" ht="23.1" customHeight="1">
      <c r="A14" s="754"/>
      <c r="B14" s="129" t="s">
        <v>25</v>
      </c>
      <c r="C14" s="441" t="s">
        <v>20</v>
      </c>
      <c r="D14" s="302">
        <v>784.23</v>
      </c>
      <c r="E14" s="222">
        <v>531.1</v>
      </c>
      <c r="F14" s="222">
        <v>253.13</v>
      </c>
      <c r="G14" s="222">
        <v>0</v>
      </c>
      <c r="H14" s="217">
        <f t="shared" si="0"/>
        <v>720.1</v>
      </c>
      <c r="I14" s="473">
        <v>531.1</v>
      </c>
      <c r="J14" s="222">
        <v>189</v>
      </c>
      <c r="K14" s="302">
        <v>0</v>
      </c>
      <c r="L14" s="222" t="s">
        <v>194</v>
      </c>
      <c r="M14" s="303">
        <v>0</v>
      </c>
      <c r="N14" s="218">
        <v>64.13</v>
      </c>
      <c r="O14" s="308"/>
    </row>
    <row r="15" spans="1:15" s="113" customFormat="1">
      <c r="A15" s="752">
        <v>100005</v>
      </c>
      <c r="B15" s="442" t="s">
        <v>10</v>
      </c>
      <c r="C15" s="442"/>
      <c r="D15" s="218">
        <v>6779.15</v>
      </c>
      <c r="E15" s="218">
        <v>3564.37</v>
      </c>
      <c r="F15" s="218">
        <v>2690.38</v>
      </c>
      <c r="G15" s="218">
        <v>524.4</v>
      </c>
      <c r="H15" s="217">
        <f t="shared" si="0"/>
        <v>5780.37</v>
      </c>
      <c r="I15" s="473">
        <v>3564.37</v>
      </c>
      <c r="J15" s="218">
        <v>2216</v>
      </c>
      <c r="K15" s="218">
        <v>-224.5</v>
      </c>
      <c r="L15" s="218">
        <v>-224.5</v>
      </c>
      <c r="M15" s="218">
        <v>0</v>
      </c>
      <c r="N15" s="218">
        <v>698.88</v>
      </c>
      <c r="O15" s="307"/>
    </row>
    <row r="16" spans="1:15" ht="23.1" customHeight="1">
      <c r="A16" s="753"/>
      <c r="B16" s="129" t="s">
        <v>26</v>
      </c>
      <c r="C16" s="441" t="s">
        <v>20</v>
      </c>
      <c r="D16" s="302">
        <v>6311.24</v>
      </c>
      <c r="E16" s="222">
        <v>3249.38</v>
      </c>
      <c r="F16" s="222">
        <v>2537.46</v>
      </c>
      <c r="G16" s="222">
        <v>524.4</v>
      </c>
      <c r="H16" s="217">
        <f t="shared" si="0"/>
        <v>5321.38</v>
      </c>
      <c r="I16" s="473">
        <v>3249.38</v>
      </c>
      <c r="J16" s="222">
        <v>2072</v>
      </c>
      <c r="K16" s="302">
        <v>-224.5</v>
      </c>
      <c r="L16" s="222">
        <v>-224.5</v>
      </c>
      <c r="M16" s="303">
        <v>0</v>
      </c>
      <c r="N16" s="218">
        <v>689.96</v>
      </c>
      <c r="O16" s="308"/>
    </row>
    <row r="17" spans="1:15" ht="23.1" customHeight="1">
      <c r="A17" s="754"/>
      <c r="B17" s="129" t="s">
        <v>27</v>
      </c>
      <c r="C17" s="441" t="s">
        <v>20</v>
      </c>
      <c r="D17" s="302">
        <v>467.91</v>
      </c>
      <c r="E17" s="222">
        <v>314.99</v>
      </c>
      <c r="F17" s="222">
        <v>152.91999999999999</v>
      </c>
      <c r="G17" s="222">
        <v>0</v>
      </c>
      <c r="H17" s="217">
        <f t="shared" si="0"/>
        <v>458.99</v>
      </c>
      <c r="I17" s="473">
        <v>314.99</v>
      </c>
      <c r="J17" s="222">
        <v>144</v>
      </c>
      <c r="K17" s="302">
        <v>0</v>
      </c>
      <c r="L17" s="222" t="s">
        <v>194</v>
      </c>
      <c r="M17" s="303">
        <v>0</v>
      </c>
      <c r="N17" s="218">
        <v>8.9199999999999591</v>
      </c>
      <c r="O17" s="308"/>
    </row>
    <row r="18" spans="1:15" s="113" customFormat="1">
      <c r="A18" s="752">
        <v>100006</v>
      </c>
      <c r="B18" s="442" t="s">
        <v>10</v>
      </c>
      <c r="C18" s="442"/>
      <c r="D18" s="218">
        <v>8964.91</v>
      </c>
      <c r="E18" s="218">
        <v>4414.08</v>
      </c>
      <c r="F18" s="218">
        <v>3704.15</v>
      </c>
      <c r="G18" s="218">
        <v>846.68</v>
      </c>
      <c r="H18" s="217">
        <f t="shared" si="0"/>
        <v>7453.08</v>
      </c>
      <c r="I18" s="473">
        <v>4414.08</v>
      </c>
      <c r="J18" s="218">
        <v>3039</v>
      </c>
      <c r="K18" s="218">
        <v>-193.1</v>
      </c>
      <c r="L18" s="218">
        <v>-193.1</v>
      </c>
      <c r="M18" s="218">
        <v>0</v>
      </c>
      <c r="N18" s="218">
        <v>858.25</v>
      </c>
      <c r="O18" s="307"/>
    </row>
    <row r="19" spans="1:15" ht="23.1" customHeight="1">
      <c r="A19" s="753"/>
      <c r="B19" s="129" t="s">
        <v>28</v>
      </c>
      <c r="C19" s="441" t="s">
        <v>20</v>
      </c>
      <c r="D19" s="302">
        <v>8407.94</v>
      </c>
      <c r="E19" s="222">
        <v>4037.82</v>
      </c>
      <c r="F19" s="222">
        <v>3523.44</v>
      </c>
      <c r="G19" s="222">
        <v>846.68</v>
      </c>
      <c r="H19" s="217">
        <f t="shared" si="0"/>
        <v>6912.82</v>
      </c>
      <c r="I19" s="473">
        <v>4037.82</v>
      </c>
      <c r="J19" s="222">
        <v>2875</v>
      </c>
      <c r="K19" s="302">
        <v>-193.1</v>
      </c>
      <c r="L19" s="222">
        <v>-193.1</v>
      </c>
      <c r="M19" s="303">
        <v>0</v>
      </c>
      <c r="N19" s="218">
        <v>841.54</v>
      </c>
      <c r="O19" s="308"/>
    </row>
    <row r="20" spans="1:15" ht="23.1" customHeight="1">
      <c r="A20" s="754"/>
      <c r="B20" s="129" t="s">
        <v>29</v>
      </c>
      <c r="C20" s="441" t="s">
        <v>20</v>
      </c>
      <c r="D20" s="302">
        <v>556.97</v>
      </c>
      <c r="E20" s="222">
        <v>376.26</v>
      </c>
      <c r="F20" s="222">
        <v>180.71</v>
      </c>
      <c r="G20" s="222">
        <v>0</v>
      </c>
      <c r="H20" s="217">
        <f t="shared" si="0"/>
        <v>540.26</v>
      </c>
      <c r="I20" s="473">
        <v>376.26</v>
      </c>
      <c r="J20" s="222">
        <v>164</v>
      </c>
      <c r="K20" s="302">
        <v>0</v>
      </c>
      <c r="L20" s="222" t="s">
        <v>194</v>
      </c>
      <c r="M20" s="303">
        <v>0</v>
      </c>
      <c r="N20" s="218">
        <v>16.710000000000036</v>
      </c>
      <c r="O20" s="308"/>
    </row>
    <row r="21" spans="1:15" s="113" customFormat="1">
      <c r="A21" s="752">
        <v>100007</v>
      </c>
      <c r="B21" s="442" t="s">
        <v>10</v>
      </c>
      <c r="C21" s="442"/>
      <c r="D21" s="218">
        <v>8158.97</v>
      </c>
      <c r="E21" s="218">
        <v>4109.49</v>
      </c>
      <c r="F21" s="218">
        <v>3331.52</v>
      </c>
      <c r="G21" s="218">
        <v>717.96</v>
      </c>
      <c r="H21" s="217">
        <f t="shared" si="0"/>
        <v>6874.49</v>
      </c>
      <c r="I21" s="473">
        <v>4109.49</v>
      </c>
      <c r="J21" s="218">
        <v>2765</v>
      </c>
      <c r="K21" s="218">
        <v>318.41000000000003</v>
      </c>
      <c r="L21" s="218">
        <v>318.41000000000003</v>
      </c>
      <c r="M21" s="218">
        <v>0</v>
      </c>
      <c r="N21" s="218">
        <v>248.11000000000013</v>
      </c>
      <c r="O21" s="307"/>
    </row>
    <row r="22" spans="1:15" ht="23.1" customHeight="1">
      <c r="A22" s="753"/>
      <c r="B22" s="129" t="s">
        <v>30</v>
      </c>
      <c r="C22" s="441" t="s">
        <v>20</v>
      </c>
      <c r="D22" s="302">
        <v>7692.71</v>
      </c>
      <c r="E22" s="222">
        <v>3795.49</v>
      </c>
      <c r="F22" s="222">
        <v>3179.26</v>
      </c>
      <c r="G22" s="222">
        <v>717.96</v>
      </c>
      <c r="H22" s="217">
        <f t="shared" si="0"/>
        <v>6421.49</v>
      </c>
      <c r="I22" s="473">
        <v>3795.49</v>
      </c>
      <c r="J22" s="222">
        <v>2626</v>
      </c>
      <c r="K22" s="302">
        <v>318.41000000000003</v>
      </c>
      <c r="L22" s="222">
        <v>318.41000000000003</v>
      </c>
      <c r="M22" s="303">
        <v>0</v>
      </c>
      <c r="N22" s="218">
        <v>234.85000000000014</v>
      </c>
      <c r="O22" s="308"/>
    </row>
    <row r="23" spans="1:15" ht="13.5">
      <c r="A23" s="754"/>
      <c r="B23" s="129" t="s">
        <v>31</v>
      </c>
      <c r="C23" s="441" t="s">
        <v>20</v>
      </c>
      <c r="D23" s="302">
        <v>466.26</v>
      </c>
      <c r="E23" s="222">
        <v>314</v>
      </c>
      <c r="F23" s="222">
        <v>152.26</v>
      </c>
      <c r="G23" s="222">
        <v>0</v>
      </c>
      <c r="H23" s="217">
        <f t="shared" si="0"/>
        <v>453</v>
      </c>
      <c r="I23" s="473">
        <v>314</v>
      </c>
      <c r="J23" s="222">
        <v>139</v>
      </c>
      <c r="K23" s="302">
        <v>0</v>
      </c>
      <c r="L23" s="222" t="s">
        <v>194</v>
      </c>
      <c r="M23" s="303">
        <v>0</v>
      </c>
      <c r="N23" s="218">
        <v>13.259999999999991</v>
      </c>
      <c r="O23" s="308"/>
    </row>
    <row r="24" spans="1:15" s="113" customFormat="1">
      <c r="A24" s="752">
        <v>100008</v>
      </c>
      <c r="B24" s="442" t="s">
        <v>10</v>
      </c>
      <c r="C24" s="442"/>
      <c r="D24" s="218">
        <v>7727.5</v>
      </c>
      <c r="E24" s="218">
        <v>4069.2</v>
      </c>
      <c r="F24" s="218">
        <v>3068.82</v>
      </c>
      <c r="G24" s="218">
        <v>589.48</v>
      </c>
      <c r="H24" s="217">
        <f t="shared" si="0"/>
        <v>6624.2000000000007</v>
      </c>
      <c r="I24" s="473">
        <v>4069.2000000000003</v>
      </c>
      <c r="J24" s="218">
        <v>2555</v>
      </c>
      <c r="K24" s="218">
        <v>319.10000000000002</v>
      </c>
      <c r="L24" s="218">
        <v>150</v>
      </c>
      <c r="M24" s="218">
        <v>169.1</v>
      </c>
      <c r="N24" s="218">
        <v>194.72000000000048</v>
      </c>
      <c r="O24" s="307"/>
    </row>
    <row r="25" spans="1:15" ht="23.1" customHeight="1">
      <c r="A25" s="753"/>
      <c r="B25" s="129" t="s">
        <v>32</v>
      </c>
      <c r="C25" s="441" t="s">
        <v>20</v>
      </c>
      <c r="D25" s="302">
        <v>6770.34</v>
      </c>
      <c r="E25" s="222">
        <v>3421.38</v>
      </c>
      <c r="F25" s="222">
        <v>2759.48</v>
      </c>
      <c r="G25" s="222">
        <v>589.48</v>
      </c>
      <c r="H25" s="217">
        <f t="shared" si="0"/>
        <v>5710.38</v>
      </c>
      <c r="I25" s="473">
        <v>3421.38</v>
      </c>
      <c r="J25" s="222">
        <v>2289</v>
      </c>
      <c r="K25" s="302">
        <v>319.10000000000002</v>
      </c>
      <c r="L25" s="222">
        <v>150</v>
      </c>
      <c r="M25" s="303">
        <v>169.1</v>
      </c>
      <c r="N25" s="218">
        <v>151.38000000000045</v>
      </c>
      <c r="O25" s="308"/>
    </row>
    <row r="26" spans="1:15" ht="23.1" customHeight="1">
      <c r="A26" s="754"/>
      <c r="B26" s="129" t="s">
        <v>33</v>
      </c>
      <c r="C26" s="441" t="s">
        <v>20</v>
      </c>
      <c r="D26" s="302">
        <v>957.16</v>
      </c>
      <c r="E26" s="222">
        <v>647.82000000000005</v>
      </c>
      <c r="F26" s="222">
        <v>309.33999999999997</v>
      </c>
      <c r="G26" s="222">
        <v>0</v>
      </c>
      <c r="H26" s="217">
        <f t="shared" si="0"/>
        <v>913.82</v>
      </c>
      <c r="I26" s="473">
        <v>647.82000000000005</v>
      </c>
      <c r="J26" s="222">
        <v>266</v>
      </c>
      <c r="K26" s="302">
        <v>0</v>
      </c>
      <c r="L26" s="222" t="s">
        <v>194</v>
      </c>
      <c r="M26" s="303">
        <v>0</v>
      </c>
      <c r="N26" s="218">
        <v>43.340000000000032</v>
      </c>
      <c r="O26" s="308"/>
    </row>
    <row r="27" spans="1:15" s="113" customFormat="1">
      <c r="A27" s="752">
        <v>100009</v>
      </c>
      <c r="B27" s="442" t="s">
        <v>10</v>
      </c>
      <c r="C27" s="442"/>
      <c r="D27" s="218">
        <v>5046.49</v>
      </c>
      <c r="E27" s="218">
        <v>2534.69</v>
      </c>
      <c r="F27" s="218">
        <v>2061.88</v>
      </c>
      <c r="G27" s="218">
        <v>449.92</v>
      </c>
      <c r="H27" s="217">
        <f t="shared" si="0"/>
        <v>4262.6900000000005</v>
      </c>
      <c r="I27" s="473">
        <v>2534.69</v>
      </c>
      <c r="J27" s="218">
        <v>1728</v>
      </c>
      <c r="K27" s="218">
        <v>123.8</v>
      </c>
      <c r="L27" s="218">
        <v>123.8</v>
      </c>
      <c r="M27" s="218">
        <v>0</v>
      </c>
      <c r="N27" s="218">
        <v>210.08000000000004</v>
      </c>
      <c r="O27" s="307"/>
    </row>
    <row r="28" spans="1:15" ht="23.1" customHeight="1">
      <c r="A28" s="753"/>
      <c r="B28" s="129" t="s">
        <v>34</v>
      </c>
      <c r="C28" s="441" t="s">
        <v>20</v>
      </c>
      <c r="D28" s="302">
        <v>4673.67</v>
      </c>
      <c r="E28" s="222">
        <v>2282.08</v>
      </c>
      <c r="F28" s="222">
        <v>1941.67</v>
      </c>
      <c r="G28" s="222">
        <v>449.92</v>
      </c>
      <c r="H28" s="217">
        <f t="shared" si="0"/>
        <v>3912.08</v>
      </c>
      <c r="I28" s="473">
        <v>2282.08</v>
      </c>
      <c r="J28" s="222">
        <v>1630</v>
      </c>
      <c r="K28" s="302">
        <v>123.8</v>
      </c>
      <c r="L28" s="222">
        <v>123.8</v>
      </c>
      <c r="M28" s="303">
        <v>0</v>
      </c>
      <c r="N28" s="218">
        <v>187.87000000000006</v>
      </c>
      <c r="O28" s="308"/>
    </row>
    <row r="29" spans="1:15" ht="23.1" customHeight="1">
      <c r="A29" s="754"/>
      <c r="B29" s="129" t="s">
        <v>35</v>
      </c>
      <c r="C29" s="441" t="s">
        <v>20</v>
      </c>
      <c r="D29" s="302">
        <v>372.82</v>
      </c>
      <c r="E29" s="222">
        <v>252.61</v>
      </c>
      <c r="F29" s="222">
        <v>120.21</v>
      </c>
      <c r="G29" s="222">
        <v>0</v>
      </c>
      <c r="H29" s="217">
        <f t="shared" si="0"/>
        <v>350.61</v>
      </c>
      <c r="I29" s="473">
        <v>252.61</v>
      </c>
      <c r="J29" s="222">
        <v>98</v>
      </c>
      <c r="K29" s="302">
        <v>0</v>
      </c>
      <c r="L29" s="222" t="s">
        <v>194</v>
      </c>
      <c r="M29" s="303">
        <v>0</v>
      </c>
      <c r="N29" s="218">
        <v>22.20999999999998</v>
      </c>
      <c r="O29" s="308"/>
    </row>
    <row r="30" spans="1:15" s="113" customFormat="1">
      <c r="A30" s="752">
        <v>100010</v>
      </c>
      <c r="B30" s="442" t="s">
        <v>10</v>
      </c>
      <c r="C30" s="442"/>
      <c r="D30" s="218">
        <v>14193.18</v>
      </c>
      <c r="E30" s="218">
        <v>6560.31</v>
      </c>
      <c r="F30" s="218">
        <v>6085.99</v>
      </c>
      <c r="G30" s="218">
        <v>1546.88</v>
      </c>
      <c r="H30" s="217">
        <f t="shared" si="0"/>
        <v>11661.310000000001</v>
      </c>
      <c r="I30" s="473">
        <v>6560.31</v>
      </c>
      <c r="J30" s="218">
        <v>5101</v>
      </c>
      <c r="K30" s="218">
        <v>962.59</v>
      </c>
      <c r="L30" s="218">
        <v>962.59</v>
      </c>
      <c r="M30" s="218">
        <v>0</v>
      </c>
      <c r="N30" s="218">
        <v>22.399999999999068</v>
      </c>
      <c r="O30" s="307"/>
    </row>
    <row r="31" spans="1:15" ht="23.1" customHeight="1">
      <c r="A31" s="753"/>
      <c r="B31" s="129" t="s">
        <v>36</v>
      </c>
      <c r="C31" s="441" t="s">
        <v>20</v>
      </c>
      <c r="D31" s="302">
        <v>13676.93</v>
      </c>
      <c r="E31" s="222">
        <v>6212.8</v>
      </c>
      <c r="F31" s="222">
        <v>5917.25</v>
      </c>
      <c r="G31" s="222">
        <v>1546.88</v>
      </c>
      <c r="H31" s="217">
        <f t="shared" si="0"/>
        <v>11160.8</v>
      </c>
      <c r="I31" s="473">
        <v>6212.8</v>
      </c>
      <c r="J31" s="222">
        <v>4948</v>
      </c>
      <c r="K31" s="302">
        <v>962.59</v>
      </c>
      <c r="L31" s="222">
        <v>962.59</v>
      </c>
      <c r="M31" s="303">
        <v>0</v>
      </c>
      <c r="N31" s="218">
        <v>6.6599999999990587</v>
      </c>
      <c r="O31" s="308"/>
    </row>
    <row r="32" spans="1:15" ht="13.5">
      <c r="A32" s="754"/>
      <c r="B32" s="129" t="s">
        <v>37</v>
      </c>
      <c r="C32" s="441" t="s">
        <v>20</v>
      </c>
      <c r="D32" s="302">
        <v>516.25</v>
      </c>
      <c r="E32" s="222">
        <v>347.51</v>
      </c>
      <c r="F32" s="222">
        <v>168.74</v>
      </c>
      <c r="G32" s="222">
        <v>0</v>
      </c>
      <c r="H32" s="217">
        <f t="shared" si="0"/>
        <v>500.51</v>
      </c>
      <c r="I32" s="473">
        <v>347.51</v>
      </c>
      <c r="J32" s="222">
        <v>153</v>
      </c>
      <c r="K32" s="302">
        <v>0</v>
      </c>
      <c r="L32" s="222" t="s">
        <v>194</v>
      </c>
      <c r="M32" s="303">
        <v>0</v>
      </c>
      <c r="N32" s="218">
        <v>15.740000000000009</v>
      </c>
      <c r="O32" s="308"/>
    </row>
    <row r="33" spans="1:15" s="113" customFormat="1">
      <c r="A33" s="752">
        <v>100011</v>
      </c>
      <c r="B33" s="442" t="s">
        <v>10</v>
      </c>
      <c r="C33" s="442"/>
      <c r="D33" s="218">
        <v>8408</v>
      </c>
      <c r="E33" s="218">
        <v>4298.54</v>
      </c>
      <c r="F33" s="218">
        <v>3404.38</v>
      </c>
      <c r="G33" s="218">
        <v>705.08</v>
      </c>
      <c r="H33" s="217">
        <f t="shared" si="0"/>
        <v>7159.54</v>
      </c>
      <c r="I33" s="473">
        <v>4298.54</v>
      </c>
      <c r="J33" s="218">
        <v>2861</v>
      </c>
      <c r="K33" s="218">
        <v>103.85</v>
      </c>
      <c r="L33" s="218">
        <v>103.85</v>
      </c>
      <c r="M33" s="218">
        <v>0</v>
      </c>
      <c r="N33" s="218">
        <v>439.53000000000054</v>
      </c>
      <c r="O33" s="307"/>
    </row>
    <row r="34" spans="1:15" ht="23.1" customHeight="1">
      <c r="A34" s="753"/>
      <c r="B34" s="129" t="s">
        <v>38</v>
      </c>
      <c r="C34" s="441" t="s">
        <v>20</v>
      </c>
      <c r="D34" s="302">
        <v>7978.27</v>
      </c>
      <c r="E34" s="222">
        <v>4009.06</v>
      </c>
      <c r="F34" s="222">
        <v>3264.13</v>
      </c>
      <c r="G34" s="222">
        <v>705.08</v>
      </c>
      <c r="H34" s="217">
        <f t="shared" si="0"/>
        <v>6743.0599999999995</v>
      </c>
      <c r="I34" s="473">
        <v>4009.06</v>
      </c>
      <c r="J34" s="222">
        <v>2734</v>
      </c>
      <c r="K34" s="302">
        <v>103.85</v>
      </c>
      <c r="L34" s="222">
        <v>103.85</v>
      </c>
      <c r="M34" s="303">
        <v>0</v>
      </c>
      <c r="N34" s="218">
        <v>426.28000000000054</v>
      </c>
      <c r="O34" s="308"/>
    </row>
    <row r="35" spans="1:15" ht="23.1" customHeight="1">
      <c r="A35" s="754"/>
      <c r="B35" s="129" t="s">
        <v>39</v>
      </c>
      <c r="C35" s="441" t="s">
        <v>20</v>
      </c>
      <c r="D35" s="302">
        <v>429.73</v>
      </c>
      <c r="E35" s="222">
        <v>289.48</v>
      </c>
      <c r="F35" s="222">
        <v>140.25</v>
      </c>
      <c r="G35" s="222">
        <v>0</v>
      </c>
      <c r="H35" s="217">
        <f t="shared" si="0"/>
        <v>416.48</v>
      </c>
      <c r="I35" s="473">
        <v>289.48</v>
      </c>
      <c r="J35" s="222">
        <v>127</v>
      </c>
      <c r="K35" s="302">
        <v>0</v>
      </c>
      <c r="L35" s="222" t="s">
        <v>194</v>
      </c>
      <c r="M35" s="303">
        <v>0</v>
      </c>
      <c r="N35" s="218">
        <v>13.25</v>
      </c>
      <c r="O35" s="308"/>
    </row>
    <row r="36" spans="1:15" s="113" customFormat="1">
      <c r="A36" s="752">
        <v>100012</v>
      </c>
      <c r="B36" s="442" t="s">
        <v>10</v>
      </c>
      <c r="C36" s="442"/>
      <c r="D36" s="218">
        <v>5123.53</v>
      </c>
      <c r="E36" s="218">
        <v>2858.74</v>
      </c>
      <c r="F36" s="218">
        <v>1952.03</v>
      </c>
      <c r="G36" s="218">
        <v>312.76</v>
      </c>
      <c r="H36" s="217">
        <f t="shared" si="0"/>
        <v>4497.74</v>
      </c>
      <c r="I36" s="473">
        <v>2858.7400000000002</v>
      </c>
      <c r="J36" s="218">
        <v>1639</v>
      </c>
      <c r="K36" s="218">
        <v>-47.250000000000099</v>
      </c>
      <c r="L36" s="218">
        <v>-47.250000000000099</v>
      </c>
      <c r="M36" s="218">
        <v>0</v>
      </c>
      <c r="N36" s="218">
        <v>360.27999999999992</v>
      </c>
      <c r="O36" s="307"/>
    </row>
    <row r="37" spans="1:15" ht="23.1" customHeight="1">
      <c r="A37" s="753"/>
      <c r="B37" s="129" t="s">
        <v>40</v>
      </c>
      <c r="C37" s="441" t="s">
        <v>20</v>
      </c>
      <c r="D37" s="302">
        <v>4596.92</v>
      </c>
      <c r="E37" s="222">
        <v>2500.69</v>
      </c>
      <c r="F37" s="222">
        <v>1783.47</v>
      </c>
      <c r="G37" s="222">
        <v>312.76</v>
      </c>
      <c r="H37" s="217">
        <f t="shared" si="0"/>
        <v>4003.69</v>
      </c>
      <c r="I37" s="473">
        <v>2500.69</v>
      </c>
      <c r="J37" s="222">
        <v>1503</v>
      </c>
      <c r="K37" s="302">
        <v>-47.250000000000099</v>
      </c>
      <c r="L37" s="222">
        <v>-47.250000000000099</v>
      </c>
      <c r="M37" s="303">
        <v>0</v>
      </c>
      <c r="N37" s="218">
        <v>327.71999999999991</v>
      </c>
      <c r="O37" s="308" t="s">
        <v>193</v>
      </c>
    </row>
    <row r="38" spans="1:15" ht="23.1" customHeight="1">
      <c r="A38" s="754"/>
      <c r="B38" s="129" t="s">
        <v>41</v>
      </c>
      <c r="C38" s="441" t="s">
        <v>20</v>
      </c>
      <c r="D38" s="302">
        <v>526.61</v>
      </c>
      <c r="E38" s="222">
        <v>358.05</v>
      </c>
      <c r="F38" s="222">
        <v>168.56</v>
      </c>
      <c r="G38" s="222">
        <v>0</v>
      </c>
      <c r="H38" s="217">
        <f t="shared" si="0"/>
        <v>494.05</v>
      </c>
      <c r="I38" s="473">
        <v>358.05</v>
      </c>
      <c r="J38" s="222">
        <v>136</v>
      </c>
      <c r="K38" s="302">
        <v>0</v>
      </c>
      <c r="L38" s="222" t="s">
        <v>194</v>
      </c>
      <c r="M38" s="303">
        <v>0</v>
      </c>
      <c r="N38" s="218">
        <v>32.56</v>
      </c>
      <c r="O38" s="308"/>
    </row>
    <row r="39" spans="1:15" s="113" customFormat="1">
      <c r="A39" s="752">
        <v>100013</v>
      </c>
      <c r="B39" s="442" t="s">
        <v>10</v>
      </c>
      <c r="C39" s="442"/>
      <c r="D39" s="218">
        <v>3678.42</v>
      </c>
      <c r="E39" s="218">
        <v>2083.37</v>
      </c>
      <c r="F39" s="218">
        <v>1385.29</v>
      </c>
      <c r="G39" s="218">
        <v>209.76</v>
      </c>
      <c r="H39" s="217">
        <f t="shared" si="0"/>
        <v>3131.37</v>
      </c>
      <c r="I39" s="473">
        <v>2083.37</v>
      </c>
      <c r="J39" s="218">
        <v>1048</v>
      </c>
      <c r="K39" s="218">
        <v>3.5999999999999801</v>
      </c>
      <c r="L39" s="218">
        <v>3.5999999999999801</v>
      </c>
      <c r="M39" s="218">
        <v>0</v>
      </c>
      <c r="N39" s="218">
        <v>333.69000000000005</v>
      </c>
      <c r="O39" s="307"/>
    </row>
    <row r="40" spans="1:15" ht="23.1" customHeight="1">
      <c r="A40" s="753"/>
      <c r="B40" s="129" t="s">
        <v>42</v>
      </c>
      <c r="C40" s="441" t="s">
        <v>20</v>
      </c>
      <c r="D40" s="302">
        <v>3045.28</v>
      </c>
      <c r="E40" s="222">
        <v>1654.57</v>
      </c>
      <c r="F40" s="222">
        <v>1180.95</v>
      </c>
      <c r="G40" s="222">
        <v>209.76</v>
      </c>
      <c r="H40" s="217">
        <f t="shared" si="0"/>
        <v>2540.5699999999997</v>
      </c>
      <c r="I40" s="473">
        <v>1654.57</v>
      </c>
      <c r="J40" s="222">
        <v>886</v>
      </c>
      <c r="K40" s="302">
        <v>3.5999999999999801</v>
      </c>
      <c r="L40" s="222">
        <v>3.5999999999999801</v>
      </c>
      <c r="M40" s="303">
        <v>0</v>
      </c>
      <c r="N40" s="218">
        <v>291.35000000000008</v>
      </c>
      <c r="O40" s="308"/>
    </row>
    <row r="41" spans="1:15" ht="23.1" customHeight="1">
      <c r="A41" s="754"/>
      <c r="B41" s="129" t="s">
        <v>43</v>
      </c>
      <c r="C41" s="441" t="s">
        <v>20</v>
      </c>
      <c r="D41" s="302">
        <v>633.14</v>
      </c>
      <c r="E41" s="222">
        <v>428.8</v>
      </c>
      <c r="F41" s="222">
        <v>204.34</v>
      </c>
      <c r="G41" s="222">
        <v>0</v>
      </c>
      <c r="H41" s="217">
        <f t="shared" si="0"/>
        <v>590.79999999999995</v>
      </c>
      <c r="I41" s="473">
        <v>428.8</v>
      </c>
      <c r="J41" s="222">
        <v>162</v>
      </c>
      <c r="K41" s="302">
        <v>0</v>
      </c>
      <c r="L41" s="222" t="s">
        <v>194</v>
      </c>
      <c r="M41" s="303">
        <v>0</v>
      </c>
      <c r="N41" s="218">
        <v>42.339999999999975</v>
      </c>
      <c r="O41" s="308"/>
    </row>
    <row r="42" spans="1:15" s="113" customFormat="1">
      <c r="A42" s="752">
        <v>100014</v>
      </c>
      <c r="B42" s="442" t="s">
        <v>10</v>
      </c>
      <c r="C42" s="442"/>
      <c r="D42" s="218">
        <v>2154.5</v>
      </c>
      <c r="E42" s="218">
        <v>1403.06</v>
      </c>
      <c r="F42" s="218">
        <v>719.76</v>
      </c>
      <c r="G42" s="218">
        <v>31.68</v>
      </c>
      <c r="H42" s="217">
        <f t="shared" si="0"/>
        <v>2027.06</v>
      </c>
      <c r="I42" s="473">
        <v>1403.06</v>
      </c>
      <c r="J42" s="218">
        <v>624</v>
      </c>
      <c r="K42" s="218">
        <v>13.5</v>
      </c>
      <c r="L42" s="218">
        <v>13.5</v>
      </c>
      <c r="M42" s="218">
        <v>0</v>
      </c>
      <c r="N42" s="218">
        <v>82.259999999999962</v>
      </c>
      <c r="O42" s="307"/>
    </row>
    <row r="43" spans="1:15" ht="23.1" customHeight="1">
      <c r="A43" s="753"/>
      <c r="B43" s="129" t="s">
        <v>44</v>
      </c>
      <c r="C43" s="441" t="s">
        <v>20</v>
      </c>
      <c r="D43" s="302">
        <v>1792.95</v>
      </c>
      <c r="E43" s="222">
        <v>1159.21</v>
      </c>
      <c r="F43" s="222">
        <v>602.05999999999995</v>
      </c>
      <c r="G43" s="222">
        <v>31.68</v>
      </c>
      <c r="H43" s="217">
        <f t="shared" si="0"/>
        <v>1678.21</v>
      </c>
      <c r="I43" s="473">
        <v>1159.21</v>
      </c>
      <c r="J43" s="222">
        <v>519</v>
      </c>
      <c r="K43" s="302">
        <v>13.5</v>
      </c>
      <c r="L43" s="222">
        <v>13.5</v>
      </c>
      <c r="M43" s="303">
        <v>0</v>
      </c>
      <c r="N43" s="218">
        <v>69.559999999999945</v>
      </c>
      <c r="O43" s="308"/>
    </row>
    <row r="44" spans="1:15" ht="13.5">
      <c r="A44" s="754"/>
      <c r="B44" s="129" t="s">
        <v>45</v>
      </c>
      <c r="C44" s="441" t="s">
        <v>20</v>
      </c>
      <c r="D44" s="302">
        <v>361.55</v>
      </c>
      <c r="E44" s="222">
        <v>243.85</v>
      </c>
      <c r="F44" s="222">
        <v>117.7</v>
      </c>
      <c r="G44" s="222">
        <v>0</v>
      </c>
      <c r="H44" s="217">
        <f t="shared" si="0"/>
        <v>348.85</v>
      </c>
      <c r="I44" s="473">
        <v>243.85</v>
      </c>
      <c r="J44" s="222">
        <v>105</v>
      </c>
      <c r="K44" s="302">
        <v>0</v>
      </c>
      <c r="L44" s="222" t="s">
        <v>194</v>
      </c>
      <c r="M44" s="303">
        <v>0</v>
      </c>
      <c r="N44" s="218">
        <v>12.700000000000017</v>
      </c>
      <c r="O44" s="308"/>
    </row>
    <row r="45" spans="1:15" s="113" customFormat="1">
      <c r="A45" s="752">
        <v>100015</v>
      </c>
      <c r="B45" s="442" t="s">
        <v>10</v>
      </c>
      <c r="C45" s="442"/>
      <c r="D45" s="218">
        <v>2826.06</v>
      </c>
      <c r="E45" s="218">
        <v>1652.75</v>
      </c>
      <c r="F45" s="218">
        <v>1038.9100000000001</v>
      </c>
      <c r="G45" s="218">
        <v>134.4</v>
      </c>
      <c r="H45" s="217">
        <f t="shared" si="0"/>
        <v>2543.75</v>
      </c>
      <c r="I45" s="473">
        <v>1652.75</v>
      </c>
      <c r="J45" s="218">
        <v>891</v>
      </c>
      <c r="K45" s="218">
        <v>-105.9</v>
      </c>
      <c r="L45" s="218">
        <v>-105.9</v>
      </c>
      <c r="M45" s="218">
        <v>0</v>
      </c>
      <c r="N45" s="218">
        <v>253.81</v>
      </c>
      <c r="O45" s="307"/>
    </row>
    <row r="46" spans="1:15" ht="23.1" customHeight="1">
      <c r="A46" s="753"/>
      <c r="B46" s="129" t="s">
        <v>46</v>
      </c>
      <c r="C46" s="441" t="s">
        <v>20</v>
      </c>
      <c r="D46" s="302">
        <v>2334.0700000000002</v>
      </c>
      <c r="E46" s="222">
        <v>1320.2</v>
      </c>
      <c r="F46" s="222">
        <v>879.47</v>
      </c>
      <c r="G46" s="222">
        <v>134.4</v>
      </c>
      <c r="H46" s="217">
        <f t="shared" si="0"/>
        <v>2067.1999999999998</v>
      </c>
      <c r="I46" s="473">
        <v>1320.2</v>
      </c>
      <c r="J46" s="222">
        <v>747</v>
      </c>
      <c r="K46" s="302">
        <v>-105.9</v>
      </c>
      <c r="L46" s="222">
        <v>-105.9</v>
      </c>
      <c r="M46" s="303">
        <v>0</v>
      </c>
      <c r="N46" s="218">
        <v>238.37</v>
      </c>
      <c r="O46" s="308"/>
    </row>
    <row r="47" spans="1:15" ht="13.5">
      <c r="A47" s="754"/>
      <c r="B47" s="129" t="s">
        <v>47</v>
      </c>
      <c r="C47" s="441" t="s">
        <v>20</v>
      </c>
      <c r="D47" s="302">
        <v>491.99</v>
      </c>
      <c r="E47" s="222">
        <v>332.55</v>
      </c>
      <c r="F47" s="222">
        <v>159.44</v>
      </c>
      <c r="G47" s="222">
        <v>0</v>
      </c>
      <c r="H47" s="217">
        <f t="shared" si="0"/>
        <v>476.55</v>
      </c>
      <c r="I47" s="473">
        <v>332.55</v>
      </c>
      <c r="J47" s="222">
        <v>144</v>
      </c>
      <c r="K47" s="302">
        <v>0</v>
      </c>
      <c r="L47" s="222" t="s">
        <v>194</v>
      </c>
      <c r="M47" s="303">
        <v>0</v>
      </c>
      <c r="N47" s="218">
        <v>15.439999999999998</v>
      </c>
      <c r="O47" s="308"/>
    </row>
    <row r="48" spans="1:15" ht="23.1" customHeight="1">
      <c r="A48" s="441">
        <v>100016</v>
      </c>
      <c r="B48" s="129" t="s">
        <v>48</v>
      </c>
      <c r="C48" s="441" t="s">
        <v>20</v>
      </c>
      <c r="D48" s="302">
        <v>1737.28</v>
      </c>
      <c r="E48" s="222">
        <v>1165.81</v>
      </c>
      <c r="F48" s="222">
        <v>571.47</v>
      </c>
      <c r="G48" s="222">
        <v>0</v>
      </c>
      <c r="H48" s="217">
        <f t="shared" si="0"/>
        <v>1683.81</v>
      </c>
      <c r="I48" s="473">
        <v>1165.81</v>
      </c>
      <c r="J48" s="222">
        <v>518</v>
      </c>
      <c r="K48" s="302">
        <v>0</v>
      </c>
      <c r="L48" s="222" t="s">
        <v>194</v>
      </c>
      <c r="M48" s="303">
        <v>0</v>
      </c>
      <c r="N48" s="218">
        <v>53.470000000000027</v>
      </c>
      <c r="O48" s="308"/>
    </row>
    <row r="49" spans="1:15" s="113" customFormat="1">
      <c r="A49" s="752">
        <v>100017</v>
      </c>
      <c r="B49" s="442" t="s">
        <v>10</v>
      </c>
      <c r="C49" s="442"/>
      <c r="D49" s="218">
        <v>2633.78</v>
      </c>
      <c r="E49" s="218">
        <v>1632.83</v>
      </c>
      <c r="F49" s="218">
        <v>923.51</v>
      </c>
      <c r="G49" s="218">
        <v>77.44</v>
      </c>
      <c r="H49" s="217">
        <f t="shared" si="0"/>
        <v>2305.83</v>
      </c>
      <c r="I49" s="473">
        <v>1632.83</v>
      </c>
      <c r="J49" s="218">
        <v>673</v>
      </c>
      <c r="K49" s="218">
        <v>17.399999999999999</v>
      </c>
      <c r="L49" s="218">
        <v>17.399999999999999</v>
      </c>
      <c r="M49" s="218">
        <v>0</v>
      </c>
      <c r="N49" s="218">
        <v>233.11000000000018</v>
      </c>
      <c r="O49" s="307"/>
    </row>
    <row r="50" spans="1:15" ht="23.1" customHeight="1">
      <c r="A50" s="753"/>
      <c r="B50" s="129" t="s">
        <v>49</v>
      </c>
      <c r="C50" s="441" t="s">
        <v>20</v>
      </c>
      <c r="D50" s="302">
        <v>2261.9499999999998</v>
      </c>
      <c r="E50" s="222">
        <v>1383.21</v>
      </c>
      <c r="F50" s="222">
        <v>801.3</v>
      </c>
      <c r="G50" s="222">
        <v>77.44</v>
      </c>
      <c r="H50" s="217">
        <f t="shared" si="0"/>
        <v>1947.21</v>
      </c>
      <c r="I50" s="473">
        <v>1383.21</v>
      </c>
      <c r="J50" s="222">
        <v>564</v>
      </c>
      <c r="K50" s="302">
        <v>17.399999999999999</v>
      </c>
      <c r="L50" s="222">
        <v>17.399999999999999</v>
      </c>
      <c r="M50" s="303">
        <v>0</v>
      </c>
      <c r="N50" s="218">
        <v>219.9000000000002</v>
      </c>
      <c r="O50" s="308"/>
    </row>
    <row r="51" spans="1:15" ht="13.5">
      <c r="A51" s="754"/>
      <c r="B51" s="129" t="s">
        <v>50</v>
      </c>
      <c r="C51" s="441" t="s">
        <v>20</v>
      </c>
      <c r="D51" s="302">
        <v>371.83</v>
      </c>
      <c r="E51" s="222">
        <v>249.62</v>
      </c>
      <c r="F51" s="222">
        <v>122.21</v>
      </c>
      <c r="G51" s="222">
        <v>0</v>
      </c>
      <c r="H51" s="217">
        <f t="shared" si="0"/>
        <v>358.62</v>
      </c>
      <c r="I51" s="473">
        <v>249.62</v>
      </c>
      <c r="J51" s="222">
        <v>109</v>
      </c>
      <c r="K51" s="302">
        <v>0</v>
      </c>
      <c r="L51" s="222" t="s">
        <v>194</v>
      </c>
      <c r="M51" s="303">
        <v>0</v>
      </c>
      <c r="N51" s="218">
        <v>13.20999999999998</v>
      </c>
      <c r="O51" s="308"/>
    </row>
    <row r="52" spans="1:15" ht="23.1" customHeight="1">
      <c r="A52" s="441">
        <v>100018</v>
      </c>
      <c r="B52" s="220" t="s">
        <v>51</v>
      </c>
      <c r="C52" s="441" t="s">
        <v>20</v>
      </c>
      <c r="D52" s="302">
        <v>2652.27</v>
      </c>
      <c r="E52" s="222">
        <v>1725.2</v>
      </c>
      <c r="F52" s="222">
        <v>896.19</v>
      </c>
      <c r="G52" s="222">
        <v>30.88</v>
      </c>
      <c r="H52" s="217">
        <f t="shared" si="0"/>
        <v>2525.1999999999998</v>
      </c>
      <c r="I52" s="473">
        <v>1725.2</v>
      </c>
      <c r="J52" s="222">
        <v>800</v>
      </c>
      <c r="K52" s="302">
        <v>23.45</v>
      </c>
      <c r="L52" s="222">
        <v>22.2</v>
      </c>
      <c r="M52" s="303">
        <v>1.25</v>
      </c>
      <c r="N52" s="218">
        <v>72.740000000000279</v>
      </c>
      <c r="O52" s="308"/>
    </row>
    <row r="53" spans="1:15" ht="23.1" customHeight="1">
      <c r="A53" s="441">
        <v>100019</v>
      </c>
      <c r="B53" s="129" t="s">
        <v>52</v>
      </c>
      <c r="C53" s="441" t="s">
        <v>20</v>
      </c>
      <c r="D53" s="302">
        <v>1700.35</v>
      </c>
      <c r="E53" s="222">
        <v>1139.1300000000001</v>
      </c>
      <c r="F53" s="222">
        <v>561.22</v>
      </c>
      <c r="G53" s="222">
        <v>0</v>
      </c>
      <c r="H53" s="217">
        <f t="shared" si="0"/>
        <v>1617.13</v>
      </c>
      <c r="I53" s="473">
        <v>1139.1300000000001</v>
      </c>
      <c r="J53" s="222">
        <v>478</v>
      </c>
      <c r="K53" s="302">
        <v>0</v>
      </c>
      <c r="L53" s="222" t="s">
        <v>194</v>
      </c>
      <c r="M53" s="303">
        <v>0</v>
      </c>
      <c r="N53" s="218">
        <v>83.220000000000027</v>
      </c>
      <c r="O53" s="308"/>
    </row>
    <row r="54" spans="1:15" s="113" customFormat="1">
      <c r="A54" s="752">
        <v>100020</v>
      </c>
      <c r="B54" s="442" t="s">
        <v>10</v>
      </c>
      <c r="C54" s="442"/>
      <c r="D54" s="218">
        <v>2118.0500000000002</v>
      </c>
      <c r="E54" s="218">
        <v>1433.43</v>
      </c>
      <c r="F54" s="218">
        <v>684.62</v>
      </c>
      <c r="G54" s="218">
        <v>0</v>
      </c>
      <c r="H54" s="217">
        <f t="shared" si="0"/>
        <v>2021.43</v>
      </c>
      <c r="I54" s="473">
        <v>1433.43</v>
      </c>
      <c r="J54" s="218">
        <v>588</v>
      </c>
      <c r="K54" s="218">
        <v>0</v>
      </c>
      <c r="L54" s="218">
        <v>0</v>
      </c>
      <c r="M54" s="218">
        <v>0</v>
      </c>
      <c r="N54" s="218">
        <v>96.619999999999891</v>
      </c>
      <c r="O54" s="307"/>
    </row>
    <row r="55" spans="1:15" ht="23.1" customHeight="1">
      <c r="A55" s="753"/>
      <c r="B55" s="129" t="s">
        <v>53</v>
      </c>
      <c r="C55" s="441" t="s">
        <v>20</v>
      </c>
      <c r="D55" s="302">
        <v>1648.79</v>
      </c>
      <c r="E55" s="222">
        <v>1118.43</v>
      </c>
      <c r="F55" s="222">
        <v>530.36</v>
      </c>
      <c r="G55" s="222">
        <v>0</v>
      </c>
      <c r="H55" s="217">
        <f t="shared" si="0"/>
        <v>1566.43</v>
      </c>
      <c r="I55" s="473">
        <v>1118.43</v>
      </c>
      <c r="J55" s="222">
        <v>448</v>
      </c>
      <c r="K55" s="302">
        <v>0</v>
      </c>
      <c r="L55" s="222" t="s">
        <v>194</v>
      </c>
      <c r="M55" s="303">
        <v>0</v>
      </c>
      <c r="N55" s="218">
        <v>82.3599999999999</v>
      </c>
      <c r="O55" s="308"/>
    </row>
    <row r="56" spans="1:15" ht="23.1" customHeight="1">
      <c r="A56" s="754"/>
      <c r="B56" s="129" t="s">
        <v>54</v>
      </c>
      <c r="C56" s="441" t="s">
        <v>20</v>
      </c>
      <c r="D56" s="302">
        <v>469.26</v>
      </c>
      <c r="E56" s="222">
        <v>315</v>
      </c>
      <c r="F56" s="222">
        <v>154.26</v>
      </c>
      <c r="G56" s="222">
        <v>0</v>
      </c>
      <c r="H56" s="217">
        <f t="shared" si="0"/>
        <v>455</v>
      </c>
      <c r="I56" s="473">
        <v>315</v>
      </c>
      <c r="J56" s="222">
        <v>140</v>
      </c>
      <c r="K56" s="302">
        <v>0</v>
      </c>
      <c r="L56" s="222" t="s">
        <v>194</v>
      </c>
      <c r="M56" s="303">
        <v>0</v>
      </c>
      <c r="N56" s="218">
        <v>14.259999999999991</v>
      </c>
      <c r="O56" s="308"/>
    </row>
    <row r="57" spans="1:15" ht="23.1" customHeight="1">
      <c r="A57" s="441">
        <v>100021</v>
      </c>
      <c r="B57" s="129" t="s">
        <v>55</v>
      </c>
      <c r="C57" s="441" t="s">
        <v>20</v>
      </c>
      <c r="D57" s="302">
        <v>1378.41</v>
      </c>
      <c r="E57" s="222">
        <v>922.97</v>
      </c>
      <c r="F57" s="222">
        <v>455.44</v>
      </c>
      <c r="G57" s="222">
        <v>0</v>
      </c>
      <c r="H57" s="217">
        <f t="shared" si="0"/>
        <v>1329.97</v>
      </c>
      <c r="I57" s="473">
        <v>922.97</v>
      </c>
      <c r="J57" s="222">
        <v>407</v>
      </c>
      <c r="K57" s="302">
        <v>0</v>
      </c>
      <c r="L57" s="222" t="s">
        <v>194</v>
      </c>
      <c r="M57" s="303">
        <v>0</v>
      </c>
      <c r="N57" s="218">
        <v>48.440000000000055</v>
      </c>
      <c r="O57" s="308"/>
    </row>
    <row r="58" spans="1:15" ht="23.1" customHeight="1">
      <c r="A58" s="441">
        <v>100022</v>
      </c>
      <c r="B58" s="129" t="s">
        <v>56</v>
      </c>
      <c r="C58" s="441" t="s">
        <v>20</v>
      </c>
      <c r="D58" s="302">
        <v>1628.55</v>
      </c>
      <c r="E58" s="222">
        <v>1062.05</v>
      </c>
      <c r="F58" s="222">
        <v>544.58000000000004</v>
      </c>
      <c r="G58" s="222">
        <v>21.92</v>
      </c>
      <c r="H58" s="217">
        <f t="shared" si="0"/>
        <v>1554.05</v>
      </c>
      <c r="I58" s="473">
        <v>1062.05</v>
      </c>
      <c r="J58" s="222">
        <v>492</v>
      </c>
      <c r="K58" s="302">
        <v>37.200000000000003</v>
      </c>
      <c r="L58" s="222">
        <v>37.200000000000003</v>
      </c>
      <c r="M58" s="303">
        <v>0</v>
      </c>
      <c r="N58" s="218">
        <v>15.380000000000152</v>
      </c>
      <c r="O58" s="308"/>
    </row>
    <row r="59" spans="1:15" ht="23.1" customHeight="1">
      <c r="A59" s="441">
        <v>100023</v>
      </c>
      <c r="B59" s="220" t="s">
        <v>57</v>
      </c>
      <c r="C59" s="441" t="s">
        <v>20</v>
      </c>
      <c r="D59" s="302">
        <v>1566.25</v>
      </c>
      <c r="E59" s="222">
        <v>1056.95</v>
      </c>
      <c r="F59" s="222">
        <v>509.3</v>
      </c>
      <c r="G59" s="222">
        <v>0</v>
      </c>
      <c r="H59" s="217">
        <f t="shared" si="0"/>
        <v>1452.95</v>
      </c>
      <c r="I59" s="473">
        <v>1056.95</v>
      </c>
      <c r="J59" s="222">
        <v>396</v>
      </c>
      <c r="K59" s="302">
        <v>0</v>
      </c>
      <c r="L59" s="222" t="s">
        <v>194</v>
      </c>
      <c r="M59" s="303">
        <v>0</v>
      </c>
      <c r="N59" s="218">
        <v>113.29999999999995</v>
      </c>
      <c r="O59" s="308"/>
    </row>
    <row r="60" spans="1:15" ht="23.1" customHeight="1">
      <c r="A60" s="441">
        <v>100024</v>
      </c>
      <c r="B60" s="129" t="s">
        <v>58</v>
      </c>
      <c r="C60" s="441" t="s">
        <v>20</v>
      </c>
      <c r="D60" s="302">
        <v>1835.66</v>
      </c>
      <c r="E60" s="222">
        <v>1248.24</v>
      </c>
      <c r="F60" s="222">
        <v>587.41999999999996</v>
      </c>
      <c r="G60" s="222">
        <v>0</v>
      </c>
      <c r="H60" s="217">
        <f t="shared" si="0"/>
        <v>1717.24</v>
      </c>
      <c r="I60" s="473">
        <v>1248.24</v>
      </c>
      <c r="J60" s="222">
        <v>469</v>
      </c>
      <c r="K60" s="302">
        <v>0</v>
      </c>
      <c r="L60" s="222" t="s">
        <v>194</v>
      </c>
      <c r="M60" s="303">
        <v>0</v>
      </c>
      <c r="N60" s="218">
        <v>118.41999999999985</v>
      </c>
      <c r="O60" s="308"/>
    </row>
    <row r="61" spans="1:15" ht="23.1" customHeight="1">
      <c r="A61" s="441">
        <v>100029</v>
      </c>
      <c r="B61" s="129" t="s">
        <v>59</v>
      </c>
      <c r="C61" s="441" t="s">
        <v>60</v>
      </c>
      <c r="D61" s="302">
        <v>1853.96</v>
      </c>
      <c r="E61" s="222">
        <v>1247.3800000000001</v>
      </c>
      <c r="F61" s="222">
        <v>606.58000000000004</v>
      </c>
      <c r="G61" s="222">
        <v>0</v>
      </c>
      <c r="H61" s="217">
        <f t="shared" si="0"/>
        <v>1794.38</v>
      </c>
      <c r="I61" s="473">
        <v>1247.3800000000001</v>
      </c>
      <c r="J61" s="222">
        <v>547</v>
      </c>
      <c r="K61" s="302">
        <v>0</v>
      </c>
      <c r="L61" s="222" t="s">
        <v>194</v>
      </c>
      <c r="M61" s="303">
        <v>0</v>
      </c>
      <c r="N61" s="218">
        <v>59.579999999999927</v>
      </c>
      <c r="O61" s="308"/>
    </row>
    <row r="62" spans="1:15" ht="23.1" customHeight="1">
      <c r="A62" s="441">
        <v>100025</v>
      </c>
      <c r="B62" s="129" t="s">
        <v>61</v>
      </c>
      <c r="C62" s="441" t="s">
        <v>20</v>
      </c>
      <c r="D62" s="302">
        <v>1624.96</v>
      </c>
      <c r="E62" s="222">
        <v>1090.98</v>
      </c>
      <c r="F62" s="222">
        <v>533.98</v>
      </c>
      <c r="G62" s="222">
        <v>0</v>
      </c>
      <c r="H62" s="217">
        <f t="shared" si="0"/>
        <v>1561.98</v>
      </c>
      <c r="I62" s="473">
        <v>1090.98</v>
      </c>
      <c r="J62" s="222">
        <v>471</v>
      </c>
      <c r="K62" s="302">
        <v>0</v>
      </c>
      <c r="L62" s="222" t="s">
        <v>194</v>
      </c>
      <c r="M62" s="303">
        <v>0</v>
      </c>
      <c r="N62" s="218">
        <v>62.980000000000018</v>
      </c>
      <c r="O62" s="308"/>
    </row>
    <row r="63" spans="1:15" ht="23.1" customHeight="1">
      <c r="A63" s="441">
        <v>100026</v>
      </c>
      <c r="B63" s="129" t="s">
        <v>62</v>
      </c>
      <c r="C63" s="441" t="s">
        <v>20</v>
      </c>
      <c r="D63" s="302">
        <v>1458.77</v>
      </c>
      <c r="E63" s="222">
        <v>992.06</v>
      </c>
      <c r="F63" s="222">
        <v>466.71</v>
      </c>
      <c r="G63" s="222">
        <v>0</v>
      </c>
      <c r="H63" s="217">
        <f t="shared" si="0"/>
        <v>1356.06</v>
      </c>
      <c r="I63" s="473">
        <v>992.06</v>
      </c>
      <c r="J63" s="222">
        <v>364</v>
      </c>
      <c r="K63" s="302">
        <v>0</v>
      </c>
      <c r="L63" s="222" t="s">
        <v>194</v>
      </c>
      <c r="M63" s="303">
        <v>0</v>
      </c>
      <c r="N63" s="218">
        <v>102.71000000000004</v>
      </c>
      <c r="O63" s="308"/>
    </row>
    <row r="64" spans="1:15" ht="23.1" customHeight="1">
      <c r="A64" s="441">
        <v>100027</v>
      </c>
      <c r="B64" s="129" t="s">
        <v>63</v>
      </c>
      <c r="C64" s="441" t="s">
        <v>20</v>
      </c>
      <c r="D64" s="302">
        <v>820.02</v>
      </c>
      <c r="E64" s="222">
        <v>554.16999999999996</v>
      </c>
      <c r="F64" s="222">
        <v>265.85000000000002</v>
      </c>
      <c r="G64" s="222">
        <v>0</v>
      </c>
      <c r="H64" s="217">
        <f t="shared" si="0"/>
        <v>782.17</v>
      </c>
      <c r="I64" s="473">
        <v>554.16999999999996</v>
      </c>
      <c r="J64" s="222">
        <v>228</v>
      </c>
      <c r="K64" s="302">
        <v>0</v>
      </c>
      <c r="L64" s="222" t="s">
        <v>194</v>
      </c>
      <c r="M64" s="303">
        <v>0</v>
      </c>
      <c r="N64" s="218">
        <v>37.850000000000023</v>
      </c>
      <c r="O64" s="308"/>
    </row>
    <row r="65" spans="1:15" ht="23.1" customHeight="1">
      <c r="A65" s="441">
        <v>100028</v>
      </c>
      <c r="B65" s="129" t="s">
        <v>64</v>
      </c>
      <c r="C65" s="441" t="s">
        <v>20</v>
      </c>
      <c r="D65" s="302">
        <v>1650.66</v>
      </c>
      <c r="E65" s="222">
        <v>1095.1199999999999</v>
      </c>
      <c r="F65" s="222">
        <v>555.54</v>
      </c>
      <c r="G65" s="222">
        <v>0</v>
      </c>
      <c r="H65" s="217">
        <f t="shared" si="0"/>
        <v>1551.12</v>
      </c>
      <c r="I65" s="473">
        <v>1095.1199999999999</v>
      </c>
      <c r="J65" s="222">
        <v>456</v>
      </c>
      <c r="K65" s="302">
        <v>0</v>
      </c>
      <c r="L65" s="222" t="s">
        <v>194</v>
      </c>
      <c r="M65" s="303">
        <v>0</v>
      </c>
      <c r="N65" s="218">
        <v>99.539999999999964</v>
      </c>
      <c r="O65" s="308"/>
    </row>
    <row r="66" spans="1:15" ht="23.1" customHeight="1">
      <c r="A66" s="441">
        <v>100030</v>
      </c>
      <c r="B66" s="129" t="s">
        <v>65</v>
      </c>
      <c r="C66" s="441" t="s">
        <v>60</v>
      </c>
      <c r="D66" s="302">
        <v>1288.45</v>
      </c>
      <c r="E66" s="222">
        <v>871.35</v>
      </c>
      <c r="F66" s="222">
        <v>417.1</v>
      </c>
      <c r="G66" s="222">
        <v>0</v>
      </c>
      <c r="H66" s="217">
        <f t="shared" si="0"/>
        <v>1243.3499999999999</v>
      </c>
      <c r="I66" s="473">
        <v>871.35</v>
      </c>
      <c r="J66" s="222">
        <v>372</v>
      </c>
      <c r="K66" s="302">
        <v>0</v>
      </c>
      <c r="L66" s="222" t="s">
        <v>194</v>
      </c>
      <c r="M66" s="303">
        <v>0</v>
      </c>
      <c r="N66" s="218">
        <v>45.100000000000023</v>
      </c>
      <c r="O66" s="308"/>
    </row>
    <row r="67" spans="1:15" ht="23.1" customHeight="1">
      <c r="A67" s="441">
        <v>100031</v>
      </c>
      <c r="B67" s="129" t="s">
        <v>66</v>
      </c>
      <c r="C67" s="441" t="s">
        <v>60</v>
      </c>
      <c r="D67" s="302">
        <v>1099.56</v>
      </c>
      <c r="E67" s="222">
        <v>743.78</v>
      </c>
      <c r="F67" s="222">
        <v>355.78</v>
      </c>
      <c r="G67" s="222">
        <v>0</v>
      </c>
      <c r="H67" s="217">
        <f t="shared" si="0"/>
        <v>1050.78</v>
      </c>
      <c r="I67" s="473">
        <v>743.78</v>
      </c>
      <c r="J67" s="222">
        <v>307</v>
      </c>
      <c r="K67" s="302">
        <v>0</v>
      </c>
      <c r="L67" s="222" t="s">
        <v>194</v>
      </c>
      <c r="M67" s="303">
        <v>0</v>
      </c>
      <c r="N67" s="218">
        <v>48.779999999999973</v>
      </c>
      <c r="O67" s="308"/>
    </row>
    <row r="68" spans="1:15" ht="23.1" customHeight="1">
      <c r="A68" s="441">
        <v>100032</v>
      </c>
      <c r="B68" s="129" t="s">
        <v>67</v>
      </c>
      <c r="C68" s="441" t="s">
        <v>60</v>
      </c>
      <c r="D68" s="302">
        <v>1812.9</v>
      </c>
      <c r="E68" s="222">
        <v>1220.02</v>
      </c>
      <c r="F68" s="222">
        <v>592.88</v>
      </c>
      <c r="G68" s="222">
        <v>0</v>
      </c>
      <c r="H68" s="217">
        <f t="shared" ref="H68:H108" si="1">I68+J68</f>
        <v>1702.02</v>
      </c>
      <c r="I68" s="473">
        <v>1220.02</v>
      </c>
      <c r="J68" s="222">
        <v>482</v>
      </c>
      <c r="K68" s="302">
        <v>0</v>
      </c>
      <c r="L68" s="222" t="s">
        <v>194</v>
      </c>
      <c r="M68" s="303">
        <v>0</v>
      </c>
      <c r="N68" s="218">
        <v>110.88000000000011</v>
      </c>
      <c r="O68" s="308"/>
    </row>
    <row r="69" spans="1:15" ht="23.1" customHeight="1">
      <c r="A69" s="441">
        <v>100033</v>
      </c>
      <c r="B69" s="129" t="s">
        <v>68</v>
      </c>
      <c r="C69" s="441" t="s">
        <v>60</v>
      </c>
      <c r="D69" s="302">
        <v>1026.42</v>
      </c>
      <c r="E69" s="222">
        <v>692.17</v>
      </c>
      <c r="F69" s="222">
        <v>334.25</v>
      </c>
      <c r="G69" s="222">
        <v>0</v>
      </c>
      <c r="H69" s="217">
        <f t="shared" si="1"/>
        <v>1006.17</v>
      </c>
      <c r="I69" s="473">
        <v>692.17</v>
      </c>
      <c r="J69" s="222">
        <v>314</v>
      </c>
      <c r="K69" s="302">
        <v>0</v>
      </c>
      <c r="L69" s="222" t="s">
        <v>194</v>
      </c>
      <c r="M69" s="303">
        <v>0</v>
      </c>
      <c r="N69" s="218">
        <v>20.250000000000114</v>
      </c>
      <c r="O69" s="308"/>
    </row>
    <row r="70" spans="1:15" ht="23.1" customHeight="1">
      <c r="A70" s="441">
        <v>100034</v>
      </c>
      <c r="B70" s="129" t="s">
        <v>69</v>
      </c>
      <c r="C70" s="441" t="s">
        <v>60</v>
      </c>
      <c r="D70" s="302">
        <v>694.32</v>
      </c>
      <c r="E70" s="222">
        <v>463.23</v>
      </c>
      <c r="F70" s="222">
        <v>231.09</v>
      </c>
      <c r="G70" s="222">
        <v>0</v>
      </c>
      <c r="H70" s="217">
        <f t="shared" si="1"/>
        <v>670.23</v>
      </c>
      <c r="I70" s="473">
        <v>463.23</v>
      </c>
      <c r="J70" s="222">
        <v>207</v>
      </c>
      <c r="K70" s="302">
        <v>4.79</v>
      </c>
      <c r="L70" s="222" t="s">
        <v>194</v>
      </c>
      <c r="M70" s="303">
        <v>4.79</v>
      </c>
      <c r="N70" s="218">
        <v>19.3</v>
      </c>
      <c r="O70" s="308"/>
    </row>
    <row r="71" spans="1:15" ht="23.1" customHeight="1">
      <c r="A71" s="441">
        <v>100054</v>
      </c>
      <c r="B71" s="129" t="s">
        <v>70</v>
      </c>
      <c r="C71" s="131" t="s">
        <v>60</v>
      </c>
      <c r="D71" s="302">
        <v>1380.47</v>
      </c>
      <c r="E71" s="222">
        <v>931.6</v>
      </c>
      <c r="F71" s="222">
        <v>448.87</v>
      </c>
      <c r="G71" s="222">
        <v>0</v>
      </c>
      <c r="H71" s="217">
        <f t="shared" si="1"/>
        <v>1338.6</v>
      </c>
      <c r="I71" s="473">
        <v>931.6</v>
      </c>
      <c r="J71" s="222">
        <v>407</v>
      </c>
      <c r="K71" s="302">
        <v>0</v>
      </c>
      <c r="L71" s="222" t="s">
        <v>194</v>
      </c>
      <c r="M71" s="303">
        <v>0</v>
      </c>
      <c r="N71" s="218">
        <v>41.870000000000005</v>
      </c>
      <c r="O71" s="308"/>
    </row>
    <row r="72" spans="1:15" ht="23.1" customHeight="1">
      <c r="A72" s="441">
        <v>100058</v>
      </c>
      <c r="B72" s="129" t="s">
        <v>71</v>
      </c>
      <c r="C72" s="131" t="s">
        <v>20</v>
      </c>
      <c r="D72" s="302">
        <v>1037.57</v>
      </c>
      <c r="E72" s="222">
        <v>694.74</v>
      </c>
      <c r="F72" s="222">
        <v>342.83</v>
      </c>
      <c r="G72" s="222">
        <v>0</v>
      </c>
      <c r="H72" s="217">
        <f t="shared" si="1"/>
        <v>977.74</v>
      </c>
      <c r="I72" s="473">
        <v>694.74</v>
      </c>
      <c r="J72" s="222">
        <v>283</v>
      </c>
      <c r="K72" s="302">
        <v>0</v>
      </c>
      <c r="L72" s="222" t="s">
        <v>194</v>
      </c>
      <c r="M72" s="303">
        <v>0</v>
      </c>
      <c r="N72" s="218">
        <v>59.829999999999927</v>
      </c>
      <c r="O72" s="308"/>
    </row>
    <row r="73" spans="1:15" ht="23.1" customHeight="1">
      <c r="A73" s="441">
        <v>100060</v>
      </c>
      <c r="B73" s="129" t="s">
        <v>72</v>
      </c>
      <c r="C73" s="441" t="s">
        <v>60</v>
      </c>
      <c r="D73" s="302">
        <v>777.14</v>
      </c>
      <c r="E73" s="222">
        <v>522.44000000000005</v>
      </c>
      <c r="F73" s="222">
        <v>254.7</v>
      </c>
      <c r="G73" s="222">
        <v>0</v>
      </c>
      <c r="H73" s="217">
        <f t="shared" si="1"/>
        <v>754.44</v>
      </c>
      <c r="I73" s="473">
        <v>522.44000000000005</v>
      </c>
      <c r="J73" s="222">
        <v>232</v>
      </c>
      <c r="K73" s="302">
        <v>0</v>
      </c>
      <c r="L73" s="222" t="s">
        <v>194</v>
      </c>
      <c r="M73" s="303">
        <v>0</v>
      </c>
      <c r="N73" s="218">
        <v>22.700000000000045</v>
      </c>
      <c r="O73" s="308"/>
    </row>
    <row r="74" spans="1:15" ht="23.1" customHeight="1">
      <c r="A74" s="441">
        <v>100059</v>
      </c>
      <c r="B74" s="129" t="s">
        <v>73</v>
      </c>
      <c r="C74" s="441" t="s">
        <v>60</v>
      </c>
      <c r="D74" s="302">
        <v>1333.28</v>
      </c>
      <c r="E74" s="222">
        <v>897.77</v>
      </c>
      <c r="F74" s="222">
        <v>435.51</v>
      </c>
      <c r="G74" s="222">
        <v>0</v>
      </c>
      <c r="H74" s="217">
        <f t="shared" si="1"/>
        <v>1267.77</v>
      </c>
      <c r="I74" s="473">
        <v>897.77</v>
      </c>
      <c r="J74" s="222">
        <v>370</v>
      </c>
      <c r="K74" s="302">
        <v>0</v>
      </c>
      <c r="L74" s="222" t="s">
        <v>194</v>
      </c>
      <c r="M74" s="303">
        <v>0</v>
      </c>
      <c r="N74" s="218">
        <v>65.509999999999991</v>
      </c>
      <c r="O74" s="308"/>
    </row>
    <row r="75" spans="1:15" ht="23.1" customHeight="1">
      <c r="A75" s="441">
        <v>100061</v>
      </c>
      <c r="B75" s="129" t="s">
        <v>74</v>
      </c>
      <c r="C75" s="441" t="s">
        <v>60</v>
      </c>
      <c r="D75" s="302">
        <v>1573.26</v>
      </c>
      <c r="E75" s="304">
        <v>1063.92</v>
      </c>
      <c r="F75" s="222">
        <v>509.34</v>
      </c>
      <c r="G75" s="222">
        <v>0</v>
      </c>
      <c r="H75" s="217">
        <f t="shared" si="1"/>
        <v>1476.92</v>
      </c>
      <c r="I75" s="473">
        <v>1063.92</v>
      </c>
      <c r="J75" s="222">
        <v>413</v>
      </c>
      <c r="K75" s="302">
        <v>0</v>
      </c>
      <c r="L75" s="222" t="s">
        <v>194</v>
      </c>
      <c r="M75" s="303">
        <v>0</v>
      </c>
      <c r="N75" s="218">
        <v>96.339999999999918</v>
      </c>
      <c r="O75" s="308"/>
    </row>
    <row r="76" spans="1:15" ht="23.1" customHeight="1">
      <c r="A76" s="441">
        <v>100062</v>
      </c>
      <c r="B76" s="129" t="s">
        <v>75</v>
      </c>
      <c r="C76" s="441" t="s">
        <v>60</v>
      </c>
      <c r="D76" s="302">
        <v>812.57</v>
      </c>
      <c r="E76" s="222">
        <v>547.62</v>
      </c>
      <c r="F76" s="222">
        <v>264.95</v>
      </c>
      <c r="G76" s="222">
        <v>0</v>
      </c>
      <c r="H76" s="217">
        <f t="shared" si="1"/>
        <v>747.62</v>
      </c>
      <c r="I76" s="473">
        <v>547.62</v>
      </c>
      <c r="J76" s="222">
        <v>200</v>
      </c>
      <c r="K76" s="302">
        <v>0</v>
      </c>
      <c r="L76" s="222" t="s">
        <v>194</v>
      </c>
      <c r="M76" s="303">
        <v>0</v>
      </c>
      <c r="N76" s="218">
        <v>64.949999999999932</v>
      </c>
      <c r="O76" s="308"/>
    </row>
    <row r="77" spans="1:15" s="113" customFormat="1" ht="23.1" customHeight="1">
      <c r="A77" s="438">
        <v>100063</v>
      </c>
      <c r="B77" s="229" t="s">
        <v>76</v>
      </c>
      <c r="C77" s="438" t="s">
        <v>60</v>
      </c>
      <c r="D77" s="302">
        <v>473.42</v>
      </c>
      <c r="E77" s="222">
        <v>320.45</v>
      </c>
      <c r="F77" s="222">
        <v>152.97</v>
      </c>
      <c r="G77" s="222">
        <v>0</v>
      </c>
      <c r="H77" s="217">
        <f t="shared" si="1"/>
        <v>449.45</v>
      </c>
      <c r="I77" s="473">
        <v>320.45</v>
      </c>
      <c r="J77" s="222">
        <v>129</v>
      </c>
      <c r="K77" s="302">
        <v>0</v>
      </c>
      <c r="L77" s="222" t="s">
        <v>194</v>
      </c>
      <c r="M77" s="303">
        <v>0</v>
      </c>
      <c r="N77" s="218">
        <v>23.96999999999997</v>
      </c>
      <c r="O77" s="307"/>
    </row>
    <row r="78" spans="1:15" ht="23.1" customHeight="1">
      <c r="A78" s="135" t="s">
        <v>78</v>
      </c>
      <c r="B78" s="135" t="s">
        <v>79</v>
      </c>
      <c r="C78" s="439" t="s">
        <v>60</v>
      </c>
      <c r="D78" s="302">
        <v>774.35</v>
      </c>
      <c r="E78" s="222">
        <v>524.89</v>
      </c>
      <c r="F78" s="222">
        <v>249.46</v>
      </c>
      <c r="G78" s="222">
        <v>0</v>
      </c>
      <c r="H78" s="217">
        <f t="shared" si="1"/>
        <v>725.89</v>
      </c>
      <c r="I78" s="473">
        <v>524.89</v>
      </c>
      <c r="J78" s="222">
        <v>201</v>
      </c>
      <c r="K78" s="302">
        <v>0</v>
      </c>
      <c r="L78" s="222" t="s">
        <v>194</v>
      </c>
      <c r="M78" s="303">
        <v>0</v>
      </c>
      <c r="N78" s="218">
        <v>48.460000000000036</v>
      </c>
      <c r="O78" s="308"/>
    </row>
    <row r="79" spans="1:15" ht="23.1" customHeight="1">
      <c r="A79" s="129" t="s">
        <v>1275</v>
      </c>
      <c r="B79" s="129" t="s">
        <v>81</v>
      </c>
      <c r="C79" s="131" t="s">
        <v>60</v>
      </c>
      <c r="D79" s="302">
        <v>1039.17</v>
      </c>
      <c r="E79" s="222">
        <v>701.82</v>
      </c>
      <c r="F79" s="222">
        <v>337.35</v>
      </c>
      <c r="G79" s="222">
        <v>0</v>
      </c>
      <c r="H79" s="217">
        <f t="shared" si="1"/>
        <v>992.82</v>
      </c>
      <c r="I79" s="473">
        <v>701.82</v>
      </c>
      <c r="J79" s="222">
        <v>291</v>
      </c>
      <c r="K79" s="302">
        <v>0</v>
      </c>
      <c r="L79" s="222" t="s">
        <v>194</v>
      </c>
      <c r="M79" s="303">
        <v>0</v>
      </c>
      <c r="N79" s="218">
        <v>46.350000000000023</v>
      </c>
      <c r="O79" s="308"/>
    </row>
    <row r="80" spans="1:15" ht="23.1" customHeight="1">
      <c r="A80" s="129" t="s">
        <v>82</v>
      </c>
      <c r="B80" s="129" t="s">
        <v>83</v>
      </c>
      <c r="C80" s="131" t="s">
        <v>20</v>
      </c>
      <c r="D80" s="302">
        <v>529.21</v>
      </c>
      <c r="E80" s="222">
        <v>357.81</v>
      </c>
      <c r="F80" s="222">
        <v>171.4</v>
      </c>
      <c r="G80" s="222">
        <v>0</v>
      </c>
      <c r="H80" s="217">
        <f t="shared" si="1"/>
        <v>509.81</v>
      </c>
      <c r="I80" s="473">
        <v>357.81</v>
      </c>
      <c r="J80" s="222">
        <v>152</v>
      </c>
      <c r="K80" s="302">
        <v>0</v>
      </c>
      <c r="L80" s="222" t="s">
        <v>194</v>
      </c>
      <c r="M80" s="303">
        <v>0</v>
      </c>
      <c r="N80" s="218">
        <v>19.400000000000034</v>
      </c>
      <c r="O80" s="308"/>
    </row>
    <row r="81" spans="1:15" s="113" customFormat="1" ht="23.1" customHeight="1">
      <c r="A81" s="129" t="s">
        <v>84</v>
      </c>
      <c r="B81" s="129" t="s">
        <v>85</v>
      </c>
      <c r="C81" s="441" t="s">
        <v>60</v>
      </c>
      <c r="D81" s="302">
        <v>1062.67</v>
      </c>
      <c r="E81" s="222">
        <v>714.32</v>
      </c>
      <c r="F81" s="222">
        <v>348.35</v>
      </c>
      <c r="G81" s="222">
        <v>0</v>
      </c>
      <c r="H81" s="217">
        <f t="shared" si="1"/>
        <v>1013.32</v>
      </c>
      <c r="I81" s="473">
        <v>714.32</v>
      </c>
      <c r="J81" s="222">
        <v>299</v>
      </c>
      <c r="K81" s="302">
        <v>0</v>
      </c>
      <c r="L81" s="222" t="s">
        <v>194</v>
      </c>
      <c r="M81" s="303">
        <v>0</v>
      </c>
      <c r="N81" s="218">
        <v>49.350000000000023</v>
      </c>
      <c r="O81" s="307"/>
    </row>
    <row r="82" spans="1:15" s="113" customFormat="1">
      <c r="A82" s="752" t="s">
        <v>86</v>
      </c>
      <c r="B82" s="442" t="s">
        <v>10</v>
      </c>
      <c r="D82" s="218">
        <v>1756.4</v>
      </c>
      <c r="E82" s="218">
        <v>1183.52</v>
      </c>
      <c r="F82" s="218">
        <v>572.88</v>
      </c>
      <c r="G82" s="218">
        <v>0</v>
      </c>
      <c r="H82" s="217">
        <f t="shared" si="1"/>
        <v>1654.52</v>
      </c>
      <c r="I82" s="473">
        <v>1183.52</v>
      </c>
      <c r="J82" s="218">
        <v>471</v>
      </c>
      <c r="K82" s="218">
        <v>0</v>
      </c>
      <c r="L82" s="222" t="s">
        <v>194</v>
      </c>
      <c r="M82" s="218">
        <v>0</v>
      </c>
      <c r="N82" s="218">
        <v>101.88000000000011</v>
      </c>
      <c r="O82" s="306"/>
    </row>
    <row r="83" spans="1:15" ht="23.1" customHeight="1">
      <c r="A83" s="753"/>
      <c r="B83" s="129" t="s">
        <v>87</v>
      </c>
      <c r="C83" s="441" t="s">
        <v>60</v>
      </c>
      <c r="D83" s="302">
        <v>947.68</v>
      </c>
      <c r="E83" s="222">
        <v>643.73</v>
      </c>
      <c r="F83" s="222">
        <v>303.95</v>
      </c>
      <c r="G83" s="222">
        <v>0</v>
      </c>
      <c r="H83" s="217">
        <f t="shared" si="1"/>
        <v>896.73</v>
      </c>
      <c r="I83" s="473">
        <v>643.73</v>
      </c>
      <c r="J83" s="222">
        <v>253</v>
      </c>
      <c r="K83" s="302">
        <v>0</v>
      </c>
      <c r="L83" s="222" t="s">
        <v>194</v>
      </c>
      <c r="M83" s="303">
        <v>0</v>
      </c>
      <c r="N83" s="218">
        <v>50.950000000000045</v>
      </c>
      <c r="O83" s="234"/>
    </row>
    <row r="84" spans="1:15" ht="23.1" customHeight="1">
      <c r="A84" s="754"/>
      <c r="B84" s="129" t="s">
        <v>88</v>
      </c>
      <c r="C84" s="441" t="s">
        <v>60</v>
      </c>
      <c r="D84" s="302">
        <v>808.72</v>
      </c>
      <c r="E84" s="222">
        <v>539.79</v>
      </c>
      <c r="F84" s="222">
        <v>268.93</v>
      </c>
      <c r="G84" s="222">
        <v>0</v>
      </c>
      <c r="H84" s="217">
        <f t="shared" si="1"/>
        <v>757.79</v>
      </c>
      <c r="I84" s="473">
        <v>539.79</v>
      </c>
      <c r="J84" s="222">
        <v>218</v>
      </c>
      <c r="K84" s="302">
        <v>0</v>
      </c>
      <c r="L84" s="222" t="s">
        <v>194</v>
      </c>
      <c r="M84" s="303">
        <v>0</v>
      </c>
      <c r="N84" s="218">
        <v>50.930000000000064</v>
      </c>
      <c r="O84" s="234"/>
    </row>
    <row r="85" spans="1:15" ht="23.1" customHeight="1">
      <c r="A85" s="129" t="s">
        <v>1275</v>
      </c>
      <c r="B85" s="129" t="s">
        <v>90</v>
      </c>
      <c r="C85" s="441" t="s">
        <v>60</v>
      </c>
      <c r="D85" s="302">
        <v>956.88</v>
      </c>
      <c r="E85" s="222">
        <v>645.25</v>
      </c>
      <c r="F85" s="222">
        <v>311.63</v>
      </c>
      <c r="G85" s="222">
        <v>0</v>
      </c>
      <c r="H85" s="217">
        <f t="shared" si="1"/>
        <v>917.25</v>
      </c>
      <c r="I85" s="473">
        <v>645.25</v>
      </c>
      <c r="J85" s="222">
        <v>272</v>
      </c>
      <c r="K85" s="302">
        <v>0</v>
      </c>
      <c r="L85" s="222" t="s">
        <v>194</v>
      </c>
      <c r="M85" s="303">
        <v>0</v>
      </c>
      <c r="N85" s="218">
        <v>39.629999999999995</v>
      </c>
      <c r="O85" s="234"/>
    </row>
    <row r="86" spans="1:15" ht="23.1" customHeight="1">
      <c r="A86" s="129" t="s">
        <v>91</v>
      </c>
      <c r="B86" s="129" t="s">
        <v>92</v>
      </c>
      <c r="C86" s="441" t="s">
        <v>60</v>
      </c>
      <c r="D86" s="302">
        <v>1055.56</v>
      </c>
      <c r="E86" s="222">
        <v>715.18</v>
      </c>
      <c r="F86" s="222">
        <v>340.38</v>
      </c>
      <c r="G86" s="222">
        <v>0</v>
      </c>
      <c r="H86" s="217">
        <f t="shared" si="1"/>
        <v>1015.18</v>
      </c>
      <c r="I86" s="473">
        <v>715.18</v>
      </c>
      <c r="J86" s="222">
        <v>300</v>
      </c>
      <c r="K86" s="302">
        <v>0</v>
      </c>
      <c r="L86" s="222" t="s">
        <v>194</v>
      </c>
      <c r="M86" s="303">
        <v>0</v>
      </c>
      <c r="N86" s="218">
        <v>40.379999999999995</v>
      </c>
      <c r="O86" s="234"/>
    </row>
    <row r="87" spans="1:15" ht="23.1" customHeight="1">
      <c r="A87" s="129" t="s">
        <v>93</v>
      </c>
      <c r="B87" s="129" t="s">
        <v>94</v>
      </c>
      <c r="C87" s="441" t="s">
        <v>60</v>
      </c>
      <c r="D87" s="302">
        <v>1314.28</v>
      </c>
      <c r="E87" s="222">
        <v>887.37</v>
      </c>
      <c r="F87" s="222">
        <v>426.91</v>
      </c>
      <c r="G87" s="222">
        <v>0</v>
      </c>
      <c r="H87" s="217">
        <f t="shared" si="1"/>
        <v>1270.3699999999999</v>
      </c>
      <c r="I87" s="473">
        <v>887.37</v>
      </c>
      <c r="J87" s="222">
        <v>383</v>
      </c>
      <c r="K87" s="302">
        <v>0</v>
      </c>
      <c r="L87" s="222" t="s">
        <v>194</v>
      </c>
      <c r="M87" s="303">
        <v>0</v>
      </c>
      <c r="N87" s="218">
        <v>43.909999999999968</v>
      </c>
      <c r="O87" s="234"/>
    </row>
    <row r="88" spans="1:15" ht="23.1" customHeight="1">
      <c r="A88" s="129" t="s">
        <v>1275</v>
      </c>
      <c r="B88" s="129" t="s">
        <v>96</v>
      </c>
      <c r="C88" s="441" t="s">
        <v>60</v>
      </c>
      <c r="D88" s="302">
        <v>625.89</v>
      </c>
      <c r="E88" s="222">
        <v>421.57</v>
      </c>
      <c r="F88" s="222">
        <v>204.32</v>
      </c>
      <c r="G88" s="222">
        <v>0</v>
      </c>
      <c r="H88" s="217">
        <f t="shared" si="1"/>
        <v>601.56999999999994</v>
      </c>
      <c r="I88" s="473">
        <v>421.57</v>
      </c>
      <c r="J88" s="222">
        <v>180</v>
      </c>
      <c r="K88" s="302">
        <v>0</v>
      </c>
      <c r="L88" s="222" t="s">
        <v>194</v>
      </c>
      <c r="M88" s="303">
        <v>0</v>
      </c>
      <c r="N88" s="218">
        <v>24.319999999999993</v>
      </c>
      <c r="O88" s="234"/>
    </row>
    <row r="89" spans="1:15" ht="23.1" customHeight="1">
      <c r="A89" s="129" t="s">
        <v>97</v>
      </c>
      <c r="B89" s="129" t="s">
        <v>98</v>
      </c>
      <c r="C89" s="441" t="s">
        <v>60</v>
      </c>
      <c r="D89" s="302">
        <v>1387.81</v>
      </c>
      <c r="E89" s="222">
        <v>935.69</v>
      </c>
      <c r="F89" s="222">
        <v>452.12</v>
      </c>
      <c r="G89" s="222">
        <v>0</v>
      </c>
      <c r="H89" s="217">
        <f t="shared" si="1"/>
        <v>1316.69</v>
      </c>
      <c r="I89" s="473">
        <v>935.69</v>
      </c>
      <c r="J89" s="222">
        <v>381</v>
      </c>
      <c r="K89" s="302">
        <v>0</v>
      </c>
      <c r="L89" s="222" t="s">
        <v>194</v>
      </c>
      <c r="M89" s="303">
        <v>0</v>
      </c>
      <c r="N89" s="218">
        <v>71.119999999999891</v>
      </c>
      <c r="O89" s="234"/>
    </row>
    <row r="90" spans="1:15" s="113" customFormat="1">
      <c r="A90" s="752" t="s">
        <v>99</v>
      </c>
      <c r="B90" s="442" t="s">
        <v>10</v>
      </c>
      <c r="D90" s="218">
        <v>1770.58</v>
      </c>
      <c r="E90" s="218">
        <v>1187.9100000000001</v>
      </c>
      <c r="F90" s="218">
        <v>582.66999999999996</v>
      </c>
      <c r="G90" s="218">
        <v>0</v>
      </c>
      <c r="H90" s="217">
        <f t="shared" si="1"/>
        <v>1715.91</v>
      </c>
      <c r="I90" s="473">
        <v>1187.9100000000001</v>
      </c>
      <c r="J90" s="218">
        <v>528</v>
      </c>
      <c r="K90" s="218">
        <v>0.39</v>
      </c>
      <c r="L90" s="218">
        <v>0</v>
      </c>
      <c r="M90" s="218">
        <v>0.39</v>
      </c>
      <c r="N90" s="218">
        <v>54.279999999999845</v>
      </c>
      <c r="O90" s="306"/>
    </row>
    <row r="91" spans="1:15" ht="23.1" customHeight="1">
      <c r="A91" s="753"/>
      <c r="B91" s="129" t="s">
        <v>100</v>
      </c>
      <c r="C91" s="441" t="s">
        <v>60</v>
      </c>
      <c r="D91" s="302">
        <v>992.28</v>
      </c>
      <c r="E91" s="222">
        <v>666.57</v>
      </c>
      <c r="F91" s="222">
        <v>325.70999999999998</v>
      </c>
      <c r="G91" s="222">
        <v>0</v>
      </c>
      <c r="H91" s="217">
        <f t="shared" si="1"/>
        <v>952.57</v>
      </c>
      <c r="I91" s="473">
        <v>666.57</v>
      </c>
      <c r="J91" s="222">
        <v>286</v>
      </c>
      <c r="K91" s="302">
        <v>0</v>
      </c>
      <c r="L91" s="222" t="s">
        <v>194</v>
      </c>
      <c r="M91" s="303">
        <v>0</v>
      </c>
      <c r="N91" s="218">
        <v>39.709999999999923</v>
      </c>
      <c r="O91" s="234"/>
    </row>
    <row r="92" spans="1:15" ht="23.1" customHeight="1">
      <c r="A92" s="754"/>
      <c r="B92" s="129" t="s">
        <v>101</v>
      </c>
      <c r="C92" s="441" t="s">
        <v>60</v>
      </c>
      <c r="D92" s="302">
        <v>778.3</v>
      </c>
      <c r="E92" s="222">
        <v>521.34</v>
      </c>
      <c r="F92" s="222">
        <v>256.95999999999998</v>
      </c>
      <c r="G92" s="222">
        <v>0</v>
      </c>
      <c r="H92" s="217">
        <f t="shared" si="1"/>
        <v>763.34</v>
      </c>
      <c r="I92" s="473">
        <v>521.34</v>
      </c>
      <c r="J92" s="222">
        <v>242</v>
      </c>
      <c r="K92" s="302">
        <v>0.39</v>
      </c>
      <c r="L92" s="222" t="s">
        <v>194</v>
      </c>
      <c r="M92" s="303">
        <v>0.39</v>
      </c>
      <c r="N92" s="218">
        <v>14.569999999999922</v>
      </c>
      <c r="O92" s="234"/>
    </row>
    <row r="93" spans="1:15" ht="23.1" customHeight="1">
      <c r="A93" s="129" t="s">
        <v>102</v>
      </c>
      <c r="B93" s="129" t="s">
        <v>103</v>
      </c>
      <c r="C93" s="441" t="s">
        <v>60</v>
      </c>
      <c r="D93" s="302">
        <v>946.72</v>
      </c>
      <c r="E93" s="222">
        <v>644.15</v>
      </c>
      <c r="F93" s="222">
        <v>302.57</v>
      </c>
      <c r="G93" s="222">
        <v>0</v>
      </c>
      <c r="H93" s="217">
        <f t="shared" si="1"/>
        <v>891.15</v>
      </c>
      <c r="I93" s="473">
        <v>644.15</v>
      </c>
      <c r="J93" s="222">
        <v>247</v>
      </c>
      <c r="K93" s="302">
        <v>0</v>
      </c>
      <c r="L93" s="222" t="s">
        <v>194</v>
      </c>
      <c r="M93" s="303">
        <v>0</v>
      </c>
      <c r="N93" s="218">
        <v>55.57000000000005</v>
      </c>
      <c r="O93" s="234"/>
    </row>
    <row r="94" spans="1:15" ht="23.1" customHeight="1">
      <c r="A94" s="129" t="s">
        <v>104</v>
      </c>
      <c r="B94" s="129" t="s">
        <v>105</v>
      </c>
      <c r="C94" s="441" t="s">
        <v>60</v>
      </c>
      <c r="D94" s="302">
        <v>489</v>
      </c>
      <c r="E94" s="222">
        <v>331.72</v>
      </c>
      <c r="F94" s="222">
        <v>157.28</v>
      </c>
      <c r="G94" s="222">
        <v>0</v>
      </c>
      <c r="H94" s="217">
        <f t="shared" si="1"/>
        <v>466.72</v>
      </c>
      <c r="I94" s="473">
        <v>331.72</v>
      </c>
      <c r="J94" s="222">
        <v>135</v>
      </c>
      <c r="K94" s="302">
        <v>0</v>
      </c>
      <c r="L94" s="222" t="s">
        <v>194</v>
      </c>
      <c r="M94" s="303">
        <v>0</v>
      </c>
      <c r="N94" s="218">
        <v>22.279999999999973</v>
      </c>
      <c r="O94" s="234"/>
    </row>
    <row r="95" spans="1:15" ht="23.1" customHeight="1">
      <c r="A95" s="129" t="s">
        <v>106</v>
      </c>
      <c r="B95" s="129" t="s">
        <v>107</v>
      </c>
      <c r="C95" s="131" t="s">
        <v>60</v>
      </c>
      <c r="D95" s="302">
        <v>411.61</v>
      </c>
      <c r="E95" s="222">
        <v>279.37</v>
      </c>
      <c r="F95" s="222">
        <v>132.24</v>
      </c>
      <c r="G95" s="222">
        <v>0</v>
      </c>
      <c r="H95" s="217">
        <f t="shared" si="1"/>
        <v>396.37</v>
      </c>
      <c r="I95" s="473">
        <v>279.37</v>
      </c>
      <c r="J95" s="222">
        <v>117</v>
      </c>
      <c r="K95" s="302">
        <v>0</v>
      </c>
      <c r="L95" s="222" t="s">
        <v>194</v>
      </c>
      <c r="M95" s="303">
        <v>0</v>
      </c>
      <c r="N95" s="218">
        <v>15.240000000000009</v>
      </c>
      <c r="O95" s="234"/>
    </row>
    <row r="96" spans="1:15" ht="23.1" customHeight="1">
      <c r="A96" s="129" t="s">
        <v>108</v>
      </c>
      <c r="B96" s="129" t="s">
        <v>109</v>
      </c>
      <c r="C96" s="131" t="s">
        <v>20</v>
      </c>
      <c r="D96" s="302">
        <v>1151.8800000000001</v>
      </c>
      <c r="E96" s="222">
        <v>775.57</v>
      </c>
      <c r="F96" s="222">
        <v>376.31</v>
      </c>
      <c r="G96" s="222">
        <v>0</v>
      </c>
      <c r="H96" s="217">
        <f t="shared" si="1"/>
        <v>1087.5700000000002</v>
      </c>
      <c r="I96" s="473">
        <v>775.57</v>
      </c>
      <c r="J96" s="222">
        <v>312</v>
      </c>
      <c r="K96" s="302">
        <v>0</v>
      </c>
      <c r="L96" s="222" t="s">
        <v>194</v>
      </c>
      <c r="M96" s="303">
        <v>0</v>
      </c>
      <c r="N96" s="218">
        <v>64.310000000000059</v>
      </c>
      <c r="O96" s="234"/>
    </row>
    <row r="97" spans="1:15" ht="23.1" customHeight="1">
      <c r="A97" s="129" t="s">
        <v>110</v>
      </c>
      <c r="B97" s="129" t="s">
        <v>111</v>
      </c>
      <c r="C97" s="441" t="s">
        <v>60</v>
      </c>
      <c r="D97" s="302">
        <v>566.85</v>
      </c>
      <c r="E97" s="222">
        <v>383.83</v>
      </c>
      <c r="F97" s="222">
        <v>183.02</v>
      </c>
      <c r="G97" s="222">
        <v>0</v>
      </c>
      <c r="H97" s="217">
        <f t="shared" si="1"/>
        <v>539.82999999999993</v>
      </c>
      <c r="I97" s="473">
        <v>383.83</v>
      </c>
      <c r="J97" s="222">
        <v>156</v>
      </c>
      <c r="K97" s="302">
        <v>0</v>
      </c>
      <c r="L97" s="222" t="s">
        <v>194</v>
      </c>
      <c r="M97" s="303">
        <v>0</v>
      </c>
      <c r="N97" s="218">
        <v>27.020000000000039</v>
      </c>
      <c r="O97" s="234"/>
    </row>
    <row r="98" spans="1:15" ht="23.1" customHeight="1">
      <c r="A98" s="129" t="s">
        <v>112</v>
      </c>
      <c r="B98" s="129" t="s">
        <v>113</v>
      </c>
      <c r="C98" s="441" t="s">
        <v>60</v>
      </c>
      <c r="D98" s="302">
        <v>849.35</v>
      </c>
      <c r="E98" s="222">
        <v>573.49</v>
      </c>
      <c r="F98" s="222">
        <v>275.86</v>
      </c>
      <c r="G98" s="222">
        <v>0</v>
      </c>
      <c r="H98" s="217">
        <f t="shared" si="1"/>
        <v>777.49</v>
      </c>
      <c r="I98" s="473">
        <v>573.49</v>
      </c>
      <c r="J98" s="222">
        <v>204</v>
      </c>
      <c r="K98" s="302">
        <v>0</v>
      </c>
      <c r="L98" s="222" t="s">
        <v>194</v>
      </c>
      <c r="M98" s="303">
        <v>0</v>
      </c>
      <c r="N98" s="218">
        <v>71.860000000000014</v>
      </c>
      <c r="O98" s="234"/>
    </row>
    <row r="99" spans="1:15" ht="23.1" customHeight="1">
      <c r="A99" s="129" t="s">
        <v>114</v>
      </c>
      <c r="B99" s="129" t="s">
        <v>115</v>
      </c>
      <c r="C99" s="441" t="s">
        <v>60</v>
      </c>
      <c r="D99" s="302">
        <v>793.17</v>
      </c>
      <c r="E99" s="222">
        <v>534.38</v>
      </c>
      <c r="F99" s="222">
        <v>258.79000000000002</v>
      </c>
      <c r="G99" s="222">
        <v>0</v>
      </c>
      <c r="H99" s="217">
        <f t="shared" si="1"/>
        <v>744.38</v>
      </c>
      <c r="I99" s="473">
        <v>534.38</v>
      </c>
      <c r="J99" s="222">
        <v>210</v>
      </c>
      <c r="K99" s="302">
        <v>0</v>
      </c>
      <c r="L99" s="222" t="s">
        <v>194</v>
      </c>
      <c r="M99" s="303">
        <v>0</v>
      </c>
      <c r="N99" s="218">
        <v>48.790000000000077</v>
      </c>
      <c r="O99" s="234"/>
    </row>
    <row r="100" spans="1:15" ht="23.1" customHeight="1">
      <c r="A100" s="129" t="s">
        <v>1275</v>
      </c>
      <c r="B100" s="129" t="s">
        <v>117</v>
      </c>
      <c r="C100" s="131" t="s">
        <v>60</v>
      </c>
      <c r="D100" s="302">
        <v>975.24</v>
      </c>
      <c r="E100" s="222">
        <v>654.54</v>
      </c>
      <c r="F100" s="222">
        <v>320.7</v>
      </c>
      <c r="G100" s="222">
        <v>0</v>
      </c>
      <c r="H100" s="217">
        <f t="shared" si="1"/>
        <v>920.54</v>
      </c>
      <c r="I100" s="473">
        <v>654.54</v>
      </c>
      <c r="J100" s="222">
        <v>266</v>
      </c>
      <c r="K100" s="302">
        <v>0</v>
      </c>
      <c r="L100" s="222" t="s">
        <v>194</v>
      </c>
      <c r="M100" s="303">
        <v>0</v>
      </c>
      <c r="N100" s="218">
        <v>54.700000000000045</v>
      </c>
      <c r="O100" s="234"/>
    </row>
    <row r="101" spans="1:15" ht="23.1" customHeight="1">
      <c r="A101" s="129" t="s">
        <v>118</v>
      </c>
      <c r="B101" s="220" t="s">
        <v>119</v>
      </c>
      <c r="C101" s="131" t="s">
        <v>20</v>
      </c>
      <c r="D101" s="302">
        <v>219</v>
      </c>
      <c r="E101" s="222">
        <v>85.32</v>
      </c>
      <c r="F101" s="222">
        <v>102.96</v>
      </c>
      <c r="G101" s="222">
        <v>30.72</v>
      </c>
      <c r="H101" s="217">
        <f t="shared" si="1"/>
        <v>234.32</v>
      </c>
      <c r="I101" s="473">
        <v>85.32</v>
      </c>
      <c r="J101" s="222">
        <v>149</v>
      </c>
      <c r="K101" s="302">
        <v>8.5200000000000102</v>
      </c>
      <c r="L101" s="222">
        <v>8.5200000000000102</v>
      </c>
      <c r="M101" s="303">
        <v>0</v>
      </c>
      <c r="N101" s="218">
        <v>-54.560000000000031</v>
      </c>
      <c r="O101" s="234"/>
    </row>
    <row r="102" spans="1:15" ht="24" customHeight="1">
      <c r="A102" s="234"/>
      <c r="B102" s="220" t="s">
        <v>120</v>
      </c>
      <c r="C102" s="441" t="s">
        <v>60</v>
      </c>
      <c r="D102" s="302">
        <v>523.02</v>
      </c>
      <c r="E102" s="222">
        <v>334.17</v>
      </c>
      <c r="F102" s="222">
        <v>188.85</v>
      </c>
      <c r="G102" s="222">
        <v>0</v>
      </c>
      <c r="H102" s="217">
        <f t="shared" si="1"/>
        <v>488.17</v>
      </c>
      <c r="I102" s="473">
        <v>334.17</v>
      </c>
      <c r="J102" s="222">
        <v>154</v>
      </c>
      <c r="K102" s="302">
        <v>0</v>
      </c>
      <c r="L102" s="222" t="s">
        <v>194</v>
      </c>
      <c r="M102" s="303">
        <v>0</v>
      </c>
      <c r="N102" s="218">
        <v>34.849999999999966</v>
      </c>
      <c r="O102" s="311"/>
    </row>
    <row r="103" spans="1:15" ht="22.5">
      <c r="A103" s="234"/>
      <c r="B103" s="129" t="s">
        <v>121</v>
      </c>
      <c r="C103" s="441" t="s">
        <v>60</v>
      </c>
      <c r="D103" s="302">
        <v>438.97</v>
      </c>
      <c r="E103" s="222">
        <v>296.77999999999997</v>
      </c>
      <c r="F103" s="222">
        <v>142.19</v>
      </c>
      <c r="G103" s="222">
        <v>0</v>
      </c>
      <c r="H103" s="217">
        <f t="shared" si="1"/>
        <v>422.78</v>
      </c>
      <c r="I103" s="473">
        <v>296.77999999999997</v>
      </c>
      <c r="J103" s="222">
        <v>126</v>
      </c>
      <c r="K103" s="302">
        <v>0</v>
      </c>
      <c r="L103" s="222" t="s">
        <v>194</v>
      </c>
      <c r="M103" s="303">
        <v>0</v>
      </c>
      <c r="N103" s="218">
        <v>16.189999999999998</v>
      </c>
      <c r="O103" s="311"/>
    </row>
    <row r="104" spans="1:15" ht="13.5">
      <c r="A104" s="752" t="s">
        <v>122</v>
      </c>
      <c r="B104" s="442" t="s">
        <v>10</v>
      </c>
      <c r="C104" s="441"/>
      <c r="D104" s="218">
        <v>6282.46</v>
      </c>
      <c r="E104" s="218">
        <v>4254.5200000000004</v>
      </c>
      <c r="F104" s="218">
        <v>2027.94</v>
      </c>
      <c r="G104" s="218">
        <v>0</v>
      </c>
      <c r="H104" s="217">
        <f t="shared" si="1"/>
        <v>6001.52</v>
      </c>
      <c r="I104" s="473">
        <v>4254.5200000000004</v>
      </c>
      <c r="J104" s="218">
        <v>1747</v>
      </c>
      <c r="K104" s="218">
        <v>0.8</v>
      </c>
      <c r="L104" s="218">
        <v>0.8</v>
      </c>
      <c r="M104" s="218">
        <v>0</v>
      </c>
      <c r="N104" s="218">
        <v>280.13999999999982</v>
      </c>
      <c r="O104" s="311"/>
    </row>
    <row r="105" spans="1:15" s="263" customFormat="1" ht="23.1" customHeight="1">
      <c r="A105" s="753"/>
      <c r="B105" s="129" t="s">
        <v>123</v>
      </c>
      <c r="C105" s="441" t="s">
        <v>20</v>
      </c>
      <c r="D105" s="302">
        <v>2456.54</v>
      </c>
      <c r="E105" s="222">
        <v>1659.76</v>
      </c>
      <c r="F105" s="222">
        <v>796.78</v>
      </c>
      <c r="G105" s="222">
        <v>0</v>
      </c>
      <c r="H105" s="217">
        <f t="shared" si="1"/>
        <v>2366.7600000000002</v>
      </c>
      <c r="I105" s="473">
        <v>1659.76</v>
      </c>
      <c r="J105" s="222">
        <v>707</v>
      </c>
      <c r="K105" s="302">
        <v>0.8</v>
      </c>
      <c r="L105" s="222">
        <v>0.8</v>
      </c>
      <c r="M105" s="303" t="s">
        <v>1213</v>
      </c>
      <c r="N105" s="218">
        <v>88.979999999999976</v>
      </c>
      <c r="O105" s="312"/>
    </row>
    <row r="106" spans="1:15" ht="23.1" customHeight="1">
      <c r="A106" s="753"/>
      <c r="B106" s="129" t="s">
        <v>124</v>
      </c>
      <c r="C106" s="131" t="s">
        <v>20</v>
      </c>
      <c r="D106" s="302">
        <v>2050.21</v>
      </c>
      <c r="E106" s="222">
        <v>1390.41</v>
      </c>
      <c r="F106" s="222">
        <v>659.8</v>
      </c>
      <c r="G106" s="222">
        <v>0</v>
      </c>
      <c r="H106" s="217">
        <f t="shared" si="1"/>
        <v>1960.41</v>
      </c>
      <c r="I106" s="473">
        <v>1390.41</v>
      </c>
      <c r="J106" s="222">
        <v>570</v>
      </c>
      <c r="K106" s="302">
        <v>0</v>
      </c>
      <c r="L106" s="222" t="s">
        <v>194</v>
      </c>
      <c r="M106" s="303">
        <v>0</v>
      </c>
      <c r="N106" s="218">
        <v>89.799999999999955</v>
      </c>
      <c r="O106" s="234"/>
    </row>
    <row r="107" spans="1:15" ht="23.1" customHeight="1">
      <c r="A107" s="753"/>
      <c r="B107" s="129" t="s">
        <v>125</v>
      </c>
      <c r="C107" s="131" t="s">
        <v>20</v>
      </c>
      <c r="D107" s="302">
        <v>1432.05</v>
      </c>
      <c r="E107" s="222">
        <v>972.47</v>
      </c>
      <c r="F107" s="222">
        <v>459.58</v>
      </c>
      <c r="G107" s="222">
        <v>0</v>
      </c>
      <c r="H107" s="217">
        <f t="shared" si="1"/>
        <v>1352.47</v>
      </c>
      <c r="I107" s="473">
        <v>972.47</v>
      </c>
      <c r="J107" s="222">
        <v>380</v>
      </c>
      <c r="K107" s="302">
        <v>0</v>
      </c>
      <c r="L107" s="222" t="s">
        <v>194</v>
      </c>
      <c r="M107" s="303">
        <v>0</v>
      </c>
      <c r="N107" s="218">
        <v>79.579999999999927</v>
      </c>
      <c r="O107" s="234"/>
    </row>
    <row r="108" spans="1:15" s="113" customFormat="1" ht="31.5" customHeight="1">
      <c r="A108" s="753"/>
      <c r="B108" s="129" t="s">
        <v>126</v>
      </c>
      <c r="C108" s="441" t="s">
        <v>60</v>
      </c>
      <c r="D108" s="302">
        <v>343.66</v>
      </c>
      <c r="E108" s="222">
        <v>231.88</v>
      </c>
      <c r="F108" s="222">
        <v>111.78</v>
      </c>
      <c r="G108" s="222">
        <v>0</v>
      </c>
      <c r="H108" s="217">
        <f t="shared" si="1"/>
        <v>321.88</v>
      </c>
      <c r="I108" s="473">
        <v>231.88</v>
      </c>
      <c r="J108" s="222">
        <v>90</v>
      </c>
      <c r="K108" s="302">
        <v>0</v>
      </c>
      <c r="L108" s="222" t="s">
        <v>194</v>
      </c>
      <c r="M108" s="303">
        <v>0</v>
      </c>
      <c r="N108" s="218">
        <v>21.779999999999973</v>
      </c>
      <c r="O108" s="474"/>
    </row>
    <row r="109" spans="1:15" ht="23.1" customHeight="1">
      <c r="A109" s="753"/>
      <c r="B109" s="220" t="s">
        <v>19</v>
      </c>
      <c r="C109" s="441" t="s">
        <v>20</v>
      </c>
      <c r="D109" s="302">
        <v>26.6</v>
      </c>
      <c r="E109" s="222">
        <v>10.44</v>
      </c>
      <c r="F109" s="222">
        <v>12.48</v>
      </c>
      <c r="G109" s="222">
        <v>3.68</v>
      </c>
      <c r="H109" s="217">
        <f>I109+J109</f>
        <v>30.439999999999998</v>
      </c>
      <c r="I109" s="473">
        <v>10.44</v>
      </c>
      <c r="J109" s="222">
        <v>20</v>
      </c>
      <c r="K109" s="302">
        <v>-0.59999999999999898</v>
      </c>
      <c r="L109" s="222">
        <v>-0.59999999999999898</v>
      </c>
      <c r="M109" s="303" t="s">
        <v>193</v>
      </c>
      <c r="N109" s="218">
        <v>-6.919999999999999</v>
      </c>
      <c r="O109" s="308" t="s">
        <v>6</v>
      </c>
    </row>
    <row r="110" spans="1:15" ht="23.1" customHeight="1">
      <c r="A110" s="754"/>
      <c r="B110" s="220" t="s">
        <v>21</v>
      </c>
      <c r="C110" s="441" t="s">
        <v>20</v>
      </c>
      <c r="D110" s="302">
        <v>17.7</v>
      </c>
      <c r="E110" s="222">
        <v>7.02</v>
      </c>
      <c r="F110" s="222">
        <v>8.2799999999999994</v>
      </c>
      <c r="G110" s="222">
        <v>2.4</v>
      </c>
      <c r="H110" s="217">
        <f>I110+J110</f>
        <v>19.02</v>
      </c>
      <c r="I110" s="473">
        <v>7.02</v>
      </c>
      <c r="J110" s="222">
        <v>12</v>
      </c>
      <c r="K110" s="302">
        <v>-0.29999999999999899</v>
      </c>
      <c r="L110" s="222">
        <v>-0.29999999999999899</v>
      </c>
      <c r="M110" s="303">
        <v>0</v>
      </c>
      <c r="N110" s="218">
        <v>-3.4200000000000017</v>
      </c>
      <c r="O110" s="308" t="s">
        <v>6</v>
      </c>
    </row>
    <row r="111" spans="1:15">
      <c r="A111" s="313"/>
      <c r="B111" s="313"/>
      <c r="C111" s="313"/>
      <c r="D111" s="313"/>
      <c r="E111" s="314"/>
      <c r="F111" s="313"/>
      <c r="G111" s="314"/>
      <c r="H111" s="313"/>
      <c r="I111" s="313"/>
      <c r="J111" s="313"/>
      <c r="K111" s="313"/>
      <c r="L111" s="272"/>
      <c r="M111" s="272"/>
    </row>
    <row r="112" spans="1:15">
      <c r="B112" s="241" t="s">
        <v>195</v>
      </c>
      <c r="C112" s="254"/>
      <c r="E112" s="314"/>
      <c r="G112" s="314"/>
    </row>
    <row r="113" spans="5:7">
      <c r="E113" s="314"/>
      <c r="G113" s="314"/>
    </row>
    <row r="114" spans="5:7">
      <c r="G114" s="314"/>
    </row>
  </sheetData>
  <autoFilter ref="A7:O108"/>
  <mergeCells count="37">
    <mergeCell ref="A15:A17"/>
    <mergeCell ref="A18:A20"/>
    <mergeCell ref="A54:A56"/>
    <mergeCell ref="A82:A84"/>
    <mergeCell ref="A90:A92"/>
    <mergeCell ref="A36:A38"/>
    <mergeCell ref="A39:A41"/>
    <mergeCell ref="A42:A44"/>
    <mergeCell ref="A45:A47"/>
    <mergeCell ref="A49:A51"/>
    <mergeCell ref="A21:A23"/>
    <mergeCell ref="A24:A26"/>
    <mergeCell ref="A27:A29"/>
    <mergeCell ref="A30:A32"/>
    <mergeCell ref="A33:A35"/>
    <mergeCell ref="C4:C7"/>
    <mergeCell ref="D6:D7"/>
    <mergeCell ref="D4:G5"/>
    <mergeCell ref="A9:A11"/>
    <mergeCell ref="A12:A14"/>
    <mergeCell ref="B4:B7"/>
    <mergeCell ref="A104:A110"/>
    <mergeCell ref="I6:I7"/>
    <mergeCell ref="N4:N7"/>
    <mergeCell ref="A2:N2"/>
    <mergeCell ref="A8:C8"/>
    <mergeCell ref="H6:H7"/>
    <mergeCell ref="J6:J7"/>
    <mergeCell ref="K6:K7"/>
    <mergeCell ref="L6:L7"/>
    <mergeCell ref="M6:M7"/>
    <mergeCell ref="H4:J5"/>
    <mergeCell ref="K4:M5"/>
    <mergeCell ref="A4:A7"/>
    <mergeCell ref="E6:E7"/>
    <mergeCell ref="F6:F7"/>
    <mergeCell ref="G6:G7"/>
  </mergeCells>
  <phoneticPr fontId="145" type="noConversion"/>
  <printOptions horizontalCentered="1"/>
  <pageMargins left="0.16" right="0.16" top="0.39" bottom="0.39" header="0.51" footer="0.51"/>
  <pageSetup paperSize="9" scale="73" fitToHeight="0" orientation="landscape" horizontalDpi="300" verticalDpi="300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workbookViewId="0">
      <pane xSplit="2" ySplit="12" topLeftCell="I13" activePane="bottomRight" state="frozen"/>
      <selection pane="topRight"/>
      <selection pane="bottomLeft"/>
      <selection pane="bottomRight" activeCell="P19" sqref="P19"/>
    </sheetView>
  </sheetViews>
  <sheetFormatPr defaultColWidth="8.875" defaultRowHeight="14.25"/>
  <cols>
    <col min="1" max="1" width="8.5" style="116" customWidth="1"/>
    <col min="2" max="2" width="17.375" style="116"/>
    <col min="3" max="3" width="12.25" style="242"/>
    <col min="4" max="6" width="6.75" style="243"/>
    <col min="7" max="7" width="10.5" style="114"/>
    <col min="8" max="13" width="9" style="243" customWidth="1"/>
    <col min="14" max="14" width="9" style="114" customWidth="1"/>
    <col min="15" max="15" width="11.375" style="114" customWidth="1"/>
    <col min="16" max="16" width="9" style="114" customWidth="1"/>
    <col min="17" max="22" width="9" style="243" customWidth="1"/>
    <col min="23" max="25" width="9" style="114" customWidth="1"/>
    <col min="26" max="26" width="9" style="244" customWidth="1"/>
    <col min="27" max="27" width="13.25" style="244" customWidth="1"/>
    <col min="28" max="29" width="9" style="244" customWidth="1"/>
    <col min="30" max="30" width="11.625" style="116" hidden="1" customWidth="1"/>
    <col min="31" max="32" width="10" style="116"/>
    <col min="33" max="16384" width="8.875" style="116"/>
  </cols>
  <sheetData>
    <row r="1" spans="1:30" ht="20.25">
      <c r="A1" s="115" t="s">
        <v>1272</v>
      </c>
      <c r="O1" s="256"/>
    </row>
    <row r="2" spans="1:30" ht="25.5" customHeight="1">
      <c r="A2" s="778" t="s">
        <v>1261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  <c r="Y2" s="778"/>
      <c r="Z2" s="800"/>
      <c r="AA2" s="800"/>
      <c r="AB2" s="800"/>
      <c r="AC2" s="800"/>
    </row>
    <row r="3" spans="1:30" ht="16.149999999999999" hidden="1" customHeight="1">
      <c r="B3" s="116">
        <v>1</v>
      </c>
      <c r="C3" s="242">
        <v>2</v>
      </c>
      <c r="D3" s="116">
        <v>3</v>
      </c>
      <c r="E3" s="242">
        <v>4</v>
      </c>
      <c r="F3" s="116">
        <v>5</v>
      </c>
      <c r="G3" s="242">
        <v>6</v>
      </c>
      <c r="H3" s="116">
        <v>7</v>
      </c>
      <c r="I3" s="242">
        <v>8</v>
      </c>
      <c r="J3" s="116">
        <v>9</v>
      </c>
      <c r="K3" s="242">
        <v>10</v>
      </c>
      <c r="L3" s="116">
        <v>11</v>
      </c>
      <c r="M3" s="242">
        <v>12</v>
      </c>
      <c r="N3" s="116">
        <v>13</v>
      </c>
      <c r="O3" s="242">
        <v>14</v>
      </c>
      <c r="P3" s="116">
        <v>15</v>
      </c>
      <c r="Q3" s="242">
        <v>16</v>
      </c>
      <c r="R3" s="116">
        <v>17</v>
      </c>
      <c r="S3" s="242">
        <v>18</v>
      </c>
      <c r="T3" s="116">
        <v>19</v>
      </c>
      <c r="U3" s="242">
        <v>20</v>
      </c>
      <c r="V3" s="116">
        <v>21</v>
      </c>
      <c r="W3" s="242">
        <v>22</v>
      </c>
      <c r="X3" s="116">
        <v>23</v>
      </c>
      <c r="Y3" s="242">
        <v>24</v>
      </c>
      <c r="AB3" s="801"/>
      <c r="AC3" s="801"/>
    </row>
    <row r="4" spans="1:30" s="112" customFormat="1" ht="39" customHeight="1">
      <c r="A4" s="793" t="s">
        <v>1</v>
      </c>
      <c r="B4" s="796" t="s">
        <v>2</v>
      </c>
      <c r="C4" s="793"/>
      <c r="D4" s="802" t="s">
        <v>385</v>
      </c>
      <c r="E4" s="802"/>
      <c r="F4" s="802"/>
      <c r="G4" s="802"/>
      <c r="H4" s="803" t="s">
        <v>386</v>
      </c>
      <c r="I4" s="804"/>
      <c r="J4" s="804"/>
      <c r="K4" s="804"/>
      <c r="L4" s="804"/>
      <c r="M4" s="804"/>
      <c r="N4" s="804"/>
      <c r="O4" s="804"/>
      <c r="P4" s="804"/>
      <c r="Q4" s="805" t="s">
        <v>387</v>
      </c>
      <c r="R4" s="805"/>
      <c r="S4" s="805"/>
      <c r="T4" s="805"/>
      <c r="U4" s="805"/>
      <c r="V4" s="805"/>
      <c r="W4" s="805"/>
      <c r="X4" s="805"/>
      <c r="Y4" s="805"/>
      <c r="Z4" s="799" t="s">
        <v>388</v>
      </c>
      <c r="AA4" s="799"/>
      <c r="AB4" s="799"/>
      <c r="AC4" s="799"/>
    </row>
    <row r="5" spans="1:30" s="112" customFormat="1" ht="24.75" customHeight="1">
      <c r="A5" s="794"/>
      <c r="B5" s="797"/>
      <c r="C5" s="794"/>
      <c r="D5" s="810" t="s">
        <v>376</v>
      </c>
      <c r="E5" s="810"/>
      <c r="F5" s="810"/>
      <c r="G5" s="773" t="s">
        <v>389</v>
      </c>
      <c r="H5" s="799" t="s">
        <v>379</v>
      </c>
      <c r="I5" s="799"/>
      <c r="J5" s="799"/>
      <c r="K5" s="799" t="s">
        <v>198</v>
      </c>
      <c r="L5" s="799"/>
      <c r="M5" s="799"/>
      <c r="N5" s="806" t="s">
        <v>200</v>
      </c>
      <c r="O5" s="806"/>
      <c r="P5" s="806"/>
      <c r="Q5" s="799" t="s">
        <v>379</v>
      </c>
      <c r="R5" s="799"/>
      <c r="S5" s="799"/>
      <c r="T5" s="799" t="s">
        <v>198</v>
      </c>
      <c r="U5" s="799"/>
      <c r="V5" s="799"/>
      <c r="W5" s="806" t="s">
        <v>200</v>
      </c>
      <c r="X5" s="806"/>
      <c r="Y5" s="806"/>
      <c r="Z5" s="799"/>
      <c r="AA5" s="799"/>
      <c r="AB5" s="799"/>
      <c r="AC5" s="799"/>
    </row>
    <row r="6" spans="1:30" s="112" customFormat="1" ht="19.5" customHeight="1">
      <c r="A6" s="794"/>
      <c r="B6" s="797"/>
      <c r="C6" s="794"/>
      <c r="D6" s="808" t="s">
        <v>10</v>
      </c>
      <c r="E6" s="808" t="s">
        <v>390</v>
      </c>
      <c r="F6" s="808" t="s">
        <v>391</v>
      </c>
      <c r="G6" s="807"/>
      <c r="H6" s="808" t="s">
        <v>10</v>
      </c>
      <c r="I6" s="808" t="s">
        <v>390</v>
      </c>
      <c r="J6" s="808" t="s">
        <v>391</v>
      </c>
      <c r="K6" s="808" t="s">
        <v>10</v>
      </c>
      <c r="L6" s="808" t="s">
        <v>390</v>
      </c>
      <c r="M6" s="808" t="s">
        <v>391</v>
      </c>
      <c r="N6" s="806" t="s">
        <v>10</v>
      </c>
      <c r="O6" s="806" t="s">
        <v>11</v>
      </c>
      <c r="P6" s="806" t="s">
        <v>12</v>
      </c>
      <c r="Q6" s="810" t="s">
        <v>10</v>
      </c>
      <c r="R6" s="808" t="s">
        <v>390</v>
      </c>
      <c r="S6" s="808" t="s">
        <v>391</v>
      </c>
      <c r="T6" s="810" t="s">
        <v>10</v>
      </c>
      <c r="U6" s="808" t="s">
        <v>390</v>
      </c>
      <c r="V6" s="808" t="s">
        <v>391</v>
      </c>
      <c r="W6" s="806" t="s">
        <v>10</v>
      </c>
      <c r="X6" s="806" t="s">
        <v>12</v>
      </c>
      <c r="Y6" s="806" t="s">
        <v>231</v>
      </c>
      <c r="Z6" s="806" t="s">
        <v>10</v>
      </c>
      <c r="AA6" s="806" t="s">
        <v>11</v>
      </c>
      <c r="AB6" s="806" t="s">
        <v>12</v>
      </c>
      <c r="AC6" s="806" t="s">
        <v>231</v>
      </c>
    </row>
    <row r="7" spans="1:30" s="112" customFormat="1" ht="18.95" customHeight="1">
      <c r="A7" s="795"/>
      <c r="B7" s="798"/>
      <c r="C7" s="795"/>
      <c r="D7" s="809"/>
      <c r="E7" s="809"/>
      <c r="F7" s="809"/>
      <c r="G7" s="774"/>
      <c r="H7" s="809"/>
      <c r="I7" s="809"/>
      <c r="J7" s="809"/>
      <c r="K7" s="809"/>
      <c r="L7" s="809"/>
      <c r="M7" s="809"/>
      <c r="N7" s="806"/>
      <c r="O7" s="806"/>
      <c r="P7" s="806"/>
      <c r="Q7" s="810"/>
      <c r="R7" s="809"/>
      <c r="S7" s="809"/>
      <c r="T7" s="810"/>
      <c r="U7" s="809"/>
      <c r="V7" s="809"/>
      <c r="W7" s="806"/>
      <c r="X7" s="806"/>
      <c r="Y7" s="806"/>
      <c r="Z7" s="806"/>
      <c r="AA7" s="806"/>
      <c r="AB7" s="806"/>
      <c r="AC7" s="806"/>
    </row>
    <row r="8" spans="1:30" s="112" customFormat="1" ht="18.95" hidden="1" customHeight="1">
      <c r="A8" s="213"/>
      <c r="B8" s="139" t="s">
        <v>380</v>
      </c>
      <c r="C8" s="213"/>
      <c r="D8" s="246" t="s">
        <v>193</v>
      </c>
      <c r="E8" s="246">
        <v>123</v>
      </c>
      <c r="F8" s="246">
        <v>770</v>
      </c>
      <c r="G8" s="247" t="s">
        <v>193</v>
      </c>
      <c r="H8" s="246"/>
      <c r="I8" s="246"/>
      <c r="J8" s="246"/>
      <c r="K8" s="246"/>
      <c r="L8" s="246">
        <v>5002</v>
      </c>
      <c r="M8" s="246">
        <v>51960</v>
      </c>
      <c r="N8" s="140"/>
      <c r="O8" s="140" t="s">
        <v>193</v>
      </c>
      <c r="P8" s="140"/>
      <c r="Q8" s="245"/>
      <c r="R8" s="246"/>
      <c r="S8" s="246"/>
      <c r="T8" s="245"/>
      <c r="U8" s="246"/>
      <c r="V8" s="246"/>
      <c r="W8" s="140"/>
      <c r="X8" s="140"/>
      <c r="Y8" s="140"/>
      <c r="Z8" s="140"/>
      <c r="AA8" s="257">
        <f>G9+O9</f>
        <v>23149</v>
      </c>
      <c r="AB8" s="140" t="s">
        <v>193</v>
      </c>
      <c r="AC8" s="140"/>
    </row>
    <row r="9" spans="1:30" s="112" customFormat="1" ht="18.95" hidden="1" customHeight="1">
      <c r="A9" s="213"/>
      <c r="B9" s="139" t="s">
        <v>381</v>
      </c>
      <c r="C9" s="213"/>
      <c r="D9" s="246"/>
      <c r="E9" s="246"/>
      <c r="F9" s="246"/>
      <c r="G9" s="248">
        <f>E8*3+F8*2</f>
        <v>1909</v>
      </c>
      <c r="H9" s="246"/>
      <c r="I9" s="246"/>
      <c r="J9" s="246"/>
      <c r="K9" s="246"/>
      <c r="L9" s="246"/>
      <c r="M9" s="246"/>
      <c r="N9" s="140"/>
      <c r="O9" s="257">
        <v>21240</v>
      </c>
      <c r="P9" s="140" t="s">
        <v>193</v>
      </c>
      <c r="Q9" s="245"/>
      <c r="R9" s="246"/>
      <c r="S9" s="246"/>
      <c r="T9" s="245"/>
      <c r="U9" s="246"/>
      <c r="V9" s="246"/>
      <c r="W9" s="140"/>
      <c r="X9" s="140"/>
      <c r="Y9" s="140"/>
      <c r="Z9" s="140"/>
      <c r="AA9" s="140"/>
      <c r="AB9" s="140"/>
      <c r="AC9" s="140"/>
    </row>
    <row r="10" spans="1:30" s="113" customFormat="1" ht="15.95" customHeight="1">
      <c r="A10" s="811" t="s">
        <v>15</v>
      </c>
      <c r="B10" s="811"/>
      <c r="C10" s="249"/>
      <c r="D10" s="217">
        <v>893</v>
      </c>
      <c r="E10" s="217">
        <v>123</v>
      </c>
      <c r="F10" s="217">
        <v>770</v>
      </c>
      <c r="G10" s="217">
        <v>1909</v>
      </c>
      <c r="H10" s="217">
        <v>50000</v>
      </c>
      <c r="I10" s="217">
        <v>4481</v>
      </c>
      <c r="J10" s="217">
        <v>45519</v>
      </c>
      <c r="K10" s="217">
        <v>56962</v>
      </c>
      <c r="L10" s="217">
        <v>5002</v>
      </c>
      <c r="M10" s="217">
        <v>51960</v>
      </c>
      <c r="N10" s="217">
        <v>35407.649999999987</v>
      </c>
      <c r="O10" s="217">
        <v>21240</v>
      </c>
      <c r="P10" s="217">
        <v>14167.650000000001</v>
      </c>
      <c r="Q10" s="217">
        <v>21701</v>
      </c>
      <c r="R10" s="217">
        <v>3137</v>
      </c>
      <c r="S10" s="217">
        <v>18564</v>
      </c>
      <c r="T10" s="217">
        <v>24656</v>
      </c>
      <c r="U10" s="217">
        <v>3502</v>
      </c>
      <c r="V10" s="217">
        <v>21154</v>
      </c>
      <c r="W10" s="217">
        <v>19206.7</v>
      </c>
      <c r="X10" s="217">
        <v>11524.019999999999</v>
      </c>
      <c r="Y10" s="217">
        <v>7682.6799999999994</v>
      </c>
      <c r="Z10" s="217">
        <v>56523.350000000006</v>
      </c>
      <c r="AA10" s="217">
        <v>23149.000000000004</v>
      </c>
      <c r="AB10" s="217">
        <v>25691.67</v>
      </c>
      <c r="AC10" s="217">
        <v>7682.6799999999994</v>
      </c>
    </row>
    <row r="11" spans="1:30" s="113" customFormat="1" ht="15.95" customHeight="1">
      <c r="A11" s="811" t="s">
        <v>16</v>
      </c>
      <c r="B11" s="811"/>
      <c r="C11" s="249"/>
      <c r="D11" s="217">
        <v>893</v>
      </c>
      <c r="E11" s="217">
        <v>123</v>
      </c>
      <c r="F11" s="217">
        <v>770</v>
      </c>
      <c r="G11" s="217">
        <v>1909</v>
      </c>
      <c r="H11" s="217">
        <v>50000</v>
      </c>
      <c r="I11" s="217">
        <v>4481</v>
      </c>
      <c r="J11" s="217">
        <v>45519</v>
      </c>
      <c r="K11" s="217">
        <v>56962</v>
      </c>
      <c r="L11" s="217">
        <v>5002</v>
      </c>
      <c r="M11" s="217">
        <v>51960</v>
      </c>
      <c r="N11" s="217">
        <v>35407.649999999987</v>
      </c>
      <c r="O11" s="217">
        <v>21240</v>
      </c>
      <c r="P11" s="217">
        <v>14167.650000000001</v>
      </c>
      <c r="Q11" s="217">
        <v>21701</v>
      </c>
      <c r="R11" s="217">
        <v>3137</v>
      </c>
      <c r="S11" s="217">
        <v>18564</v>
      </c>
      <c r="T11" s="217">
        <v>24656</v>
      </c>
      <c r="U11" s="217">
        <v>3502</v>
      </c>
      <c r="V11" s="217">
        <v>21154</v>
      </c>
      <c r="W11" s="217">
        <v>19206.7</v>
      </c>
      <c r="X11" s="217">
        <v>11524.019999999999</v>
      </c>
      <c r="Y11" s="217">
        <v>7682.6799999999994</v>
      </c>
      <c r="Z11" s="217">
        <v>56523.350000000006</v>
      </c>
      <c r="AA11" s="217">
        <v>23149.000000000004</v>
      </c>
      <c r="AB11" s="217">
        <v>25691.67</v>
      </c>
      <c r="AC11" s="217">
        <v>7682.6799999999994</v>
      </c>
    </row>
    <row r="12" spans="1:30" s="113" customFormat="1" ht="15.95" customHeight="1">
      <c r="A12" s="811" t="s">
        <v>17</v>
      </c>
      <c r="B12" s="811"/>
      <c r="C12" s="249"/>
      <c r="D12" s="217">
        <v>893</v>
      </c>
      <c r="E12" s="217">
        <v>123</v>
      </c>
      <c r="F12" s="217">
        <v>770</v>
      </c>
      <c r="G12" s="217">
        <v>1909</v>
      </c>
      <c r="H12" s="217">
        <v>49776</v>
      </c>
      <c r="I12" s="217">
        <v>4481</v>
      </c>
      <c r="J12" s="217">
        <v>45295</v>
      </c>
      <c r="K12" s="217">
        <v>56712</v>
      </c>
      <c r="L12" s="217">
        <v>5002</v>
      </c>
      <c r="M12" s="217">
        <v>51710</v>
      </c>
      <c r="N12" s="217">
        <v>35265.44999999999</v>
      </c>
      <c r="O12" s="217">
        <v>21154.68</v>
      </c>
      <c r="P12" s="217">
        <v>14110.770000000002</v>
      </c>
      <c r="Q12" s="217">
        <v>21610</v>
      </c>
      <c r="R12" s="217">
        <v>3137</v>
      </c>
      <c r="S12" s="217">
        <v>18473</v>
      </c>
      <c r="T12" s="217">
        <v>24555</v>
      </c>
      <c r="U12" s="217">
        <v>3502</v>
      </c>
      <c r="V12" s="217">
        <v>21053</v>
      </c>
      <c r="W12" s="217">
        <v>19129.900000000001</v>
      </c>
      <c r="X12" s="217">
        <v>11477.939999999999</v>
      </c>
      <c r="Y12" s="217">
        <v>7651.9599999999991</v>
      </c>
      <c r="Z12" s="217">
        <v>56304.350000000006</v>
      </c>
      <c r="AA12" s="217">
        <v>23063.680000000004</v>
      </c>
      <c r="AB12" s="217">
        <v>25588.71</v>
      </c>
      <c r="AC12" s="217">
        <v>7651.9599999999991</v>
      </c>
    </row>
    <row r="13" spans="1:30" s="113" customFormat="1" ht="15.95" customHeight="1">
      <c r="A13" s="752">
        <v>100001</v>
      </c>
      <c r="B13" s="146" t="s">
        <v>18</v>
      </c>
      <c r="C13" s="124"/>
      <c r="D13" s="217">
        <v>0</v>
      </c>
      <c r="E13" s="217">
        <v>0</v>
      </c>
      <c r="F13" s="217">
        <v>0</v>
      </c>
      <c r="G13" s="217">
        <v>0</v>
      </c>
      <c r="H13" s="217">
        <v>46</v>
      </c>
      <c r="I13" s="217">
        <v>0</v>
      </c>
      <c r="J13" s="217">
        <v>46</v>
      </c>
      <c r="K13" s="217">
        <v>51</v>
      </c>
      <c r="L13" s="217">
        <v>0</v>
      </c>
      <c r="M13" s="217">
        <v>51</v>
      </c>
      <c r="N13" s="217">
        <v>29.099999999999998</v>
      </c>
      <c r="O13" s="258">
        <v>17.46</v>
      </c>
      <c r="P13" s="258">
        <v>11.639999999999999</v>
      </c>
      <c r="Q13" s="217">
        <v>18</v>
      </c>
      <c r="R13" s="258">
        <v>0</v>
      </c>
      <c r="S13" s="258">
        <v>18</v>
      </c>
      <c r="T13" s="217">
        <v>20</v>
      </c>
      <c r="U13" s="258">
        <v>0</v>
      </c>
      <c r="V13" s="258">
        <v>20</v>
      </c>
      <c r="W13" s="258">
        <v>15.2</v>
      </c>
      <c r="X13" s="258">
        <v>9.1199999999999992</v>
      </c>
      <c r="Y13" s="258">
        <v>6.08</v>
      </c>
      <c r="Z13" s="258">
        <v>44.3</v>
      </c>
      <c r="AA13" s="258">
        <v>17.46</v>
      </c>
      <c r="AB13" s="258">
        <v>20.759999999999998</v>
      </c>
      <c r="AC13" s="258">
        <v>6.08</v>
      </c>
    </row>
    <row r="14" spans="1:30" ht="15.95" customHeight="1">
      <c r="A14" s="753"/>
      <c r="B14" s="250" t="s">
        <v>19</v>
      </c>
      <c r="C14" s="126" t="s">
        <v>20</v>
      </c>
      <c r="D14" s="251">
        <v>0</v>
      </c>
      <c r="E14" s="251">
        <v>0</v>
      </c>
      <c r="F14" s="251">
        <v>0</v>
      </c>
      <c r="G14" s="238">
        <v>0</v>
      </c>
      <c r="H14" s="251">
        <v>28</v>
      </c>
      <c r="I14" s="251">
        <v>0</v>
      </c>
      <c r="J14" s="251">
        <v>28</v>
      </c>
      <c r="K14" s="251">
        <v>30</v>
      </c>
      <c r="L14" s="251">
        <v>0</v>
      </c>
      <c r="M14" s="251">
        <v>30</v>
      </c>
      <c r="N14" s="259">
        <v>17.399999999999999</v>
      </c>
      <c r="O14" s="252">
        <v>10.44</v>
      </c>
      <c r="P14" s="238">
        <v>6.9599999999999991</v>
      </c>
      <c r="Q14" s="251">
        <v>11</v>
      </c>
      <c r="R14" s="251">
        <v>0</v>
      </c>
      <c r="S14" s="251">
        <v>11</v>
      </c>
      <c r="T14" s="251">
        <v>12</v>
      </c>
      <c r="U14" s="251">
        <v>0</v>
      </c>
      <c r="V14" s="251">
        <v>12</v>
      </c>
      <c r="W14" s="259">
        <v>9.1999999999999993</v>
      </c>
      <c r="X14" s="238">
        <v>5.52</v>
      </c>
      <c r="Y14" s="238">
        <v>3.6799999999999997</v>
      </c>
      <c r="Z14" s="238">
        <v>26.599999999999998</v>
      </c>
      <c r="AA14" s="238">
        <v>10.44</v>
      </c>
      <c r="AB14" s="238">
        <v>12.479999999999999</v>
      </c>
      <c r="AC14" s="238">
        <v>3.6799999999999997</v>
      </c>
    </row>
    <row r="15" spans="1:30" ht="15.95" customHeight="1">
      <c r="A15" s="753"/>
      <c r="B15" s="250" t="s">
        <v>21</v>
      </c>
      <c r="C15" s="126" t="s">
        <v>20</v>
      </c>
      <c r="D15" s="251">
        <v>0</v>
      </c>
      <c r="E15" s="251">
        <v>0</v>
      </c>
      <c r="F15" s="251">
        <v>0</v>
      </c>
      <c r="G15" s="238">
        <v>0</v>
      </c>
      <c r="H15" s="251">
        <v>18</v>
      </c>
      <c r="I15" s="251">
        <v>0</v>
      </c>
      <c r="J15" s="251">
        <v>18</v>
      </c>
      <c r="K15" s="251">
        <v>21</v>
      </c>
      <c r="L15" s="251">
        <v>0</v>
      </c>
      <c r="M15" s="251">
        <v>21</v>
      </c>
      <c r="N15" s="259">
        <v>11.7</v>
      </c>
      <c r="O15" s="252">
        <v>7.02</v>
      </c>
      <c r="P15" s="238">
        <v>4.68</v>
      </c>
      <c r="Q15" s="251">
        <v>7</v>
      </c>
      <c r="R15" s="251">
        <v>0</v>
      </c>
      <c r="S15" s="251">
        <v>7</v>
      </c>
      <c r="T15" s="251">
        <v>8</v>
      </c>
      <c r="U15" s="251">
        <v>0</v>
      </c>
      <c r="V15" s="251">
        <v>8</v>
      </c>
      <c r="W15" s="259">
        <v>6</v>
      </c>
      <c r="X15" s="238">
        <v>3.6</v>
      </c>
      <c r="Y15" s="238">
        <v>2.4</v>
      </c>
      <c r="Z15" s="238">
        <v>17.7</v>
      </c>
      <c r="AA15" s="238">
        <v>7.02</v>
      </c>
      <c r="AB15" s="238">
        <v>8.2799999999999994</v>
      </c>
      <c r="AC15" s="238">
        <v>2.4</v>
      </c>
    </row>
    <row r="16" spans="1:30" ht="21" customHeight="1">
      <c r="A16" s="126">
        <v>100003</v>
      </c>
      <c r="B16" s="250" t="s">
        <v>22</v>
      </c>
      <c r="C16" s="126" t="s">
        <v>20</v>
      </c>
      <c r="D16" s="251">
        <v>140</v>
      </c>
      <c r="E16" s="251">
        <v>20</v>
      </c>
      <c r="F16" s="251">
        <v>120</v>
      </c>
      <c r="G16" s="252">
        <v>300</v>
      </c>
      <c r="H16" s="251">
        <v>7869</v>
      </c>
      <c r="I16" s="251">
        <v>678</v>
      </c>
      <c r="J16" s="251">
        <v>7191</v>
      </c>
      <c r="K16" s="251">
        <v>8778</v>
      </c>
      <c r="L16" s="251">
        <v>794</v>
      </c>
      <c r="M16" s="251">
        <v>7984</v>
      </c>
      <c r="N16" s="259">
        <v>5509.3</v>
      </c>
      <c r="O16" s="260">
        <v>3300.99</v>
      </c>
      <c r="P16" s="238">
        <v>2208.3100000000004</v>
      </c>
      <c r="Q16" s="251">
        <v>3399</v>
      </c>
      <c r="R16" s="251">
        <v>475</v>
      </c>
      <c r="S16" s="251">
        <v>2924</v>
      </c>
      <c r="T16" s="251">
        <v>3793</v>
      </c>
      <c r="U16" s="251">
        <v>556</v>
      </c>
      <c r="V16" s="251">
        <v>3237</v>
      </c>
      <c r="W16" s="259">
        <v>2979.9</v>
      </c>
      <c r="X16" s="238">
        <v>1787.94</v>
      </c>
      <c r="Y16" s="238">
        <v>1191.96</v>
      </c>
      <c r="Z16" s="261">
        <v>8789.2000000000007</v>
      </c>
      <c r="AA16" s="238">
        <v>3600.99</v>
      </c>
      <c r="AB16" s="238">
        <v>3996.2500000000005</v>
      </c>
      <c r="AC16" s="238">
        <v>1191.96</v>
      </c>
      <c r="AD16" s="262" t="s">
        <v>392</v>
      </c>
    </row>
    <row r="17" spans="1:30" ht="15.95" customHeight="1">
      <c r="A17" s="126">
        <v>100004</v>
      </c>
      <c r="B17" s="250" t="s">
        <v>24</v>
      </c>
      <c r="C17" s="126" t="s">
        <v>20</v>
      </c>
      <c r="D17" s="251">
        <v>31</v>
      </c>
      <c r="E17" s="251">
        <v>1</v>
      </c>
      <c r="F17" s="251">
        <v>30</v>
      </c>
      <c r="G17" s="238">
        <v>63</v>
      </c>
      <c r="H17" s="251">
        <v>1733</v>
      </c>
      <c r="I17" s="251">
        <v>43</v>
      </c>
      <c r="J17" s="251">
        <v>1690</v>
      </c>
      <c r="K17" s="251">
        <v>2078</v>
      </c>
      <c r="L17" s="251">
        <v>53</v>
      </c>
      <c r="M17" s="251">
        <v>2025</v>
      </c>
      <c r="N17" s="259">
        <v>1176.9000000000001</v>
      </c>
      <c r="O17" s="252">
        <v>706.14</v>
      </c>
      <c r="P17" s="238">
        <v>470.7600000000001</v>
      </c>
      <c r="Q17" s="251">
        <v>717</v>
      </c>
      <c r="R17" s="251">
        <v>30</v>
      </c>
      <c r="S17" s="251">
        <v>687</v>
      </c>
      <c r="T17" s="251">
        <v>858</v>
      </c>
      <c r="U17" s="251">
        <v>37</v>
      </c>
      <c r="V17" s="251">
        <v>821</v>
      </c>
      <c r="W17" s="259">
        <v>636.70000000000005</v>
      </c>
      <c r="X17" s="238">
        <v>382.02</v>
      </c>
      <c r="Y17" s="238">
        <v>254.68000000000006</v>
      </c>
      <c r="Z17" s="238">
        <v>1876.6000000000001</v>
      </c>
      <c r="AA17" s="238">
        <v>769.14</v>
      </c>
      <c r="AB17" s="238">
        <v>852.78000000000009</v>
      </c>
      <c r="AC17" s="238">
        <v>254.68000000000006</v>
      </c>
      <c r="AD17" s="262" t="s">
        <v>193</v>
      </c>
    </row>
    <row r="18" spans="1:30" ht="15.95" customHeight="1">
      <c r="A18" s="126">
        <v>100005</v>
      </c>
      <c r="B18" s="250" t="s">
        <v>26</v>
      </c>
      <c r="C18" s="126" t="s">
        <v>20</v>
      </c>
      <c r="D18" s="251">
        <v>64</v>
      </c>
      <c r="E18" s="251">
        <v>6</v>
      </c>
      <c r="F18" s="251">
        <v>58</v>
      </c>
      <c r="G18" s="238">
        <v>134</v>
      </c>
      <c r="H18" s="251">
        <v>3427</v>
      </c>
      <c r="I18" s="251">
        <v>196</v>
      </c>
      <c r="J18" s="251">
        <v>3231</v>
      </c>
      <c r="K18" s="251">
        <v>4141</v>
      </c>
      <c r="L18" s="251">
        <v>242</v>
      </c>
      <c r="M18" s="251">
        <v>3899</v>
      </c>
      <c r="N18" s="259">
        <v>2423.6999999999998</v>
      </c>
      <c r="O18" s="252">
        <v>1454.22</v>
      </c>
      <c r="P18" s="238">
        <v>969.47999999999979</v>
      </c>
      <c r="Q18" s="251">
        <v>1451</v>
      </c>
      <c r="R18" s="251">
        <v>137</v>
      </c>
      <c r="S18" s="251">
        <v>1314</v>
      </c>
      <c r="T18" s="251">
        <v>1750</v>
      </c>
      <c r="U18" s="251">
        <v>169</v>
      </c>
      <c r="V18" s="251">
        <v>1581</v>
      </c>
      <c r="W18" s="259">
        <v>1311</v>
      </c>
      <c r="X18" s="238">
        <v>786.6</v>
      </c>
      <c r="Y18" s="238">
        <v>524.4</v>
      </c>
      <c r="Z18" s="238">
        <v>3868.7000000000003</v>
      </c>
      <c r="AA18" s="238">
        <v>1588.22</v>
      </c>
      <c r="AB18" s="238">
        <v>1756.08</v>
      </c>
      <c r="AC18" s="238">
        <v>524.4</v>
      </c>
    </row>
    <row r="19" spans="1:30" ht="15.95" customHeight="1">
      <c r="A19" s="126">
        <v>100006</v>
      </c>
      <c r="B19" s="250" t="s">
        <v>28</v>
      </c>
      <c r="C19" s="126" t="s">
        <v>20</v>
      </c>
      <c r="D19" s="251">
        <v>101</v>
      </c>
      <c r="E19" s="251">
        <v>11</v>
      </c>
      <c r="F19" s="251">
        <v>90</v>
      </c>
      <c r="G19" s="238">
        <v>213</v>
      </c>
      <c r="H19" s="251">
        <v>5540</v>
      </c>
      <c r="I19" s="251">
        <v>414</v>
      </c>
      <c r="J19" s="251">
        <v>5126</v>
      </c>
      <c r="K19" s="251">
        <v>6480</v>
      </c>
      <c r="L19" s="251">
        <v>464</v>
      </c>
      <c r="M19" s="251">
        <v>6016</v>
      </c>
      <c r="N19" s="259">
        <v>3913.3</v>
      </c>
      <c r="O19" s="252">
        <v>2347.98</v>
      </c>
      <c r="P19" s="238">
        <v>1565.3200000000002</v>
      </c>
      <c r="Q19" s="251">
        <v>2374</v>
      </c>
      <c r="R19" s="251">
        <v>290</v>
      </c>
      <c r="S19" s="251">
        <v>2084</v>
      </c>
      <c r="T19" s="251">
        <v>2764</v>
      </c>
      <c r="U19" s="251">
        <v>325</v>
      </c>
      <c r="V19" s="251">
        <v>2439</v>
      </c>
      <c r="W19" s="259">
        <v>2116.6999999999998</v>
      </c>
      <c r="X19" s="238">
        <v>1270.02</v>
      </c>
      <c r="Y19" s="238">
        <v>846.67999999999984</v>
      </c>
      <c r="Z19" s="238">
        <v>6243</v>
      </c>
      <c r="AA19" s="238">
        <v>2560.98</v>
      </c>
      <c r="AB19" s="238">
        <v>2835.34</v>
      </c>
      <c r="AC19" s="238">
        <v>846.67999999999984</v>
      </c>
    </row>
    <row r="20" spans="1:30" ht="15.95" customHeight="1">
      <c r="A20" s="126">
        <v>100007</v>
      </c>
      <c r="B20" s="250" t="s">
        <v>30</v>
      </c>
      <c r="C20" s="126" t="s">
        <v>20</v>
      </c>
      <c r="D20" s="251">
        <v>81</v>
      </c>
      <c r="E20" s="251">
        <v>20</v>
      </c>
      <c r="F20" s="251">
        <v>61</v>
      </c>
      <c r="G20" s="238">
        <v>182</v>
      </c>
      <c r="H20" s="251">
        <v>4298</v>
      </c>
      <c r="I20" s="251">
        <v>780</v>
      </c>
      <c r="J20" s="251">
        <v>3518</v>
      </c>
      <c r="K20" s="251">
        <v>4920</v>
      </c>
      <c r="L20" s="251">
        <v>810</v>
      </c>
      <c r="M20" s="251">
        <v>4110</v>
      </c>
      <c r="N20" s="259">
        <v>3321.9</v>
      </c>
      <c r="O20" s="252">
        <v>1993.14</v>
      </c>
      <c r="P20" s="238">
        <v>1328.76</v>
      </c>
      <c r="Q20" s="251">
        <v>1976</v>
      </c>
      <c r="R20" s="251">
        <v>546</v>
      </c>
      <c r="S20" s="251">
        <v>1430</v>
      </c>
      <c r="T20" s="251">
        <v>2233</v>
      </c>
      <c r="U20" s="251">
        <v>567</v>
      </c>
      <c r="V20" s="251">
        <v>1666</v>
      </c>
      <c r="W20" s="259">
        <v>1794.9</v>
      </c>
      <c r="X20" s="238">
        <v>1076.94</v>
      </c>
      <c r="Y20" s="238">
        <v>717.96</v>
      </c>
      <c r="Z20" s="238">
        <v>5298.8</v>
      </c>
      <c r="AA20" s="238">
        <v>2175.1400000000003</v>
      </c>
      <c r="AB20" s="238">
        <v>2405.6999999999998</v>
      </c>
      <c r="AC20" s="238">
        <v>717.96</v>
      </c>
    </row>
    <row r="21" spans="1:30" ht="15.95" customHeight="1">
      <c r="A21" s="126">
        <v>100008</v>
      </c>
      <c r="B21" s="250" t="s">
        <v>32</v>
      </c>
      <c r="C21" s="126" t="s">
        <v>20</v>
      </c>
      <c r="D21" s="251">
        <v>69</v>
      </c>
      <c r="E21" s="251">
        <v>13</v>
      </c>
      <c r="F21" s="251">
        <v>56</v>
      </c>
      <c r="G21" s="238">
        <v>151</v>
      </c>
      <c r="H21" s="251">
        <v>3684</v>
      </c>
      <c r="I21" s="251">
        <v>469</v>
      </c>
      <c r="J21" s="251">
        <v>3215</v>
      </c>
      <c r="K21" s="251">
        <v>4242</v>
      </c>
      <c r="L21" s="251">
        <v>527</v>
      </c>
      <c r="M21" s="251">
        <v>3715</v>
      </c>
      <c r="N21" s="259">
        <v>2726.4</v>
      </c>
      <c r="O21" s="252">
        <v>1635.84</v>
      </c>
      <c r="P21" s="238">
        <v>1090.5600000000002</v>
      </c>
      <c r="Q21" s="251">
        <v>1635</v>
      </c>
      <c r="R21" s="251">
        <v>328</v>
      </c>
      <c r="S21" s="251">
        <v>1307</v>
      </c>
      <c r="T21" s="251">
        <v>1875</v>
      </c>
      <c r="U21" s="251">
        <v>369</v>
      </c>
      <c r="V21" s="251">
        <v>1506</v>
      </c>
      <c r="W21" s="259">
        <v>1473.7</v>
      </c>
      <c r="X21" s="238">
        <v>884.22</v>
      </c>
      <c r="Y21" s="238">
        <v>589.48</v>
      </c>
      <c r="Z21" s="238">
        <v>4351.1000000000004</v>
      </c>
      <c r="AA21" s="238">
        <v>1786.84</v>
      </c>
      <c r="AB21" s="238">
        <v>1974.7800000000002</v>
      </c>
      <c r="AC21" s="238">
        <v>589.48</v>
      </c>
    </row>
    <row r="22" spans="1:30" ht="15.95" customHeight="1">
      <c r="A22" s="126">
        <v>100009</v>
      </c>
      <c r="B22" s="250" t="s">
        <v>34</v>
      </c>
      <c r="C22" s="126" t="s">
        <v>20</v>
      </c>
      <c r="D22" s="251">
        <v>52</v>
      </c>
      <c r="E22" s="251">
        <v>10</v>
      </c>
      <c r="F22" s="251">
        <v>42</v>
      </c>
      <c r="G22" s="238">
        <v>114</v>
      </c>
      <c r="H22" s="251">
        <v>2938</v>
      </c>
      <c r="I22" s="251">
        <v>339</v>
      </c>
      <c r="J22" s="251">
        <v>2599</v>
      </c>
      <c r="K22" s="251">
        <v>3143</v>
      </c>
      <c r="L22" s="251">
        <v>393</v>
      </c>
      <c r="M22" s="251">
        <v>2750</v>
      </c>
      <c r="N22" s="259">
        <v>2080.5</v>
      </c>
      <c r="O22" s="252">
        <v>1248.3</v>
      </c>
      <c r="P22" s="238">
        <v>832.2</v>
      </c>
      <c r="Q22" s="251">
        <v>1294</v>
      </c>
      <c r="R22" s="251">
        <v>237</v>
      </c>
      <c r="S22" s="251">
        <v>1057</v>
      </c>
      <c r="T22" s="251">
        <v>1390</v>
      </c>
      <c r="U22" s="251">
        <v>275</v>
      </c>
      <c r="V22" s="251">
        <v>1115</v>
      </c>
      <c r="W22" s="259">
        <v>1124.8</v>
      </c>
      <c r="X22" s="238">
        <v>674.88</v>
      </c>
      <c r="Y22" s="238">
        <v>449.91999999999996</v>
      </c>
      <c r="Z22" s="238">
        <v>3319.3</v>
      </c>
      <c r="AA22" s="238">
        <v>1362.3</v>
      </c>
      <c r="AB22" s="238">
        <v>1507.08</v>
      </c>
      <c r="AC22" s="238">
        <v>449.91999999999996</v>
      </c>
    </row>
    <row r="23" spans="1:30" ht="15.95" customHeight="1">
      <c r="A23" s="126">
        <v>100010</v>
      </c>
      <c r="B23" s="250" t="s">
        <v>36</v>
      </c>
      <c r="C23" s="126" t="s">
        <v>20</v>
      </c>
      <c r="D23" s="251">
        <v>176</v>
      </c>
      <c r="E23" s="251">
        <v>34</v>
      </c>
      <c r="F23" s="251">
        <v>142</v>
      </c>
      <c r="G23" s="238">
        <v>386</v>
      </c>
      <c r="H23" s="251">
        <v>9994</v>
      </c>
      <c r="I23" s="251">
        <v>1267</v>
      </c>
      <c r="J23" s="251">
        <v>8727</v>
      </c>
      <c r="K23" s="251">
        <v>10743</v>
      </c>
      <c r="L23" s="251">
        <v>1395</v>
      </c>
      <c r="M23" s="251">
        <v>9348</v>
      </c>
      <c r="N23" s="259">
        <v>7152.8</v>
      </c>
      <c r="O23" s="252">
        <v>4291.68</v>
      </c>
      <c r="P23" s="238">
        <v>2861.12</v>
      </c>
      <c r="Q23" s="251">
        <v>4435</v>
      </c>
      <c r="R23" s="251">
        <v>887</v>
      </c>
      <c r="S23" s="251">
        <v>3548</v>
      </c>
      <c r="T23" s="251">
        <v>4767</v>
      </c>
      <c r="U23" s="251">
        <v>977</v>
      </c>
      <c r="V23" s="251">
        <v>3790</v>
      </c>
      <c r="W23" s="259">
        <v>3867.2</v>
      </c>
      <c r="X23" s="238">
        <v>2320.3200000000002</v>
      </c>
      <c r="Y23" s="238">
        <v>1546.8799999999997</v>
      </c>
      <c r="Z23" s="238">
        <v>11406</v>
      </c>
      <c r="AA23" s="238">
        <v>4677.68</v>
      </c>
      <c r="AB23" s="238">
        <v>5181.4400000000005</v>
      </c>
      <c r="AC23" s="238">
        <v>1546.8799999999997</v>
      </c>
    </row>
    <row r="24" spans="1:30" ht="15.95" customHeight="1">
      <c r="A24" s="126">
        <v>100011</v>
      </c>
      <c r="B24" s="250" t="s">
        <v>38</v>
      </c>
      <c r="C24" s="126" t="s">
        <v>20</v>
      </c>
      <c r="D24" s="251">
        <v>85</v>
      </c>
      <c r="E24" s="251">
        <v>7</v>
      </c>
      <c r="F24" s="251">
        <v>78</v>
      </c>
      <c r="G24" s="238">
        <v>177</v>
      </c>
      <c r="H24" s="251">
        <v>4749</v>
      </c>
      <c r="I24" s="251">
        <v>258</v>
      </c>
      <c r="J24" s="251">
        <v>4491</v>
      </c>
      <c r="K24" s="251">
        <v>5481</v>
      </c>
      <c r="L24" s="251">
        <v>283</v>
      </c>
      <c r="M24" s="251">
        <v>5198</v>
      </c>
      <c r="N24" s="259">
        <v>3258.35</v>
      </c>
      <c r="O24" s="252">
        <v>1955.01</v>
      </c>
      <c r="P24" s="238">
        <v>1303.3399999999999</v>
      </c>
      <c r="Q24" s="251">
        <v>2007</v>
      </c>
      <c r="R24" s="251">
        <v>181</v>
      </c>
      <c r="S24" s="251">
        <v>1826</v>
      </c>
      <c r="T24" s="251">
        <v>2305</v>
      </c>
      <c r="U24" s="251">
        <v>198</v>
      </c>
      <c r="V24" s="251">
        <v>2107</v>
      </c>
      <c r="W24" s="259">
        <v>1762.7</v>
      </c>
      <c r="X24" s="238">
        <v>1057.6199999999999</v>
      </c>
      <c r="Y24" s="238">
        <v>705.08000000000015</v>
      </c>
      <c r="Z24" s="238">
        <v>5198.05</v>
      </c>
      <c r="AA24" s="238">
        <v>2132.0100000000002</v>
      </c>
      <c r="AB24" s="238">
        <v>2360.96</v>
      </c>
      <c r="AC24" s="238">
        <v>705.08000000000015</v>
      </c>
    </row>
    <row r="25" spans="1:30" ht="15.95" customHeight="1">
      <c r="A25" s="126">
        <v>100012</v>
      </c>
      <c r="B25" s="250" t="s">
        <v>40</v>
      </c>
      <c r="C25" s="126" t="s">
        <v>20</v>
      </c>
      <c r="D25" s="251">
        <v>39</v>
      </c>
      <c r="E25" s="251">
        <v>1</v>
      </c>
      <c r="F25" s="251">
        <v>38</v>
      </c>
      <c r="G25" s="238">
        <v>79</v>
      </c>
      <c r="H25" s="251">
        <v>2134</v>
      </c>
      <c r="I25" s="251">
        <v>37</v>
      </c>
      <c r="J25" s="251">
        <v>2097</v>
      </c>
      <c r="K25" s="251">
        <v>2591</v>
      </c>
      <c r="L25" s="251">
        <v>41</v>
      </c>
      <c r="M25" s="251">
        <v>2550</v>
      </c>
      <c r="N25" s="259">
        <v>1444.8</v>
      </c>
      <c r="O25" s="252">
        <v>866.88</v>
      </c>
      <c r="P25" s="238">
        <v>577.91999999999996</v>
      </c>
      <c r="Q25" s="251">
        <v>878</v>
      </c>
      <c r="R25" s="251">
        <v>26</v>
      </c>
      <c r="S25" s="251">
        <v>852</v>
      </c>
      <c r="T25" s="251">
        <v>1063</v>
      </c>
      <c r="U25" s="251">
        <v>29</v>
      </c>
      <c r="V25" s="251">
        <v>1034</v>
      </c>
      <c r="W25" s="259">
        <v>781.9</v>
      </c>
      <c r="X25" s="238">
        <v>469.14</v>
      </c>
      <c r="Y25" s="238">
        <v>312.76</v>
      </c>
      <c r="Z25" s="238">
        <v>2305.6999999999998</v>
      </c>
      <c r="AA25" s="238">
        <v>945.88</v>
      </c>
      <c r="AB25" s="238">
        <v>1047.06</v>
      </c>
      <c r="AC25" s="238">
        <v>312.76</v>
      </c>
    </row>
    <row r="26" spans="1:30" s="241" customFormat="1" ht="15.95" customHeight="1">
      <c r="A26" s="126">
        <v>100013</v>
      </c>
      <c r="B26" s="250" t="s">
        <v>42</v>
      </c>
      <c r="C26" s="253" t="s">
        <v>20</v>
      </c>
      <c r="D26" s="251">
        <v>23</v>
      </c>
      <c r="E26" s="251">
        <v>0</v>
      </c>
      <c r="F26" s="251">
        <v>23</v>
      </c>
      <c r="G26" s="238">
        <v>46</v>
      </c>
      <c r="H26" s="251">
        <v>1539</v>
      </c>
      <c r="I26" s="251">
        <v>0</v>
      </c>
      <c r="J26" s="251">
        <v>1539</v>
      </c>
      <c r="K26" s="251">
        <v>1690</v>
      </c>
      <c r="L26" s="251">
        <v>0</v>
      </c>
      <c r="M26" s="251">
        <v>1690</v>
      </c>
      <c r="N26" s="259">
        <v>968.7</v>
      </c>
      <c r="O26" s="252">
        <v>581.22</v>
      </c>
      <c r="P26" s="238">
        <v>387.48</v>
      </c>
      <c r="Q26" s="251">
        <v>626</v>
      </c>
      <c r="R26" s="251">
        <v>0</v>
      </c>
      <c r="S26" s="251">
        <v>626</v>
      </c>
      <c r="T26" s="251">
        <v>685</v>
      </c>
      <c r="U26" s="251">
        <v>0</v>
      </c>
      <c r="V26" s="251">
        <v>685</v>
      </c>
      <c r="W26" s="259">
        <v>524.4</v>
      </c>
      <c r="X26" s="238">
        <v>314.64</v>
      </c>
      <c r="Y26" s="238">
        <v>209.76</v>
      </c>
      <c r="Z26" s="238">
        <v>1539.1000000000001</v>
      </c>
      <c r="AA26" s="238">
        <v>627.22</v>
      </c>
      <c r="AB26" s="238">
        <v>702.12</v>
      </c>
      <c r="AC26" s="238">
        <v>209.76</v>
      </c>
    </row>
    <row r="27" spans="1:30" s="241" customFormat="1" ht="15.95" customHeight="1">
      <c r="A27" s="126">
        <v>100014</v>
      </c>
      <c r="B27" s="250" t="s">
        <v>44</v>
      </c>
      <c r="C27" s="126" t="s">
        <v>20</v>
      </c>
      <c r="D27" s="251">
        <v>4</v>
      </c>
      <c r="E27" s="251">
        <v>0</v>
      </c>
      <c r="F27" s="251">
        <v>4</v>
      </c>
      <c r="G27" s="238">
        <v>8</v>
      </c>
      <c r="H27" s="251">
        <v>231</v>
      </c>
      <c r="I27" s="251">
        <v>0</v>
      </c>
      <c r="J27" s="251">
        <v>231</v>
      </c>
      <c r="K27" s="251">
        <v>256</v>
      </c>
      <c r="L27" s="251">
        <v>0</v>
      </c>
      <c r="M27" s="251">
        <v>256</v>
      </c>
      <c r="N27" s="259">
        <v>146.1</v>
      </c>
      <c r="O27" s="252">
        <v>87.66</v>
      </c>
      <c r="P27" s="238">
        <v>58.44</v>
      </c>
      <c r="Q27" s="251">
        <v>94</v>
      </c>
      <c r="R27" s="251">
        <v>0</v>
      </c>
      <c r="S27" s="251">
        <v>94</v>
      </c>
      <c r="T27" s="251">
        <v>104</v>
      </c>
      <c r="U27" s="251">
        <v>0</v>
      </c>
      <c r="V27" s="251">
        <v>104</v>
      </c>
      <c r="W27" s="259">
        <v>79.2</v>
      </c>
      <c r="X27" s="238">
        <v>47.52</v>
      </c>
      <c r="Y27" s="238">
        <v>31.68</v>
      </c>
      <c r="Z27" s="238">
        <v>233.3</v>
      </c>
      <c r="AA27" s="238">
        <v>95.66</v>
      </c>
      <c r="AB27" s="238">
        <v>105.96000000000001</v>
      </c>
      <c r="AC27" s="238">
        <v>31.68</v>
      </c>
    </row>
    <row r="28" spans="1:30" s="241" customFormat="1" ht="15.95" customHeight="1">
      <c r="A28" s="126">
        <v>100015</v>
      </c>
      <c r="B28" s="250" t="s">
        <v>46</v>
      </c>
      <c r="C28" s="253" t="s">
        <v>20</v>
      </c>
      <c r="D28" s="251">
        <v>17</v>
      </c>
      <c r="E28" s="251">
        <v>0</v>
      </c>
      <c r="F28" s="251">
        <v>17</v>
      </c>
      <c r="G28" s="238">
        <v>34</v>
      </c>
      <c r="H28" s="251">
        <v>914</v>
      </c>
      <c r="I28" s="251">
        <v>0</v>
      </c>
      <c r="J28" s="251">
        <v>914</v>
      </c>
      <c r="K28" s="251">
        <v>1163</v>
      </c>
      <c r="L28" s="251">
        <v>0</v>
      </c>
      <c r="M28" s="251">
        <v>1163</v>
      </c>
      <c r="N28" s="259">
        <v>623.1</v>
      </c>
      <c r="O28" s="252">
        <v>373.86</v>
      </c>
      <c r="P28" s="238">
        <v>249.24</v>
      </c>
      <c r="Q28" s="251">
        <v>370</v>
      </c>
      <c r="R28" s="251">
        <v>0</v>
      </c>
      <c r="S28" s="251">
        <v>370</v>
      </c>
      <c r="T28" s="251">
        <v>470</v>
      </c>
      <c r="U28" s="251">
        <v>0</v>
      </c>
      <c r="V28" s="251">
        <v>470</v>
      </c>
      <c r="W28" s="259">
        <v>336</v>
      </c>
      <c r="X28" s="238">
        <v>201.6</v>
      </c>
      <c r="Y28" s="238">
        <v>134.4</v>
      </c>
      <c r="Z28" s="238">
        <v>993.1</v>
      </c>
      <c r="AA28" s="238">
        <v>407.86</v>
      </c>
      <c r="AB28" s="238">
        <v>450.84000000000003</v>
      </c>
      <c r="AC28" s="238">
        <v>134.4</v>
      </c>
    </row>
    <row r="29" spans="1:30" ht="15.95" customHeight="1">
      <c r="A29" s="126">
        <v>100018</v>
      </c>
      <c r="B29" s="250" t="s">
        <v>51</v>
      </c>
      <c r="C29" s="126" t="s">
        <v>20</v>
      </c>
      <c r="D29" s="251">
        <v>4</v>
      </c>
      <c r="E29" s="251">
        <v>0</v>
      </c>
      <c r="F29" s="251">
        <v>4</v>
      </c>
      <c r="G29" s="238">
        <v>8</v>
      </c>
      <c r="H29" s="251">
        <v>219</v>
      </c>
      <c r="I29" s="251">
        <v>0</v>
      </c>
      <c r="J29" s="251">
        <v>219</v>
      </c>
      <c r="K29" s="251">
        <v>257</v>
      </c>
      <c r="L29" s="251">
        <v>0</v>
      </c>
      <c r="M29" s="251">
        <v>257</v>
      </c>
      <c r="N29" s="259">
        <v>142.80000000000001</v>
      </c>
      <c r="O29" s="252">
        <v>85.68</v>
      </c>
      <c r="P29" s="238">
        <v>57.120000000000005</v>
      </c>
      <c r="Q29" s="251">
        <v>89</v>
      </c>
      <c r="R29" s="251">
        <v>0</v>
      </c>
      <c r="S29" s="251">
        <v>89</v>
      </c>
      <c r="T29" s="251">
        <v>104</v>
      </c>
      <c r="U29" s="251">
        <v>0</v>
      </c>
      <c r="V29" s="251">
        <v>104</v>
      </c>
      <c r="W29" s="259">
        <v>77.2</v>
      </c>
      <c r="X29" s="238">
        <v>46.32</v>
      </c>
      <c r="Y29" s="238">
        <v>30.880000000000003</v>
      </c>
      <c r="Z29" s="238">
        <v>228</v>
      </c>
      <c r="AA29" s="238">
        <v>93.68</v>
      </c>
      <c r="AB29" s="238">
        <v>103.44</v>
      </c>
      <c r="AC29" s="238">
        <v>30.880000000000003</v>
      </c>
    </row>
    <row r="30" spans="1:30" ht="15.95" customHeight="1">
      <c r="A30" s="126">
        <v>100022</v>
      </c>
      <c r="B30" s="250" t="s">
        <v>56</v>
      </c>
      <c r="C30" s="126" t="s">
        <v>20</v>
      </c>
      <c r="D30" s="251">
        <v>3</v>
      </c>
      <c r="E30" s="251">
        <v>0</v>
      </c>
      <c r="F30" s="251">
        <v>3</v>
      </c>
      <c r="G30" s="238">
        <v>6</v>
      </c>
      <c r="H30" s="251">
        <v>163</v>
      </c>
      <c r="I30" s="251">
        <v>0</v>
      </c>
      <c r="J30" s="251">
        <v>163</v>
      </c>
      <c r="K30" s="251">
        <v>176</v>
      </c>
      <c r="L30" s="251">
        <v>0</v>
      </c>
      <c r="M30" s="251">
        <v>176</v>
      </c>
      <c r="N30" s="259">
        <v>101.7</v>
      </c>
      <c r="O30" s="252">
        <v>61.02</v>
      </c>
      <c r="P30" s="238">
        <v>40.68</v>
      </c>
      <c r="Q30" s="251">
        <v>66</v>
      </c>
      <c r="R30" s="251">
        <v>0</v>
      </c>
      <c r="S30" s="251">
        <v>66</v>
      </c>
      <c r="T30" s="251">
        <v>71</v>
      </c>
      <c r="U30" s="251">
        <v>0</v>
      </c>
      <c r="V30" s="251">
        <v>71</v>
      </c>
      <c r="W30" s="259">
        <v>54.8</v>
      </c>
      <c r="X30" s="238">
        <v>32.880000000000003</v>
      </c>
      <c r="Y30" s="238">
        <v>21.919999999999995</v>
      </c>
      <c r="Z30" s="238">
        <v>162.5</v>
      </c>
      <c r="AA30" s="238">
        <v>67.02000000000001</v>
      </c>
      <c r="AB30" s="238">
        <v>73.56</v>
      </c>
      <c r="AC30" s="238">
        <v>21.919999999999995</v>
      </c>
    </row>
    <row r="31" spans="1:30" ht="15.95" customHeight="1">
      <c r="A31" s="254">
        <v>100017</v>
      </c>
      <c r="B31" s="255" t="s">
        <v>49</v>
      </c>
      <c r="C31" s="126" t="s">
        <v>20</v>
      </c>
      <c r="D31" s="251">
        <v>4</v>
      </c>
      <c r="E31" s="251">
        <v>0</v>
      </c>
      <c r="F31" s="251">
        <v>4</v>
      </c>
      <c r="G31" s="238">
        <v>8</v>
      </c>
      <c r="H31" s="251">
        <v>298</v>
      </c>
      <c r="I31" s="251">
        <v>0</v>
      </c>
      <c r="J31" s="251">
        <v>298</v>
      </c>
      <c r="K31" s="251">
        <v>522</v>
      </c>
      <c r="L31" s="251">
        <v>0</v>
      </c>
      <c r="M31" s="251">
        <v>522</v>
      </c>
      <c r="N31" s="259">
        <v>246</v>
      </c>
      <c r="O31" s="252">
        <v>147.6</v>
      </c>
      <c r="P31" s="238">
        <v>98.4</v>
      </c>
      <c r="Q31" s="251">
        <v>181</v>
      </c>
      <c r="R31" s="251">
        <v>0</v>
      </c>
      <c r="S31" s="251">
        <v>181</v>
      </c>
      <c r="T31" s="251">
        <v>303</v>
      </c>
      <c r="U31" s="251">
        <v>0</v>
      </c>
      <c r="V31" s="251">
        <v>303</v>
      </c>
      <c r="W31" s="259">
        <v>193.6</v>
      </c>
      <c r="X31" s="238">
        <v>116.16</v>
      </c>
      <c r="Y31" s="238">
        <v>77.44</v>
      </c>
      <c r="Z31" s="238">
        <v>447.59999999999997</v>
      </c>
      <c r="AA31" s="238">
        <v>155.6</v>
      </c>
      <c r="AB31" s="238">
        <v>214.56</v>
      </c>
      <c r="AC31" s="238">
        <v>77.44</v>
      </c>
    </row>
    <row r="32" spans="1:30" s="113" customFormat="1" ht="15.95" customHeight="1">
      <c r="B32" s="146" t="s">
        <v>77</v>
      </c>
      <c r="C32" s="249"/>
      <c r="D32" s="217">
        <v>0</v>
      </c>
      <c r="E32" s="217">
        <v>0</v>
      </c>
      <c r="F32" s="217">
        <v>0</v>
      </c>
      <c r="G32" s="238">
        <v>0</v>
      </c>
      <c r="H32" s="217">
        <v>224</v>
      </c>
      <c r="I32" s="217">
        <v>0</v>
      </c>
      <c r="J32" s="217">
        <v>224</v>
      </c>
      <c r="K32" s="217">
        <v>250</v>
      </c>
      <c r="L32" s="217">
        <v>0</v>
      </c>
      <c r="M32" s="217">
        <v>250</v>
      </c>
      <c r="N32" s="217">
        <v>142.19999999999999</v>
      </c>
      <c r="O32" s="217">
        <v>85.32</v>
      </c>
      <c r="P32" s="217">
        <v>56.879999999999995</v>
      </c>
      <c r="Q32" s="217">
        <v>91</v>
      </c>
      <c r="R32" s="217">
        <v>0</v>
      </c>
      <c r="S32" s="217">
        <v>91</v>
      </c>
      <c r="T32" s="217">
        <v>101</v>
      </c>
      <c r="U32" s="217">
        <v>0</v>
      </c>
      <c r="V32" s="217">
        <v>101</v>
      </c>
      <c r="W32" s="217">
        <v>76.8</v>
      </c>
      <c r="X32" s="217">
        <v>46.08</v>
      </c>
      <c r="Y32" s="217">
        <v>30.72</v>
      </c>
      <c r="Z32" s="217">
        <v>218.99999999999997</v>
      </c>
      <c r="AA32" s="217">
        <v>85.32</v>
      </c>
      <c r="AB32" s="217">
        <v>102.96</v>
      </c>
      <c r="AC32" s="217">
        <v>30.72</v>
      </c>
    </row>
    <row r="33" spans="1:29" ht="14.25" customHeight="1">
      <c r="A33" s="126">
        <v>49001</v>
      </c>
      <c r="B33" s="250" t="s">
        <v>119</v>
      </c>
      <c r="C33" s="126" t="s">
        <v>60</v>
      </c>
      <c r="D33" s="251">
        <v>0</v>
      </c>
      <c r="E33" s="251">
        <v>0</v>
      </c>
      <c r="F33" s="251">
        <v>0</v>
      </c>
      <c r="G33" s="238">
        <v>0</v>
      </c>
      <c r="H33" s="251">
        <v>224</v>
      </c>
      <c r="I33" s="251">
        <v>0</v>
      </c>
      <c r="J33" s="251">
        <v>224</v>
      </c>
      <c r="K33" s="251">
        <v>250</v>
      </c>
      <c r="L33" s="251">
        <v>0</v>
      </c>
      <c r="M33" s="251">
        <v>250</v>
      </c>
      <c r="N33" s="259">
        <v>142.19999999999999</v>
      </c>
      <c r="O33" s="252">
        <v>85.32</v>
      </c>
      <c r="P33" s="238">
        <v>56.879999999999995</v>
      </c>
      <c r="Q33" s="251">
        <v>91</v>
      </c>
      <c r="R33" s="251">
        <v>0</v>
      </c>
      <c r="S33" s="251">
        <v>91</v>
      </c>
      <c r="T33" s="251">
        <v>101</v>
      </c>
      <c r="U33" s="251">
        <v>0</v>
      </c>
      <c r="V33" s="251">
        <v>101</v>
      </c>
      <c r="W33" s="259">
        <v>76.8</v>
      </c>
      <c r="X33" s="238">
        <v>46.08</v>
      </c>
      <c r="Y33" s="238">
        <v>30.72</v>
      </c>
      <c r="Z33" s="238">
        <v>218.99999999999997</v>
      </c>
      <c r="AA33" s="238">
        <v>85.32</v>
      </c>
      <c r="AB33" s="238">
        <v>102.96</v>
      </c>
      <c r="AC33" s="238">
        <v>30.72</v>
      </c>
    </row>
  </sheetData>
  <mergeCells count="46">
    <mergeCell ref="AA6:AA7"/>
    <mergeCell ref="AB6:AB7"/>
    <mergeCell ref="AC6:AC7"/>
    <mergeCell ref="Z4:AC5"/>
    <mergeCell ref="V6:V7"/>
    <mergeCell ref="W6:W7"/>
    <mergeCell ref="X6:X7"/>
    <mergeCell ref="Y6:Y7"/>
    <mergeCell ref="Z6:Z7"/>
    <mergeCell ref="Q6:Q7"/>
    <mergeCell ref="R6:R7"/>
    <mergeCell ref="S6:S7"/>
    <mergeCell ref="T6:T7"/>
    <mergeCell ref="U6:U7"/>
    <mergeCell ref="O6:O7"/>
    <mergeCell ref="A13:A15"/>
    <mergeCell ref="B4:B7"/>
    <mergeCell ref="C4:C7"/>
    <mergeCell ref="D6:D7"/>
    <mergeCell ref="E6:E7"/>
    <mergeCell ref="D5:F5"/>
    <mergeCell ref="A10:B10"/>
    <mergeCell ref="A11:B11"/>
    <mergeCell ref="A12:B12"/>
    <mergeCell ref="A4:A7"/>
    <mergeCell ref="F6:F7"/>
    <mergeCell ref="H5:J5"/>
    <mergeCell ref="K5:M5"/>
    <mergeCell ref="N5:P5"/>
    <mergeCell ref="P6:P7"/>
    <mergeCell ref="Q5:S5"/>
    <mergeCell ref="A2:AC2"/>
    <mergeCell ref="AB3:AC3"/>
    <mergeCell ref="D4:G4"/>
    <mergeCell ref="H4:P4"/>
    <mergeCell ref="Q4:Y4"/>
    <mergeCell ref="T5:V5"/>
    <mergeCell ref="W5:Y5"/>
    <mergeCell ref="G5:G7"/>
    <mergeCell ref="H6:H7"/>
    <mergeCell ref="I6:I7"/>
    <mergeCell ref="J6:J7"/>
    <mergeCell ref="K6:K7"/>
    <mergeCell ref="L6:L7"/>
    <mergeCell ref="M6:M7"/>
    <mergeCell ref="N6:N7"/>
  </mergeCells>
  <phoneticPr fontId="145" type="noConversion"/>
  <printOptions horizontalCentered="1"/>
  <pageMargins left="0.16" right="0.16" top="0.79" bottom="0.79" header="0.51" footer="0.51"/>
  <pageSetup paperSize="8" scale="77" fitToHeight="0" orientation="landscape" horizontalDpi="300" verticalDpi="300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113"/>
  <sheetViews>
    <sheetView zoomScaleNormal="100" workbookViewId="0">
      <pane xSplit="2" ySplit="9" topLeftCell="C28" activePane="bottomRight" state="frozen"/>
      <selection pane="topRight"/>
      <selection pane="bottomLeft"/>
      <selection pane="bottomRight" activeCell="F9" sqref="F9"/>
    </sheetView>
  </sheetViews>
  <sheetFormatPr defaultColWidth="9" defaultRowHeight="14.25"/>
  <cols>
    <col min="1" max="1" width="9.125" style="116" customWidth="1"/>
    <col min="2" max="2" width="18.375" style="116" customWidth="1"/>
    <col min="3" max="3" width="13.125" style="243"/>
    <col min="4" max="4" width="10.75" style="114"/>
    <col min="5" max="5" width="11.25" style="264" customWidth="1"/>
    <col min="6" max="6" width="10.25" style="114" customWidth="1"/>
    <col min="7" max="7" width="12.625" style="243" customWidth="1"/>
    <col min="8" max="8" width="10.25" style="243" customWidth="1"/>
    <col min="9" max="9" width="10.375" style="243" customWidth="1"/>
    <col min="10" max="10" width="11" style="243" customWidth="1"/>
    <col min="11" max="11" width="10.375" style="243" customWidth="1"/>
    <col min="12" max="12" width="10" style="243" customWidth="1"/>
    <col min="13" max="13" width="8.5" style="243" customWidth="1"/>
    <col min="14" max="14" width="9.5" style="243" customWidth="1"/>
    <col min="15" max="15" width="13.125" style="114"/>
    <col min="16" max="16" width="11.875" style="114"/>
    <col min="17" max="17" width="9.625" style="114"/>
    <col min="18" max="18" width="8.625" style="114"/>
    <col min="19" max="19" width="9.625" style="244"/>
    <col min="20" max="20" width="11.875" style="244"/>
    <col min="21" max="21" width="9.625" style="244"/>
    <col min="22" max="22" width="10.5" style="244" customWidth="1"/>
    <col min="23" max="23" width="9" style="116" hidden="1" customWidth="1"/>
    <col min="24" max="27" width="10" style="116"/>
    <col min="28" max="246" width="8.875" style="116"/>
    <col min="247" max="16384" width="9" style="137"/>
  </cols>
  <sheetData>
    <row r="1" spans="1:23" ht="20.25">
      <c r="A1" s="115" t="s">
        <v>1273</v>
      </c>
      <c r="D1" s="243"/>
      <c r="E1" s="243"/>
      <c r="F1" s="243"/>
      <c r="O1" s="243"/>
      <c r="P1" s="256"/>
      <c r="Q1" s="243"/>
      <c r="R1" s="243"/>
    </row>
    <row r="2" spans="1:23" ht="25.5" customHeight="1">
      <c r="A2" s="778" t="s">
        <v>1262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800"/>
      <c r="T2" s="800"/>
      <c r="U2" s="800"/>
      <c r="V2" s="800"/>
    </row>
    <row r="3" spans="1:23" ht="23.1" customHeight="1">
      <c r="U3" s="801"/>
      <c r="V3" s="801"/>
    </row>
    <row r="4" spans="1:23" s="112" customFormat="1" ht="39" customHeight="1">
      <c r="A4" s="796" t="s">
        <v>1</v>
      </c>
      <c r="B4" s="796" t="s">
        <v>2</v>
      </c>
      <c r="C4" s="802" t="s">
        <v>373</v>
      </c>
      <c r="D4" s="812"/>
      <c r="E4" s="813" t="s">
        <v>374</v>
      </c>
      <c r="F4" s="814"/>
      <c r="G4" s="804" t="s">
        <v>375</v>
      </c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15"/>
      <c r="S4" s="799" t="s">
        <v>197</v>
      </c>
      <c r="T4" s="799"/>
      <c r="U4" s="799"/>
      <c r="V4" s="799"/>
    </row>
    <row r="5" spans="1:23" s="112" customFormat="1" ht="24.75" customHeight="1">
      <c r="A5" s="797"/>
      <c r="B5" s="797"/>
      <c r="C5" s="817" t="s">
        <v>376</v>
      </c>
      <c r="D5" s="773" t="s">
        <v>377</v>
      </c>
      <c r="E5" s="810" t="s">
        <v>376</v>
      </c>
      <c r="F5" s="806" t="s">
        <v>378</v>
      </c>
      <c r="G5" s="796" t="s">
        <v>379</v>
      </c>
      <c r="H5" s="781" t="s">
        <v>199</v>
      </c>
      <c r="I5" s="782"/>
      <c r="J5" s="783"/>
      <c r="K5" s="796" t="s">
        <v>198</v>
      </c>
      <c r="L5" s="781" t="s">
        <v>199</v>
      </c>
      <c r="M5" s="782"/>
      <c r="N5" s="783"/>
      <c r="O5" s="806" t="s">
        <v>200</v>
      </c>
      <c r="P5" s="806"/>
      <c r="Q5" s="806"/>
      <c r="R5" s="806"/>
      <c r="S5" s="799"/>
      <c r="T5" s="799"/>
      <c r="U5" s="799"/>
      <c r="V5" s="799"/>
    </row>
    <row r="6" spans="1:23" s="112" customFormat="1" ht="19.5" customHeight="1">
      <c r="A6" s="797"/>
      <c r="B6" s="797"/>
      <c r="C6" s="808"/>
      <c r="D6" s="807"/>
      <c r="E6" s="810"/>
      <c r="F6" s="806"/>
      <c r="G6" s="797"/>
      <c r="H6" s="806" t="s">
        <v>201</v>
      </c>
      <c r="I6" s="806" t="s">
        <v>202</v>
      </c>
      <c r="J6" s="806" t="s">
        <v>203</v>
      </c>
      <c r="K6" s="797"/>
      <c r="L6" s="806" t="s">
        <v>201</v>
      </c>
      <c r="M6" s="806" t="s">
        <v>202</v>
      </c>
      <c r="N6" s="806" t="s">
        <v>203</v>
      </c>
      <c r="O6" s="806" t="s">
        <v>10</v>
      </c>
      <c r="P6" s="806" t="s">
        <v>11</v>
      </c>
      <c r="Q6" s="806" t="s">
        <v>12</v>
      </c>
      <c r="R6" s="806" t="s">
        <v>14</v>
      </c>
      <c r="S6" s="806" t="s">
        <v>10</v>
      </c>
      <c r="T6" s="806" t="s">
        <v>11</v>
      </c>
      <c r="U6" s="806" t="s">
        <v>12</v>
      </c>
      <c r="V6" s="806" t="s">
        <v>14</v>
      </c>
    </row>
    <row r="7" spans="1:23" s="112" customFormat="1" ht="18.95" customHeight="1">
      <c r="A7" s="798"/>
      <c r="B7" s="798"/>
      <c r="C7" s="809"/>
      <c r="D7" s="774"/>
      <c r="E7" s="810"/>
      <c r="F7" s="806"/>
      <c r="G7" s="798"/>
      <c r="H7" s="806" t="s">
        <v>201</v>
      </c>
      <c r="I7" s="806" t="s">
        <v>202</v>
      </c>
      <c r="J7" s="806" t="s">
        <v>203</v>
      </c>
      <c r="K7" s="798"/>
      <c r="L7" s="806"/>
      <c r="M7" s="806"/>
      <c r="N7" s="806"/>
      <c r="O7" s="806"/>
      <c r="P7" s="806"/>
      <c r="Q7" s="806"/>
      <c r="R7" s="806"/>
      <c r="S7" s="806"/>
      <c r="T7" s="806"/>
      <c r="U7" s="806"/>
      <c r="V7" s="806"/>
    </row>
    <row r="8" spans="1:23" s="113" customFormat="1" ht="15.95" customHeight="1">
      <c r="A8" s="811" t="s">
        <v>16</v>
      </c>
      <c r="B8" s="811"/>
      <c r="C8" s="217">
        <v>1394</v>
      </c>
      <c r="D8" s="217">
        <v>1115.1999999999998</v>
      </c>
      <c r="E8" s="217">
        <v>34074</v>
      </c>
      <c r="F8" s="217">
        <v>17037</v>
      </c>
      <c r="G8" s="217">
        <v>238056</v>
      </c>
      <c r="H8" s="217">
        <v>98195</v>
      </c>
      <c r="I8" s="217">
        <v>29635</v>
      </c>
      <c r="J8" s="217">
        <v>110226</v>
      </c>
      <c r="K8" s="217">
        <v>245015</v>
      </c>
      <c r="L8" s="217">
        <v>103890</v>
      </c>
      <c r="M8" s="217">
        <v>21837</v>
      </c>
      <c r="N8" s="217">
        <v>119288</v>
      </c>
      <c r="O8" s="217">
        <v>78198.33</v>
      </c>
      <c r="P8" s="217">
        <v>46919.009999999995</v>
      </c>
      <c r="Q8" s="217">
        <v>31279.32</v>
      </c>
      <c r="R8" s="217">
        <v>0</v>
      </c>
      <c r="S8" s="217">
        <v>96350.530000000013</v>
      </c>
      <c r="T8" s="217">
        <v>65071.209999999992</v>
      </c>
      <c r="U8" s="217">
        <v>31279.32</v>
      </c>
      <c r="V8" s="217">
        <v>0</v>
      </c>
    </row>
    <row r="9" spans="1:23" s="113" customFormat="1" ht="15.95" customHeight="1">
      <c r="B9" s="145" t="s">
        <v>17</v>
      </c>
      <c r="C9" s="265">
        <v>1084</v>
      </c>
      <c r="D9" s="265">
        <v>867.19999999999993</v>
      </c>
      <c r="E9" s="265">
        <v>24984</v>
      </c>
      <c r="F9" s="265">
        <v>12492</v>
      </c>
      <c r="G9" s="265">
        <v>174795</v>
      </c>
      <c r="H9" s="265">
        <v>71998</v>
      </c>
      <c r="I9" s="265">
        <v>21834</v>
      </c>
      <c r="J9" s="265">
        <v>80963</v>
      </c>
      <c r="K9" s="265">
        <v>179837</v>
      </c>
      <c r="L9" s="265">
        <v>75168</v>
      </c>
      <c r="M9" s="265">
        <v>16209</v>
      </c>
      <c r="N9" s="265">
        <v>88460</v>
      </c>
      <c r="O9" s="265">
        <v>57290.26</v>
      </c>
      <c r="P9" s="265">
        <v>34374.159999999996</v>
      </c>
      <c r="Q9" s="265">
        <v>22916.1</v>
      </c>
      <c r="R9" s="265">
        <v>0</v>
      </c>
      <c r="S9" s="265">
        <v>70649.460000000006</v>
      </c>
      <c r="T9" s="265">
        <v>47733.359999999993</v>
      </c>
      <c r="U9" s="265">
        <v>22916.1</v>
      </c>
      <c r="V9" s="265">
        <v>0</v>
      </c>
    </row>
    <row r="10" spans="1:23" s="113" customFormat="1" ht="21" customHeight="1">
      <c r="A10" s="816">
        <v>100003</v>
      </c>
      <c r="B10" s="145" t="s">
        <v>10</v>
      </c>
      <c r="C10" s="266">
        <v>43</v>
      </c>
      <c r="D10" s="266">
        <v>34.4</v>
      </c>
      <c r="E10" s="266">
        <v>903</v>
      </c>
      <c r="F10" s="266">
        <v>451.5</v>
      </c>
      <c r="G10" s="266">
        <v>6286</v>
      </c>
      <c r="H10" s="266">
        <v>2172</v>
      </c>
      <c r="I10" s="266">
        <v>874</v>
      </c>
      <c r="J10" s="266">
        <v>3240</v>
      </c>
      <c r="K10" s="266">
        <v>6294</v>
      </c>
      <c r="L10" s="266">
        <v>2128</v>
      </c>
      <c r="M10" s="266">
        <v>645</v>
      </c>
      <c r="N10" s="266">
        <v>3521</v>
      </c>
      <c r="O10" s="266">
        <v>1940.3500000000001</v>
      </c>
      <c r="P10" s="266">
        <v>1164.21</v>
      </c>
      <c r="Q10" s="266">
        <v>776.1400000000001</v>
      </c>
      <c r="R10" s="266">
        <v>0</v>
      </c>
      <c r="S10" s="266">
        <v>2426.2500000000005</v>
      </c>
      <c r="T10" s="266">
        <v>1650.1100000000001</v>
      </c>
      <c r="U10" s="266">
        <v>776.1400000000001</v>
      </c>
      <c r="V10" s="266">
        <v>0</v>
      </c>
    </row>
    <row r="11" spans="1:23" ht="22.5" customHeight="1">
      <c r="A11" s="816"/>
      <c r="B11" s="129" t="s">
        <v>22</v>
      </c>
      <c r="C11" s="251">
        <v>36</v>
      </c>
      <c r="D11" s="238">
        <v>28.8</v>
      </c>
      <c r="E11" s="251">
        <v>751</v>
      </c>
      <c r="F11" s="238">
        <v>375.5</v>
      </c>
      <c r="G11" s="251">
        <v>5133</v>
      </c>
      <c r="H11" s="251">
        <v>1731</v>
      </c>
      <c r="I11" s="251">
        <v>723</v>
      </c>
      <c r="J11" s="251">
        <v>2679</v>
      </c>
      <c r="K11" s="251">
        <v>5147</v>
      </c>
      <c r="L11" s="251">
        <v>1716</v>
      </c>
      <c r="M11" s="251">
        <v>531</v>
      </c>
      <c r="N11" s="251">
        <v>2900</v>
      </c>
      <c r="O11" s="238">
        <v>1578.94</v>
      </c>
      <c r="P11" s="238">
        <v>947.36</v>
      </c>
      <c r="Q11" s="267">
        <v>631.58000000000004</v>
      </c>
      <c r="R11" s="238"/>
      <c r="S11" s="267">
        <v>1983.2400000000002</v>
      </c>
      <c r="T11" s="238">
        <v>1351.66</v>
      </c>
      <c r="U11" s="238">
        <v>631.58000000000004</v>
      </c>
      <c r="V11" s="238">
        <v>0</v>
      </c>
      <c r="W11" s="268" t="s">
        <v>382</v>
      </c>
    </row>
    <row r="12" spans="1:23" ht="21" customHeight="1">
      <c r="A12" s="816"/>
      <c r="B12" s="129" t="s">
        <v>23</v>
      </c>
      <c r="C12" s="251">
        <v>7</v>
      </c>
      <c r="D12" s="238">
        <v>5.6000000000000005</v>
      </c>
      <c r="E12" s="251">
        <v>152</v>
      </c>
      <c r="F12" s="238">
        <v>76</v>
      </c>
      <c r="G12" s="251">
        <v>1153</v>
      </c>
      <c r="H12" s="251">
        <v>441</v>
      </c>
      <c r="I12" s="251">
        <v>151</v>
      </c>
      <c r="J12" s="251">
        <v>561</v>
      </c>
      <c r="K12" s="251">
        <v>1147</v>
      </c>
      <c r="L12" s="251">
        <v>412</v>
      </c>
      <c r="M12" s="251">
        <v>114</v>
      </c>
      <c r="N12" s="251">
        <v>621</v>
      </c>
      <c r="O12" s="238">
        <v>361.41</v>
      </c>
      <c r="P12" s="267">
        <v>216.85</v>
      </c>
      <c r="Q12" s="238">
        <v>144.56000000000003</v>
      </c>
      <c r="R12" s="238"/>
      <c r="S12" s="238">
        <v>443.0100000000001</v>
      </c>
      <c r="T12" s="238">
        <v>298.45000000000005</v>
      </c>
      <c r="U12" s="238">
        <v>144.56000000000003</v>
      </c>
      <c r="V12" s="238">
        <v>0</v>
      </c>
    </row>
    <row r="13" spans="1:23" s="113" customFormat="1" ht="21" customHeight="1">
      <c r="A13" s="816">
        <v>100004</v>
      </c>
      <c r="B13" s="145" t="s">
        <v>10</v>
      </c>
      <c r="C13" s="266">
        <v>44</v>
      </c>
      <c r="D13" s="266">
        <v>35.200000000000003</v>
      </c>
      <c r="E13" s="266">
        <v>941</v>
      </c>
      <c r="F13" s="266">
        <v>470.5</v>
      </c>
      <c r="G13" s="266">
        <v>6311</v>
      </c>
      <c r="H13" s="266">
        <v>3514</v>
      </c>
      <c r="I13" s="266">
        <v>594</v>
      </c>
      <c r="J13" s="266">
        <v>2203</v>
      </c>
      <c r="K13" s="266">
        <v>6886</v>
      </c>
      <c r="L13" s="266">
        <v>3480</v>
      </c>
      <c r="M13" s="266">
        <v>528</v>
      </c>
      <c r="N13" s="266">
        <v>2878</v>
      </c>
      <c r="O13" s="266">
        <v>2282.7200000000003</v>
      </c>
      <c r="P13" s="266">
        <v>1369.6299999999999</v>
      </c>
      <c r="Q13" s="266">
        <v>913.09000000000015</v>
      </c>
      <c r="R13" s="266">
        <v>0</v>
      </c>
      <c r="S13" s="266">
        <v>2788.42</v>
      </c>
      <c r="T13" s="266">
        <v>1875.33</v>
      </c>
      <c r="U13" s="266">
        <v>913.09000000000015</v>
      </c>
      <c r="V13" s="266">
        <v>0</v>
      </c>
    </row>
    <row r="14" spans="1:23" ht="21" customHeight="1">
      <c r="A14" s="816"/>
      <c r="B14" s="129" t="s">
        <v>24</v>
      </c>
      <c r="C14" s="251">
        <v>31</v>
      </c>
      <c r="D14" s="238">
        <v>24.8</v>
      </c>
      <c r="E14" s="251">
        <v>659</v>
      </c>
      <c r="F14" s="238">
        <v>329.5</v>
      </c>
      <c r="G14" s="251">
        <v>4554</v>
      </c>
      <c r="H14" s="251">
        <v>2798</v>
      </c>
      <c r="I14" s="251">
        <v>373</v>
      </c>
      <c r="J14" s="251">
        <v>1383</v>
      </c>
      <c r="K14" s="251">
        <v>4757</v>
      </c>
      <c r="L14" s="251">
        <v>2531</v>
      </c>
      <c r="M14" s="251">
        <v>345</v>
      </c>
      <c r="N14" s="251">
        <v>1881</v>
      </c>
      <c r="O14" s="238">
        <v>1649.89</v>
      </c>
      <c r="P14" s="267">
        <v>989.93</v>
      </c>
      <c r="Q14" s="267">
        <v>659.96000000000015</v>
      </c>
      <c r="R14" s="238"/>
      <c r="S14" s="238">
        <v>2004.19</v>
      </c>
      <c r="T14" s="238">
        <v>1344.2299999999998</v>
      </c>
      <c r="U14" s="238">
        <v>659.96000000000015</v>
      </c>
      <c r="V14" s="238">
        <v>0</v>
      </c>
    </row>
    <row r="15" spans="1:23" ht="21" customHeight="1">
      <c r="A15" s="816"/>
      <c r="B15" s="129" t="s">
        <v>25</v>
      </c>
      <c r="C15" s="251">
        <v>13</v>
      </c>
      <c r="D15" s="238">
        <v>10.4</v>
      </c>
      <c r="E15" s="251">
        <v>282</v>
      </c>
      <c r="F15" s="238">
        <v>141</v>
      </c>
      <c r="G15" s="251">
        <v>1757</v>
      </c>
      <c r="H15" s="251">
        <v>716</v>
      </c>
      <c r="I15" s="251">
        <v>221</v>
      </c>
      <c r="J15" s="251">
        <v>820</v>
      </c>
      <c r="K15" s="251">
        <v>2129</v>
      </c>
      <c r="L15" s="251">
        <v>949</v>
      </c>
      <c r="M15" s="251">
        <v>183</v>
      </c>
      <c r="N15" s="251">
        <v>997</v>
      </c>
      <c r="O15" s="238">
        <v>632.83000000000004</v>
      </c>
      <c r="P15" s="267">
        <v>379.7</v>
      </c>
      <c r="Q15" s="238">
        <v>253.13000000000005</v>
      </c>
      <c r="R15" s="238"/>
      <c r="S15" s="238">
        <v>784.23</v>
      </c>
      <c r="T15" s="238">
        <v>531.1</v>
      </c>
      <c r="U15" s="238">
        <v>253.13000000000005</v>
      </c>
      <c r="V15" s="238">
        <v>0</v>
      </c>
    </row>
    <row r="16" spans="1:23" s="113" customFormat="1" ht="21" customHeight="1">
      <c r="A16" s="816">
        <v>100005</v>
      </c>
      <c r="B16" s="145" t="s">
        <v>10</v>
      </c>
      <c r="C16" s="266">
        <v>49</v>
      </c>
      <c r="D16" s="266">
        <v>39.200000000000003</v>
      </c>
      <c r="E16" s="266">
        <v>1071</v>
      </c>
      <c r="F16" s="266">
        <v>535.5</v>
      </c>
      <c r="G16" s="266">
        <v>7281</v>
      </c>
      <c r="H16" s="266">
        <v>2871</v>
      </c>
      <c r="I16" s="266">
        <v>936</v>
      </c>
      <c r="J16" s="266">
        <v>3474</v>
      </c>
      <c r="K16" s="266">
        <v>7458</v>
      </c>
      <c r="L16" s="266">
        <v>2795</v>
      </c>
      <c r="M16" s="266">
        <v>722</v>
      </c>
      <c r="N16" s="266">
        <v>3941</v>
      </c>
      <c r="O16" s="266">
        <v>2335.75</v>
      </c>
      <c r="P16" s="266">
        <v>1401.4499999999998</v>
      </c>
      <c r="Q16" s="266">
        <v>934.30000000000018</v>
      </c>
      <c r="R16" s="266">
        <v>0</v>
      </c>
      <c r="S16" s="266">
        <v>2910.45</v>
      </c>
      <c r="T16" s="266">
        <v>1976.1499999999999</v>
      </c>
      <c r="U16" s="266">
        <v>934.30000000000018</v>
      </c>
      <c r="V16" s="266">
        <v>0</v>
      </c>
    </row>
    <row r="17" spans="1:22" ht="21" customHeight="1">
      <c r="A17" s="816"/>
      <c r="B17" s="129" t="s">
        <v>26</v>
      </c>
      <c r="C17" s="251">
        <v>42</v>
      </c>
      <c r="D17" s="238">
        <v>33.6</v>
      </c>
      <c r="E17" s="251">
        <v>911</v>
      </c>
      <c r="F17" s="238">
        <v>455.5</v>
      </c>
      <c r="G17" s="251">
        <v>6085</v>
      </c>
      <c r="H17" s="251">
        <v>2387</v>
      </c>
      <c r="I17" s="251">
        <v>785</v>
      </c>
      <c r="J17" s="251">
        <v>2913</v>
      </c>
      <c r="K17" s="251">
        <v>6247</v>
      </c>
      <c r="L17" s="251">
        <v>2345</v>
      </c>
      <c r="M17" s="251">
        <v>604</v>
      </c>
      <c r="N17" s="251">
        <v>3298</v>
      </c>
      <c r="O17" s="238">
        <v>1953.44</v>
      </c>
      <c r="P17" s="267">
        <v>1172.06</v>
      </c>
      <c r="Q17" s="238">
        <v>781.38000000000011</v>
      </c>
      <c r="R17" s="238"/>
      <c r="S17" s="238">
        <v>2442.54</v>
      </c>
      <c r="T17" s="238">
        <v>1661.1599999999999</v>
      </c>
      <c r="U17" s="238">
        <v>781.38000000000011</v>
      </c>
      <c r="V17" s="238">
        <v>0</v>
      </c>
    </row>
    <row r="18" spans="1:22" ht="21" customHeight="1">
      <c r="A18" s="816"/>
      <c r="B18" s="129" t="s">
        <v>27</v>
      </c>
      <c r="C18" s="251">
        <v>7</v>
      </c>
      <c r="D18" s="238">
        <v>5.6000000000000005</v>
      </c>
      <c r="E18" s="251">
        <v>160</v>
      </c>
      <c r="F18" s="238">
        <v>80</v>
      </c>
      <c r="G18" s="251">
        <v>1196</v>
      </c>
      <c r="H18" s="251">
        <v>484</v>
      </c>
      <c r="I18" s="251">
        <v>151</v>
      </c>
      <c r="J18" s="251">
        <v>561</v>
      </c>
      <c r="K18" s="251">
        <v>1211</v>
      </c>
      <c r="L18" s="251">
        <v>450</v>
      </c>
      <c r="M18" s="251">
        <v>118</v>
      </c>
      <c r="N18" s="251">
        <v>643</v>
      </c>
      <c r="O18" s="238">
        <v>382.31</v>
      </c>
      <c r="P18" s="267">
        <v>229.39</v>
      </c>
      <c r="Q18" s="238">
        <v>152.92000000000002</v>
      </c>
      <c r="R18" s="238"/>
      <c r="S18" s="238">
        <v>467.91</v>
      </c>
      <c r="T18" s="238">
        <v>314.99</v>
      </c>
      <c r="U18" s="238">
        <v>152.92000000000002</v>
      </c>
      <c r="V18" s="238">
        <v>0</v>
      </c>
    </row>
    <row r="19" spans="1:22" s="113" customFormat="1" ht="21" customHeight="1">
      <c r="A19" s="816">
        <v>100006</v>
      </c>
      <c r="B19" s="145" t="s">
        <v>10</v>
      </c>
      <c r="C19" s="266">
        <v>48</v>
      </c>
      <c r="D19" s="266">
        <v>38.400000000000006</v>
      </c>
      <c r="E19" s="266">
        <v>1023</v>
      </c>
      <c r="F19" s="266">
        <v>511.5</v>
      </c>
      <c r="G19" s="266">
        <v>6988</v>
      </c>
      <c r="H19" s="266">
        <v>2364</v>
      </c>
      <c r="I19" s="266">
        <v>983</v>
      </c>
      <c r="J19" s="266">
        <v>3641</v>
      </c>
      <c r="K19" s="266">
        <v>7150</v>
      </c>
      <c r="L19" s="266">
        <v>2383</v>
      </c>
      <c r="M19" s="266">
        <v>738</v>
      </c>
      <c r="N19" s="266">
        <v>4029</v>
      </c>
      <c r="O19" s="266">
        <v>2172.0100000000002</v>
      </c>
      <c r="P19" s="266">
        <v>1303.2</v>
      </c>
      <c r="Q19" s="266">
        <v>868.81</v>
      </c>
      <c r="R19" s="266">
        <v>0</v>
      </c>
      <c r="S19" s="266">
        <v>2721.91</v>
      </c>
      <c r="T19" s="266">
        <v>1853.1000000000001</v>
      </c>
      <c r="U19" s="266">
        <v>868.81</v>
      </c>
      <c r="V19" s="266">
        <v>0</v>
      </c>
    </row>
    <row r="20" spans="1:22" ht="21" customHeight="1">
      <c r="A20" s="816"/>
      <c r="B20" s="129" t="s">
        <v>28</v>
      </c>
      <c r="C20" s="251">
        <v>39</v>
      </c>
      <c r="D20" s="238">
        <v>31.200000000000003</v>
      </c>
      <c r="E20" s="251">
        <v>827</v>
      </c>
      <c r="F20" s="238">
        <v>413.5</v>
      </c>
      <c r="G20" s="251">
        <v>5541</v>
      </c>
      <c r="H20" s="251">
        <v>1847</v>
      </c>
      <c r="I20" s="251">
        <v>785</v>
      </c>
      <c r="J20" s="251">
        <v>2909</v>
      </c>
      <c r="K20" s="251">
        <v>5674</v>
      </c>
      <c r="L20" s="251">
        <v>1891</v>
      </c>
      <c r="M20" s="251">
        <v>586</v>
      </c>
      <c r="N20" s="251">
        <v>3197</v>
      </c>
      <c r="O20" s="238">
        <v>1720.24</v>
      </c>
      <c r="P20" s="267">
        <v>1032.1400000000001</v>
      </c>
      <c r="Q20" s="238">
        <v>688.09999999999991</v>
      </c>
      <c r="R20" s="238"/>
      <c r="S20" s="238">
        <v>2164.94</v>
      </c>
      <c r="T20" s="238">
        <v>1476.8400000000001</v>
      </c>
      <c r="U20" s="238">
        <v>688.09999999999991</v>
      </c>
      <c r="V20" s="238">
        <v>0</v>
      </c>
    </row>
    <row r="21" spans="1:22" ht="21" customHeight="1">
      <c r="A21" s="816"/>
      <c r="B21" s="129" t="s">
        <v>29</v>
      </c>
      <c r="C21" s="251">
        <v>9</v>
      </c>
      <c r="D21" s="238">
        <v>7.2</v>
      </c>
      <c r="E21" s="251">
        <v>196</v>
      </c>
      <c r="F21" s="238">
        <v>98</v>
      </c>
      <c r="G21" s="251">
        <v>1447</v>
      </c>
      <c r="H21" s="251">
        <v>517</v>
      </c>
      <c r="I21" s="251">
        <v>198</v>
      </c>
      <c r="J21" s="251">
        <v>732</v>
      </c>
      <c r="K21" s="251">
        <v>1476</v>
      </c>
      <c r="L21" s="251">
        <v>492</v>
      </c>
      <c r="M21" s="251">
        <v>152</v>
      </c>
      <c r="N21" s="251">
        <v>832</v>
      </c>
      <c r="O21" s="238">
        <v>451.77</v>
      </c>
      <c r="P21" s="267">
        <v>271.06</v>
      </c>
      <c r="Q21" s="238">
        <v>180.70999999999998</v>
      </c>
      <c r="R21" s="238"/>
      <c r="S21" s="238">
        <v>556.97</v>
      </c>
      <c r="T21" s="238">
        <v>376.26</v>
      </c>
      <c r="U21" s="238">
        <v>180.70999999999998</v>
      </c>
      <c r="V21" s="238">
        <v>0</v>
      </c>
    </row>
    <row r="22" spans="1:22" s="113" customFormat="1" ht="21" customHeight="1">
      <c r="A22" s="816">
        <v>100007</v>
      </c>
      <c r="B22" s="145" t="s">
        <v>10</v>
      </c>
      <c r="C22" s="266">
        <v>47</v>
      </c>
      <c r="D22" s="266">
        <v>37.6</v>
      </c>
      <c r="E22" s="266">
        <v>1016</v>
      </c>
      <c r="F22" s="266">
        <v>508</v>
      </c>
      <c r="G22" s="266">
        <v>7392</v>
      </c>
      <c r="H22" s="266">
        <v>2479</v>
      </c>
      <c r="I22" s="266">
        <v>1044</v>
      </c>
      <c r="J22" s="266">
        <v>3869</v>
      </c>
      <c r="K22" s="266">
        <v>7669</v>
      </c>
      <c r="L22" s="266">
        <v>2586</v>
      </c>
      <c r="M22" s="266">
        <v>787</v>
      </c>
      <c r="N22" s="266">
        <v>4296</v>
      </c>
      <c r="O22" s="266">
        <v>2314.5700000000002</v>
      </c>
      <c r="P22" s="266">
        <v>1388.75</v>
      </c>
      <c r="Q22" s="266">
        <v>925.82000000000016</v>
      </c>
      <c r="R22" s="266">
        <v>0</v>
      </c>
      <c r="S22" s="266">
        <v>2860.17</v>
      </c>
      <c r="T22" s="266">
        <v>1934.35</v>
      </c>
      <c r="U22" s="266">
        <v>925.82000000000016</v>
      </c>
      <c r="V22" s="266">
        <v>0</v>
      </c>
    </row>
    <row r="23" spans="1:22" ht="21" customHeight="1">
      <c r="A23" s="816"/>
      <c r="B23" s="129" t="s">
        <v>30</v>
      </c>
      <c r="C23" s="251">
        <v>40</v>
      </c>
      <c r="D23" s="238">
        <v>32</v>
      </c>
      <c r="E23" s="251">
        <v>856</v>
      </c>
      <c r="F23" s="238">
        <v>428</v>
      </c>
      <c r="G23" s="251">
        <v>6149</v>
      </c>
      <c r="H23" s="251">
        <v>2050</v>
      </c>
      <c r="I23" s="251">
        <v>871</v>
      </c>
      <c r="J23" s="251">
        <v>3228</v>
      </c>
      <c r="K23" s="251">
        <v>6460</v>
      </c>
      <c r="L23" s="251">
        <v>2153</v>
      </c>
      <c r="M23" s="251">
        <v>667</v>
      </c>
      <c r="N23" s="251">
        <v>3640</v>
      </c>
      <c r="O23" s="238">
        <v>1933.91</v>
      </c>
      <c r="P23" s="267">
        <v>1160.3499999999999</v>
      </c>
      <c r="Q23" s="238">
        <v>773.56000000000017</v>
      </c>
      <c r="R23" s="238"/>
      <c r="S23" s="238">
        <v>2393.91</v>
      </c>
      <c r="T23" s="238">
        <v>1620.35</v>
      </c>
      <c r="U23" s="238">
        <v>773.56000000000017</v>
      </c>
      <c r="V23" s="238">
        <v>0</v>
      </c>
    </row>
    <row r="24" spans="1:22" ht="21" customHeight="1">
      <c r="A24" s="816"/>
      <c r="B24" s="129" t="s">
        <v>31</v>
      </c>
      <c r="C24" s="251">
        <v>7</v>
      </c>
      <c r="D24" s="238">
        <v>5.6000000000000005</v>
      </c>
      <c r="E24" s="251">
        <v>160</v>
      </c>
      <c r="F24" s="238">
        <v>80</v>
      </c>
      <c r="G24" s="251">
        <v>1243</v>
      </c>
      <c r="H24" s="251">
        <v>429</v>
      </c>
      <c r="I24" s="251">
        <v>173</v>
      </c>
      <c r="J24" s="251">
        <v>641</v>
      </c>
      <c r="K24" s="251">
        <v>1209</v>
      </c>
      <c r="L24" s="251">
        <v>433</v>
      </c>
      <c r="M24" s="251">
        <v>120</v>
      </c>
      <c r="N24" s="251">
        <v>656</v>
      </c>
      <c r="O24" s="238">
        <v>380.66</v>
      </c>
      <c r="P24" s="267">
        <v>228.4</v>
      </c>
      <c r="Q24" s="238">
        <v>152.26000000000002</v>
      </c>
      <c r="R24" s="238"/>
      <c r="S24" s="238">
        <v>466.26</v>
      </c>
      <c r="T24" s="238">
        <v>314</v>
      </c>
      <c r="U24" s="238">
        <v>152.26000000000002</v>
      </c>
      <c r="V24" s="238">
        <v>0</v>
      </c>
    </row>
    <row r="25" spans="1:22" s="113" customFormat="1" ht="21" customHeight="1">
      <c r="A25" s="816">
        <v>100008</v>
      </c>
      <c r="B25" s="145" t="s">
        <v>10</v>
      </c>
      <c r="C25" s="266">
        <v>56</v>
      </c>
      <c r="D25" s="266">
        <v>44.8</v>
      </c>
      <c r="E25" s="266">
        <v>1193</v>
      </c>
      <c r="F25" s="266">
        <v>596.5</v>
      </c>
      <c r="G25" s="266">
        <v>8778</v>
      </c>
      <c r="H25" s="266">
        <v>2959</v>
      </c>
      <c r="I25" s="266">
        <v>1235</v>
      </c>
      <c r="J25" s="266">
        <v>4584</v>
      </c>
      <c r="K25" s="266">
        <v>8986</v>
      </c>
      <c r="L25" s="266">
        <v>3066</v>
      </c>
      <c r="M25" s="266">
        <v>916</v>
      </c>
      <c r="N25" s="266">
        <v>5004</v>
      </c>
      <c r="O25" s="266">
        <v>2735.1</v>
      </c>
      <c r="P25" s="266">
        <v>1641.06</v>
      </c>
      <c r="Q25" s="266">
        <v>1094.04</v>
      </c>
      <c r="R25" s="266">
        <v>0</v>
      </c>
      <c r="S25" s="266">
        <v>3376.3999999999996</v>
      </c>
      <c r="T25" s="266">
        <v>2282.3599999999997</v>
      </c>
      <c r="U25" s="266">
        <v>1094.04</v>
      </c>
      <c r="V25" s="266">
        <v>0</v>
      </c>
    </row>
    <row r="26" spans="1:22" ht="21" customHeight="1">
      <c r="A26" s="816"/>
      <c r="B26" s="129" t="s">
        <v>32</v>
      </c>
      <c r="C26" s="251">
        <v>40</v>
      </c>
      <c r="D26" s="238">
        <v>32</v>
      </c>
      <c r="E26" s="251">
        <v>851</v>
      </c>
      <c r="F26" s="238">
        <v>425.5</v>
      </c>
      <c r="G26" s="251">
        <v>6381</v>
      </c>
      <c r="H26" s="251">
        <v>2127</v>
      </c>
      <c r="I26" s="251">
        <v>903</v>
      </c>
      <c r="J26" s="251">
        <v>3351</v>
      </c>
      <c r="K26" s="251">
        <v>6408</v>
      </c>
      <c r="L26" s="251">
        <v>2136</v>
      </c>
      <c r="M26" s="251">
        <v>661</v>
      </c>
      <c r="N26" s="251">
        <v>3611</v>
      </c>
      <c r="O26" s="238">
        <v>1961.74</v>
      </c>
      <c r="P26" s="267">
        <v>1177.04</v>
      </c>
      <c r="Q26" s="238">
        <v>784.7</v>
      </c>
      <c r="R26" s="238"/>
      <c r="S26" s="238">
        <v>2419.2399999999998</v>
      </c>
      <c r="T26" s="238">
        <v>1634.54</v>
      </c>
      <c r="U26" s="238">
        <v>784.7</v>
      </c>
      <c r="V26" s="238">
        <v>0</v>
      </c>
    </row>
    <row r="27" spans="1:22" ht="21" customHeight="1">
      <c r="A27" s="816"/>
      <c r="B27" s="129" t="s">
        <v>33</v>
      </c>
      <c r="C27" s="251">
        <v>16</v>
      </c>
      <c r="D27" s="238">
        <v>12.8</v>
      </c>
      <c r="E27" s="251">
        <v>342</v>
      </c>
      <c r="F27" s="238">
        <v>171</v>
      </c>
      <c r="G27" s="251">
        <v>2397</v>
      </c>
      <c r="H27" s="251">
        <v>832</v>
      </c>
      <c r="I27" s="251">
        <v>332</v>
      </c>
      <c r="J27" s="251">
        <v>1233</v>
      </c>
      <c r="K27" s="251">
        <v>2578</v>
      </c>
      <c r="L27" s="251">
        <v>930</v>
      </c>
      <c r="M27" s="251">
        <v>255</v>
      </c>
      <c r="N27" s="251">
        <v>1393</v>
      </c>
      <c r="O27" s="238">
        <v>773.36</v>
      </c>
      <c r="P27" s="267">
        <v>464.02</v>
      </c>
      <c r="Q27" s="238">
        <v>309.34000000000003</v>
      </c>
      <c r="R27" s="238"/>
      <c r="S27" s="238">
        <v>957.16</v>
      </c>
      <c r="T27" s="238">
        <v>647.81999999999994</v>
      </c>
      <c r="U27" s="238">
        <v>309.34000000000003</v>
      </c>
      <c r="V27" s="238">
        <v>0</v>
      </c>
    </row>
    <row r="28" spans="1:22" s="113" customFormat="1" ht="21" customHeight="1">
      <c r="A28" s="816">
        <v>100009</v>
      </c>
      <c r="B28" s="145" t="s">
        <v>10</v>
      </c>
      <c r="C28" s="266">
        <v>29</v>
      </c>
      <c r="D28" s="266">
        <v>23.200000000000003</v>
      </c>
      <c r="E28" s="266">
        <v>634</v>
      </c>
      <c r="F28" s="266">
        <v>317</v>
      </c>
      <c r="G28" s="266">
        <v>4142</v>
      </c>
      <c r="H28" s="266">
        <v>1710</v>
      </c>
      <c r="I28" s="266">
        <v>516</v>
      </c>
      <c r="J28" s="266">
        <v>1916</v>
      </c>
      <c r="K28" s="266">
        <v>4447</v>
      </c>
      <c r="L28" s="266">
        <v>1851</v>
      </c>
      <c r="M28" s="266">
        <v>402</v>
      </c>
      <c r="N28" s="266">
        <v>2194</v>
      </c>
      <c r="O28" s="266">
        <v>1386.99</v>
      </c>
      <c r="P28" s="266">
        <v>832.19</v>
      </c>
      <c r="Q28" s="266">
        <v>554.79999999999995</v>
      </c>
      <c r="R28" s="266">
        <v>0</v>
      </c>
      <c r="S28" s="266">
        <v>1727.1899999999998</v>
      </c>
      <c r="T28" s="266">
        <v>1172.3899999999999</v>
      </c>
      <c r="U28" s="266">
        <v>554.79999999999995</v>
      </c>
      <c r="V28" s="266">
        <v>0</v>
      </c>
    </row>
    <row r="29" spans="1:22" ht="21" customHeight="1">
      <c r="A29" s="816"/>
      <c r="B29" s="129" t="s">
        <v>34</v>
      </c>
      <c r="C29" s="251">
        <v>23</v>
      </c>
      <c r="D29" s="238">
        <v>18.400000000000002</v>
      </c>
      <c r="E29" s="251">
        <v>499</v>
      </c>
      <c r="F29" s="238">
        <v>249.5</v>
      </c>
      <c r="G29" s="251">
        <v>3274</v>
      </c>
      <c r="H29" s="251">
        <v>1366</v>
      </c>
      <c r="I29" s="251">
        <v>405</v>
      </c>
      <c r="J29" s="251">
        <v>1503</v>
      </c>
      <c r="K29" s="251">
        <v>3426</v>
      </c>
      <c r="L29" s="251">
        <v>1456</v>
      </c>
      <c r="M29" s="251">
        <v>305</v>
      </c>
      <c r="N29" s="251">
        <v>1665</v>
      </c>
      <c r="O29" s="238">
        <v>1086.47</v>
      </c>
      <c r="P29" s="267">
        <v>651.88</v>
      </c>
      <c r="Q29" s="238">
        <v>434.59000000000003</v>
      </c>
      <c r="R29" s="238"/>
      <c r="S29" s="238">
        <v>1354.37</v>
      </c>
      <c r="T29" s="238">
        <v>919.78</v>
      </c>
      <c r="U29" s="238">
        <v>434.59000000000003</v>
      </c>
      <c r="V29" s="238">
        <v>0</v>
      </c>
    </row>
    <row r="30" spans="1:22" ht="21" customHeight="1">
      <c r="A30" s="816"/>
      <c r="B30" s="129" t="s">
        <v>35</v>
      </c>
      <c r="C30" s="251">
        <v>6</v>
      </c>
      <c r="D30" s="238">
        <v>4.8000000000000007</v>
      </c>
      <c r="E30" s="251">
        <v>135</v>
      </c>
      <c r="F30" s="238">
        <v>67.5</v>
      </c>
      <c r="G30" s="251">
        <v>868</v>
      </c>
      <c r="H30" s="251">
        <v>344</v>
      </c>
      <c r="I30" s="251">
        <v>111</v>
      </c>
      <c r="J30" s="251">
        <v>413</v>
      </c>
      <c r="K30" s="251">
        <v>1021</v>
      </c>
      <c r="L30" s="251">
        <v>395</v>
      </c>
      <c r="M30" s="251">
        <v>97</v>
      </c>
      <c r="N30" s="251">
        <v>529</v>
      </c>
      <c r="O30" s="238">
        <v>300.52</v>
      </c>
      <c r="P30" s="267">
        <v>180.31</v>
      </c>
      <c r="Q30" s="238">
        <v>120.20999999999998</v>
      </c>
      <c r="R30" s="238"/>
      <c r="S30" s="238">
        <v>372.82</v>
      </c>
      <c r="T30" s="238">
        <v>252.61</v>
      </c>
      <c r="U30" s="238">
        <v>120.20999999999998</v>
      </c>
      <c r="V30" s="238">
        <v>0</v>
      </c>
    </row>
    <row r="31" spans="1:22" s="113" customFormat="1" ht="21" customHeight="1">
      <c r="A31" s="816">
        <v>100010</v>
      </c>
      <c r="B31" s="145" t="s">
        <v>10</v>
      </c>
      <c r="C31" s="266">
        <v>46</v>
      </c>
      <c r="D31" s="266">
        <v>36.800000000000004</v>
      </c>
      <c r="E31" s="266">
        <v>978</v>
      </c>
      <c r="F31" s="266">
        <v>489</v>
      </c>
      <c r="G31" s="266">
        <v>7234</v>
      </c>
      <c r="H31" s="266">
        <v>2573</v>
      </c>
      <c r="I31" s="266">
        <v>990</v>
      </c>
      <c r="J31" s="266">
        <v>3671</v>
      </c>
      <c r="K31" s="266">
        <v>7381</v>
      </c>
      <c r="L31" s="266">
        <v>2497</v>
      </c>
      <c r="M31" s="266">
        <v>756</v>
      </c>
      <c r="N31" s="266">
        <v>4128</v>
      </c>
      <c r="O31" s="266">
        <v>2261.38</v>
      </c>
      <c r="P31" s="266">
        <v>1356.83</v>
      </c>
      <c r="Q31" s="266">
        <v>904.55</v>
      </c>
      <c r="R31" s="266">
        <v>0</v>
      </c>
      <c r="S31" s="266">
        <v>2787.1800000000003</v>
      </c>
      <c r="T31" s="266">
        <v>1882.63</v>
      </c>
      <c r="U31" s="266">
        <v>904.55</v>
      </c>
      <c r="V31" s="266">
        <v>0</v>
      </c>
    </row>
    <row r="32" spans="1:22" ht="21" customHeight="1">
      <c r="A32" s="816"/>
      <c r="B32" s="129" t="s">
        <v>36</v>
      </c>
      <c r="C32" s="251">
        <v>38</v>
      </c>
      <c r="D32" s="238">
        <v>30.400000000000002</v>
      </c>
      <c r="E32" s="251">
        <v>802</v>
      </c>
      <c r="F32" s="238">
        <v>401</v>
      </c>
      <c r="G32" s="251">
        <v>5939</v>
      </c>
      <c r="H32" s="251">
        <v>1980</v>
      </c>
      <c r="I32" s="251">
        <v>841</v>
      </c>
      <c r="J32" s="251">
        <v>3118</v>
      </c>
      <c r="K32" s="251">
        <v>6053</v>
      </c>
      <c r="L32" s="251">
        <v>2018</v>
      </c>
      <c r="M32" s="251">
        <v>625</v>
      </c>
      <c r="N32" s="251">
        <v>3410</v>
      </c>
      <c r="O32" s="238">
        <v>1839.53</v>
      </c>
      <c r="P32" s="267">
        <v>1103.72</v>
      </c>
      <c r="Q32" s="238">
        <v>735.81</v>
      </c>
      <c r="R32" s="238"/>
      <c r="S32" s="238">
        <v>2270.9300000000003</v>
      </c>
      <c r="T32" s="238">
        <v>1535.1200000000001</v>
      </c>
      <c r="U32" s="238">
        <v>735.81</v>
      </c>
      <c r="V32" s="238">
        <v>0</v>
      </c>
    </row>
    <row r="33" spans="1:22" ht="21" customHeight="1">
      <c r="A33" s="816"/>
      <c r="B33" s="129" t="s">
        <v>37</v>
      </c>
      <c r="C33" s="251">
        <v>8</v>
      </c>
      <c r="D33" s="238">
        <v>6.4</v>
      </c>
      <c r="E33" s="251">
        <v>176</v>
      </c>
      <c r="F33" s="238">
        <v>88</v>
      </c>
      <c r="G33" s="251">
        <v>1295</v>
      </c>
      <c r="H33" s="251">
        <v>593</v>
      </c>
      <c r="I33" s="251">
        <v>149</v>
      </c>
      <c r="J33" s="251">
        <v>553</v>
      </c>
      <c r="K33" s="251">
        <v>1328</v>
      </c>
      <c r="L33" s="251">
        <v>479</v>
      </c>
      <c r="M33" s="251">
        <v>131</v>
      </c>
      <c r="N33" s="251">
        <v>718</v>
      </c>
      <c r="O33" s="238">
        <v>421.85</v>
      </c>
      <c r="P33" s="267">
        <v>253.11</v>
      </c>
      <c r="Q33" s="238">
        <v>168.74</v>
      </c>
      <c r="R33" s="238"/>
      <c r="S33" s="238">
        <v>516.25</v>
      </c>
      <c r="T33" s="238">
        <v>347.51</v>
      </c>
      <c r="U33" s="238">
        <v>168.74</v>
      </c>
      <c r="V33" s="238">
        <v>0</v>
      </c>
    </row>
    <row r="34" spans="1:22" s="113" customFormat="1" ht="21" customHeight="1">
      <c r="A34" s="816">
        <v>100011</v>
      </c>
      <c r="B34" s="145" t="s">
        <v>10</v>
      </c>
      <c r="C34" s="266">
        <v>53</v>
      </c>
      <c r="D34" s="266">
        <v>42.400000000000006</v>
      </c>
      <c r="E34" s="266">
        <v>1118</v>
      </c>
      <c r="F34" s="266">
        <v>559</v>
      </c>
      <c r="G34" s="266">
        <v>8453</v>
      </c>
      <c r="H34" s="266">
        <v>2929</v>
      </c>
      <c r="I34" s="266">
        <v>1173</v>
      </c>
      <c r="J34" s="266">
        <v>4351</v>
      </c>
      <c r="K34" s="266">
        <v>8430</v>
      </c>
      <c r="L34" s="266">
        <v>2886</v>
      </c>
      <c r="M34" s="266">
        <v>859</v>
      </c>
      <c r="N34" s="266">
        <v>4685</v>
      </c>
      <c r="O34" s="266">
        <v>2608.5500000000002</v>
      </c>
      <c r="P34" s="266">
        <v>1565.13</v>
      </c>
      <c r="Q34" s="266">
        <v>1043.42</v>
      </c>
      <c r="R34" s="266">
        <v>0</v>
      </c>
      <c r="S34" s="266">
        <v>3209.9500000000003</v>
      </c>
      <c r="T34" s="266">
        <v>2166.5299999999997</v>
      </c>
      <c r="U34" s="266">
        <v>1043.42</v>
      </c>
      <c r="V34" s="266">
        <v>0</v>
      </c>
    </row>
    <row r="35" spans="1:22" ht="21" customHeight="1">
      <c r="A35" s="816"/>
      <c r="B35" s="129" t="s">
        <v>38</v>
      </c>
      <c r="C35" s="251">
        <v>46</v>
      </c>
      <c r="D35" s="238">
        <v>36.800000000000004</v>
      </c>
      <c r="E35" s="251">
        <v>971</v>
      </c>
      <c r="F35" s="238">
        <v>485.5</v>
      </c>
      <c r="G35" s="251">
        <v>7383</v>
      </c>
      <c r="H35" s="251">
        <v>2481</v>
      </c>
      <c r="I35" s="251">
        <v>1041</v>
      </c>
      <c r="J35" s="251">
        <v>3861</v>
      </c>
      <c r="K35" s="251">
        <v>7323</v>
      </c>
      <c r="L35" s="251">
        <v>2441</v>
      </c>
      <c r="M35" s="251">
        <v>756</v>
      </c>
      <c r="N35" s="251">
        <v>4126</v>
      </c>
      <c r="O35" s="238">
        <v>2257.92</v>
      </c>
      <c r="P35" s="267">
        <v>1354.75</v>
      </c>
      <c r="Q35" s="238">
        <v>903.17000000000007</v>
      </c>
      <c r="R35" s="238"/>
      <c r="S35" s="238">
        <v>2780.2200000000003</v>
      </c>
      <c r="T35" s="238">
        <v>1877.05</v>
      </c>
      <c r="U35" s="238">
        <v>903.17000000000007</v>
      </c>
      <c r="V35" s="238">
        <v>0</v>
      </c>
    </row>
    <row r="36" spans="1:22" ht="21" customHeight="1">
      <c r="A36" s="816"/>
      <c r="B36" s="129" t="s">
        <v>39</v>
      </c>
      <c r="C36" s="251">
        <v>7</v>
      </c>
      <c r="D36" s="238">
        <v>5.6000000000000005</v>
      </c>
      <c r="E36" s="251">
        <v>147</v>
      </c>
      <c r="F36" s="238">
        <v>73.5</v>
      </c>
      <c r="G36" s="251">
        <v>1070</v>
      </c>
      <c r="H36" s="251">
        <v>448</v>
      </c>
      <c r="I36" s="251">
        <v>132</v>
      </c>
      <c r="J36" s="251">
        <v>490</v>
      </c>
      <c r="K36" s="251">
        <v>1107</v>
      </c>
      <c r="L36" s="251">
        <v>445</v>
      </c>
      <c r="M36" s="251">
        <v>103</v>
      </c>
      <c r="N36" s="251">
        <v>559</v>
      </c>
      <c r="O36" s="238">
        <v>350.63</v>
      </c>
      <c r="P36" s="267">
        <v>210.38</v>
      </c>
      <c r="Q36" s="238">
        <v>140.25</v>
      </c>
      <c r="R36" s="238"/>
      <c r="S36" s="238">
        <v>429.73</v>
      </c>
      <c r="T36" s="238">
        <v>289.48</v>
      </c>
      <c r="U36" s="238">
        <v>140.25</v>
      </c>
      <c r="V36" s="238">
        <v>0</v>
      </c>
    </row>
    <row r="37" spans="1:22" s="113" customFormat="1" ht="21" customHeight="1">
      <c r="A37" s="816">
        <v>100012</v>
      </c>
      <c r="B37" s="145" t="s">
        <v>10</v>
      </c>
      <c r="C37" s="266">
        <v>48</v>
      </c>
      <c r="D37" s="266">
        <v>38.400000000000006</v>
      </c>
      <c r="E37" s="266">
        <v>1034</v>
      </c>
      <c r="F37" s="266">
        <v>517</v>
      </c>
      <c r="G37" s="266">
        <v>7168</v>
      </c>
      <c r="H37" s="266">
        <v>2606</v>
      </c>
      <c r="I37" s="266">
        <v>969</v>
      </c>
      <c r="J37" s="266">
        <v>3593</v>
      </c>
      <c r="K37" s="266">
        <v>7232</v>
      </c>
      <c r="L37" s="266">
        <v>2728</v>
      </c>
      <c r="M37" s="266">
        <v>698</v>
      </c>
      <c r="N37" s="266">
        <v>3806</v>
      </c>
      <c r="O37" s="266">
        <v>2262.4299999999998</v>
      </c>
      <c r="P37" s="266">
        <v>1357.4599999999998</v>
      </c>
      <c r="Q37" s="266">
        <v>904.97000000000014</v>
      </c>
      <c r="R37" s="266">
        <v>0</v>
      </c>
      <c r="S37" s="266">
        <v>2817.8300000000004</v>
      </c>
      <c r="T37" s="266">
        <v>1912.86</v>
      </c>
      <c r="U37" s="266">
        <v>904.97000000000014</v>
      </c>
      <c r="V37" s="266">
        <v>0</v>
      </c>
    </row>
    <row r="38" spans="1:22" ht="21" customHeight="1">
      <c r="A38" s="816"/>
      <c r="B38" s="129" t="s">
        <v>40</v>
      </c>
      <c r="C38" s="251">
        <v>39</v>
      </c>
      <c r="D38" s="238">
        <v>31.200000000000003</v>
      </c>
      <c r="E38" s="251">
        <v>838</v>
      </c>
      <c r="F38" s="238">
        <v>419</v>
      </c>
      <c r="G38" s="251">
        <v>5923</v>
      </c>
      <c r="H38" s="251">
        <v>2191</v>
      </c>
      <c r="I38" s="251">
        <v>793</v>
      </c>
      <c r="J38" s="251">
        <v>2939</v>
      </c>
      <c r="K38" s="251">
        <v>5751</v>
      </c>
      <c r="L38" s="251">
        <v>2200</v>
      </c>
      <c r="M38" s="251">
        <v>550</v>
      </c>
      <c r="N38" s="251">
        <v>3001</v>
      </c>
      <c r="O38" s="238">
        <v>1841.02</v>
      </c>
      <c r="P38" s="267">
        <v>1104.6099999999999</v>
      </c>
      <c r="Q38" s="238">
        <v>736.41000000000008</v>
      </c>
      <c r="R38" s="238"/>
      <c r="S38" s="238">
        <v>2291.2200000000003</v>
      </c>
      <c r="T38" s="238">
        <v>1554.81</v>
      </c>
      <c r="U38" s="238">
        <v>736.41000000000008</v>
      </c>
      <c r="V38" s="238">
        <v>0</v>
      </c>
    </row>
    <row r="39" spans="1:22" ht="21" customHeight="1">
      <c r="A39" s="816"/>
      <c r="B39" s="129" t="s">
        <v>41</v>
      </c>
      <c r="C39" s="251">
        <v>9</v>
      </c>
      <c r="D39" s="238">
        <v>7.2</v>
      </c>
      <c r="E39" s="251">
        <v>196</v>
      </c>
      <c r="F39" s="238">
        <v>98</v>
      </c>
      <c r="G39" s="251">
        <v>1245</v>
      </c>
      <c r="H39" s="251">
        <v>415</v>
      </c>
      <c r="I39" s="251">
        <v>176</v>
      </c>
      <c r="J39" s="251">
        <v>654</v>
      </c>
      <c r="K39" s="251">
        <v>1481</v>
      </c>
      <c r="L39" s="251">
        <v>528</v>
      </c>
      <c r="M39" s="251">
        <v>148</v>
      </c>
      <c r="N39" s="251">
        <v>805</v>
      </c>
      <c r="O39" s="238">
        <v>421.41</v>
      </c>
      <c r="P39" s="267">
        <v>252.85</v>
      </c>
      <c r="Q39" s="238">
        <v>168.56000000000003</v>
      </c>
      <c r="R39" s="238"/>
      <c r="S39" s="238">
        <v>526.61</v>
      </c>
      <c r="T39" s="238">
        <v>358.05</v>
      </c>
      <c r="U39" s="238">
        <v>168.56000000000003</v>
      </c>
      <c r="V39" s="238">
        <v>0</v>
      </c>
    </row>
    <row r="40" spans="1:22" s="113" customFormat="1" ht="21" customHeight="1">
      <c r="A40" s="816">
        <v>100013</v>
      </c>
      <c r="B40" s="145" t="s">
        <v>10</v>
      </c>
      <c r="C40" s="266">
        <v>38</v>
      </c>
      <c r="D40" s="266">
        <v>30.400000000000002</v>
      </c>
      <c r="E40" s="266">
        <v>802</v>
      </c>
      <c r="F40" s="266">
        <v>401</v>
      </c>
      <c r="G40" s="266">
        <v>5327</v>
      </c>
      <c r="H40" s="266">
        <v>1878</v>
      </c>
      <c r="I40" s="266">
        <v>732</v>
      </c>
      <c r="J40" s="266">
        <v>2717</v>
      </c>
      <c r="K40" s="266">
        <v>5656</v>
      </c>
      <c r="L40" s="266">
        <v>2018</v>
      </c>
      <c r="M40" s="266">
        <v>563</v>
      </c>
      <c r="N40" s="266">
        <v>3075</v>
      </c>
      <c r="O40" s="266">
        <v>1707.9199999999998</v>
      </c>
      <c r="P40" s="266">
        <v>1024.75</v>
      </c>
      <c r="Q40" s="266">
        <v>683.16999999999985</v>
      </c>
      <c r="R40" s="266">
        <v>0</v>
      </c>
      <c r="S40" s="266">
        <v>2139.3199999999997</v>
      </c>
      <c r="T40" s="266">
        <v>1456.1499999999999</v>
      </c>
      <c r="U40" s="266">
        <v>683.16999999999985</v>
      </c>
      <c r="V40" s="266">
        <v>0</v>
      </c>
    </row>
    <row r="41" spans="1:22" ht="21" customHeight="1">
      <c r="A41" s="816"/>
      <c r="B41" s="129" t="s">
        <v>42</v>
      </c>
      <c r="C41" s="251">
        <v>27</v>
      </c>
      <c r="D41" s="238">
        <v>21.6</v>
      </c>
      <c r="E41" s="251">
        <v>575</v>
      </c>
      <c r="F41" s="238">
        <v>287.5</v>
      </c>
      <c r="G41" s="251">
        <v>3860</v>
      </c>
      <c r="H41" s="251">
        <v>1287</v>
      </c>
      <c r="I41" s="251">
        <v>546</v>
      </c>
      <c r="J41" s="251">
        <v>2027</v>
      </c>
      <c r="K41" s="251">
        <v>3944</v>
      </c>
      <c r="L41" s="251">
        <v>1315</v>
      </c>
      <c r="M41" s="251">
        <v>407</v>
      </c>
      <c r="N41" s="251">
        <v>2222</v>
      </c>
      <c r="O41" s="238">
        <v>1197.08</v>
      </c>
      <c r="P41" s="267">
        <v>718.25</v>
      </c>
      <c r="Q41" s="238">
        <v>478.82999999999993</v>
      </c>
      <c r="R41" s="238"/>
      <c r="S41" s="238">
        <v>1506.1799999999998</v>
      </c>
      <c r="T41" s="238">
        <v>1027.3499999999999</v>
      </c>
      <c r="U41" s="238">
        <v>478.82999999999993</v>
      </c>
      <c r="V41" s="238">
        <v>0</v>
      </c>
    </row>
    <row r="42" spans="1:22" ht="21" customHeight="1">
      <c r="A42" s="816"/>
      <c r="B42" s="129" t="s">
        <v>43</v>
      </c>
      <c r="C42" s="251">
        <v>11</v>
      </c>
      <c r="D42" s="238">
        <v>8.8000000000000007</v>
      </c>
      <c r="E42" s="251">
        <v>227</v>
      </c>
      <c r="F42" s="238">
        <v>113.5</v>
      </c>
      <c r="G42" s="251">
        <v>1467</v>
      </c>
      <c r="H42" s="251">
        <v>591</v>
      </c>
      <c r="I42" s="251">
        <v>186</v>
      </c>
      <c r="J42" s="251">
        <v>690</v>
      </c>
      <c r="K42" s="251">
        <v>1712</v>
      </c>
      <c r="L42" s="251">
        <v>703</v>
      </c>
      <c r="M42" s="251">
        <v>156</v>
      </c>
      <c r="N42" s="251">
        <v>853</v>
      </c>
      <c r="O42" s="238">
        <v>510.84</v>
      </c>
      <c r="P42" s="267">
        <v>306.5</v>
      </c>
      <c r="Q42" s="238">
        <v>204.33999999999997</v>
      </c>
      <c r="R42" s="238"/>
      <c r="S42" s="238">
        <v>633.14</v>
      </c>
      <c r="T42" s="238">
        <v>428.8</v>
      </c>
      <c r="U42" s="238">
        <v>204.33999999999997</v>
      </c>
      <c r="V42" s="238">
        <v>0</v>
      </c>
    </row>
    <row r="43" spans="1:22" s="113" customFormat="1" ht="21" customHeight="1">
      <c r="A43" s="816">
        <v>100014</v>
      </c>
      <c r="B43" s="145" t="s">
        <v>10</v>
      </c>
      <c r="C43" s="266">
        <v>34</v>
      </c>
      <c r="D43" s="266">
        <v>27.200000000000003</v>
      </c>
      <c r="E43" s="266">
        <v>719</v>
      </c>
      <c r="F43" s="266">
        <v>359.5</v>
      </c>
      <c r="G43" s="266">
        <v>4692</v>
      </c>
      <c r="H43" s="266">
        <v>1798</v>
      </c>
      <c r="I43" s="266">
        <v>615</v>
      </c>
      <c r="J43" s="266">
        <v>2279</v>
      </c>
      <c r="K43" s="266">
        <v>5016</v>
      </c>
      <c r="L43" s="266">
        <v>1895</v>
      </c>
      <c r="M43" s="266">
        <v>483</v>
      </c>
      <c r="N43" s="266">
        <v>2638</v>
      </c>
      <c r="O43" s="266">
        <v>1534.5</v>
      </c>
      <c r="P43" s="266">
        <v>920.7</v>
      </c>
      <c r="Q43" s="266">
        <v>613.79999999999995</v>
      </c>
      <c r="R43" s="266">
        <v>0</v>
      </c>
      <c r="S43" s="266">
        <v>1921.2</v>
      </c>
      <c r="T43" s="266">
        <v>1307.4000000000001</v>
      </c>
      <c r="U43" s="266">
        <v>613.79999999999995</v>
      </c>
      <c r="V43" s="266">
        <v>0</v>
      </c>
    </row>
    <row r="44" spans="1:22" ht="21" customHeight="1">
      <c r="A44" s="816"/>
      <c r="B44" s="129" t="s">
        <v>44</v>
      </c>
      <c r="C44" s="251">
        <v>28</v>
      </c>
      <c r="D44" s="238">
        <v>22.400000000000002</v>
      </c>
      <c r="E44" s="251">
        <v>594</v>
      </c>
      <c r="F44" s="238">
        <v>297</v>
      </c>
      <c r="G44" s="251">
        <v>3780</v>
      </c>
      <c r="H44" s="251">
        <v>1459</v>
      </c>
      <c r="I44" s="251">
        <v>493</v>
      </c>
      <c r="J44" s="251">
        <v>1828</v>
      </c>
      <c r="K44" s="251">
        <v>4072</v>
      </c>
      <c r="L44" s="251">
        <v>1520</v>
      </c>
      <c r="M44" s="251">
        <v>395</v>
      </c>
      <c r="N44" s="251">
        <v>2157</v>
      </c>
      <c r="O44" s="238">
        <v>1240.25</v>
      </c>
      <c r="P44" s="267">
        <v>744.15</v>
      </c>
      <c r="Q44" s="238">
        <v>496.1</v>
      </c>
      <c r="R44" s="238"/>
      <c r="S44" s="238">
        <v>1559.65</v>
      </c>
      <c r="T44" s="238">
        <v>1063.5500000000002</v>
      </c>
      <c r="U44" s="238">
        <v>496.1</v>
      </c>
      <c r="V44" s="238">
        <v>0</v>
      </c>
    </row>
    <row r="45" spans="1:22" ht="21" customHeight="1">
      <c r="A45" s="816"/>
      <c r="B45" s="129" t="s">
        <v>45</v>
      </c>
      <c r="C45" s="251">
        <v>6</v>
      </c>
      <c r="D45" s="238">
        <v>4.8000000000000007</v>
      </c>
      <c r="E45" s="251">
        <v>125</v>
      </c>
      <c r="F45" s="238">
        <v>62.5</v>
      </c>
      <c r="G45" s="251">
        <v>912</v>
      </c>
      <c r="H45" s="251">
        <v>339</v>
      </c>
      <c r="I45" s="251">
        <v>122</v>
      </c>
      <c r="J45" s="251">
        <v>451</v>
      </c>
      <c r="K45" s="251">
        <v>944</v>
      </c>
      <c r="L45" s="251">
        <v>375</v>
      </c>
      <c r="M45" s="251">
        <v>88</v>
      </c>
      <c r="N45" s="251">
        <v>481</v>
      </c>
      <c r="O45" s="238">
        <v>294.25</v>
      </c>
      <c r="P45" s="267">
        <v>176.55</v>
      </c>
      <c r="Q45" s="238">
        <v>117.69999999999999</v>
      </c>
      <c r="R45" s="238"/>
      <c r="S45" s="238">
        <v>361.55</v>
      </c>
      <c r="T45" s="238">
        <v>243.85000000000002</v>
      </c>
      <c r="U45" s="238">
        <v>117.69999999999999</v>
      </c>
      <c r="V45" s="238">
        <v>0</v>
      </c>
    </row>
    <row r="46" spans="1:22" s="113" customFormat="1" ht="21" customHeight="1">
      <c r="A46" s="816">
        <v>100015</v>
      </c>
      <c r="B46" s="145" t="s">
        <v>10</v>
      </c>
      <c r="C46" s="266">
        <v>31</v>
      </c>
      <c r="D46" s="266">
        <v>24.800000000000004</v>
      </c>
      <c r="E46" s="266">
        <v>676</v>
      </c>
      <c r="F46" s="266">
        <v>338</v>
      </c>
      <c r="G46" s="266">
        <v>4701</v>
      </c>
      <c r="H46" s="266">
        <v>1734</v>
      </c>
      <c r="I46" s="266">
        <v>630</v>
      </c>
      <c r="J46" s="266">
        <v>2337</v>
      </c>
      <c r="K46" s="266">
        <v>4754</v>
      </c>
      <c r="L46" s="266">
        <v>1618</v>
      </c>
      <c r="M46" s="266">
        <v>486</v>
      </c>
      <c r="N46" s="266">
        <v>2650</v>
      </c>
      <c r="O46" s="266">
        <v>1470.1599999999999</v>
      </c>
      <c r="P46" s="266">
        <v>882.09</v>
      </c>
      <c r="Q46" s="266">
        <v>588.06999999999982</v>
      </c>
      <c r="R46" s="266">
        <v>0</v>
      </c>
      <c r="S46" s="266">
        <v>1832.9599999999996</v>
      </c>
      <c r="T46" s="266">
        <v>1244.8899999999999</v>
      </c>
      <c r="U46" s="266">
        <v>588.06999999999982</v>
      </c>
      <c r="V46" s="266">
        <v>0</v>
      </c>
    </row>
    <row r="47" spans="1:22" ht="21" customHeight="1">
      <c r="A47" s="816"/>
      <c r="B47" s="129" t="s">
        <v>46</v>
      </c>
      <c r="C47" s="251">
        <v>23</v>
      </c>
      <c r="D47" s="238">
        <v>18.400000000000002</v>
      </c>
      <c r="E47" s="251">
        <v>502</v>
      </c>
      <c r="F47" s="238">
        <v>251</v>
      </c>
      <c r="G47" s="251">
        <v>3447</v>
      </c>
      <c r="H47" s="251">
        <v>1284</v>
      </c>
      <c r="I47" s="251">
        <v>459</v>
      </c>
      <c r="J47" s="251">
        <v>1704</v>
      </c>
      <c r="K47" s="251">
        <v>3444</v>
      </c>
      <c r="L47" s="251">
        <v>1160</v>
      </c>
      <c r="M47" s="251">
        <v>354</v>
      </c>
      <c r="N47" s="251">
        <v>1930</v>
      </c>
      <c r="O47" s="238">
        <v>1071.57</v>
      </c>
      <c r="P47" s="267">
        <v>642.94000000000005</v>
      </c>
      <c r="Q47" s="238">
        <v>428.62999999999988</v>
      </c>
      <c r="R47" s="238"/>
      <c r="S47" s="238">
        <v>1340.9699999999998</v>
      </c>
      <c r="T47" s="238">
        <v>912.34</v>
      </c>
      <c r="U47" s="238">
        <v>428.62999999999988</v>
      </c>
      <c r="V47" s="238">
        <v>0</v>
      </c>
    </row>
    <row r="48" spans="1:22" ht="21" customHeight="1">
      <c r="A48" s="816"/>
      <c r="B48" s="129" t="s">
        <v>47</v>
      </c>
      <c r="C48" s="251">
        <v>8</v>
      </c>
      <c r="D48" s="238">
        <v>6.4</v>
      </c>
      <c r="E48" s="251">
        <v>174</v>
      </c>
      <c r="F48" s="238">
        <v>87</v>
      </c>
      <c r="G48" s="251">
        <v>1254</v>
      </c>
      <c r="H48" s="251">
        <v>450</v>
      </c>
      <c r="I48" s="251">
        <v>171</v>
      </c>
      <c r="J48" s="251">
        <v>633</v>
      </c>
      <c r="K48" s="251">
        <v>1310</v>
      </c>
      <c r="L48" s="251">
        <v>458</v>
      </c>
      <c r="M48" s="251">
        <v>132</v>
      </c>
      <c r="N48" s="251">
        <v>720</v>
      </c>
      <c r="O48" s="238">
        <v>398.59</v>
      </c>
      <c r="P48" s="267">
        <v>239.15</v>
      </c>
      <c r="Q48" s="238">
        <v>159.43999999999997</v>
      </c>
      <c r="R48" s="238"/>
      <c r="S48" s="238">
        <v>491.9899999999999</v>
      </c>
      <c r="T48" s="238">
        <v>332.54999999999995</v>
      </c>
      <c r="U48" s="238">
        <v>159.43999999999997</v>
      </c>
      <c r="V48" s="238">
        <v>0</v>
      </c>
    </row>
    <row r="49" spans="1:22" ht="21" customHeight="1">
      <c r="A49" s="441">
        <v>100016</v>
      </c>
      <c r="B49" s="129" t="s">
        <v>48</v>
      </c>
      <c r="C49" s="251">
        <v>27</v>
      </c>
      <c r="D49" s="238">
        <v>21.6</v>
      </c>
      <c r="E49" s="251">
        <v>574</v>
      </c>
      <c r="F49" s="238">
        <v>287</v>
      </c>
      <c r="G49" s="251">
        <v>4220</v>
      </c>
      <c r="H49" s="251">
        <v>2080</v>
      </c>
      <c r="I49" s="251">
        <v>455</v>
      </c>
      <c r="J49" s="251">
        <v>1685</v>
      </c>
      <c r="K49" s="251">
        <v>4330</v>
      </c>
      <c r="L49" s="251">
        <v>1946</v>
      </c>
      <c r="M49" s="251">
        <v>369</v>
      </c>
      <c r="N49" s="251">
        <v>2015</v>
      </c>
      <c r="O49" s="238">
        <v>1428.68</v>
      </c>
      <c r="P49" s="267">
        <v>857.21</v>
      </c>
      <c r="Q49" s="238">
        <v>571.47</v>
      </c>
      <c r="R49" s="238"/>
      <c r="S49" s="238">
        <v>1737.28</v>
      </c>
      <c r="T49" s="238">
        <v>1165.81</v>
      </c>
      <c r="U49" s="238">
        <v>571.47</v>
      </c>
      <c r="V49" s="238">
        <v>0</v>
      </c>
    </row>
    <row r="50" spans="1:22" s="113" customFormat="1" ht="21" customHeight="1">
      <c r="A50" s="816">
        <v>100017</v>
      </c>
      <c r="B50" s="145" t="s">
        <v>10</v>
      </c>
      <c r="C50" s="266">
        <v>36</v>
      </c>
      <c r="D50" s="266">
        <v>28.8</v>
      </c>
      <c r="E50" s="266">
        <v>770</v>
      </c>
      <c r="F50" s="266">
        <v>385</v>
      </c>
      <c r="G50" s="266">
        <v>5412</v>
      </c>
      <c r="H50" s="266">
        <v>2101</v>
      </c>
      <c r="I50" s="266">
        <v>703</v>
      </c>
      <c r="J50" s="266">
        <v>2608</v>
      </c>
      <c r="K50" s="266">
        <v>5808</v>
      </c>
      <c r="L50" s="266">
        <v>2157</v>
      </c>
      <c r="M50" s="266">
        <v>566</v>
      </c>
      <c r="N50" s="266">
        <v>3085</v>
      </c>
      <c r="O50" s="266">
        <v>1772.3799999999999</v>
      </c>
      <c r="P50" s="266">
        <v>1063.43</v>
      </c>
      <c r="Q50" s="266">
        <v>708.94999999999982</v>
      </c>
      <c r="R50" s="266">
        <v>0</v>
      </c>
      <c r="S50" s="266">
        <v>2186.1799999999998</v>
      </c>
      <c r="T50" s="266">
        <v>1477.23</v>
      </c>
      <c r="U50" s="266">
        <v>708.94999999999982</v>
      </c>
      <c r="V50" s="266">
        <v>0</v>
      </c>
    </row>
    <row r="51" spans="1:22" ht="21" customHeight="1">
      <c r="A51" s="816"/>
      <c r="B51" s="129" t="s">
        <v>49</v>
      </c>
      <c r="C51" s="251">
        <v>30</v>
      </c>
      <c r="D51" s="238">
        <v>24</v>
      </c>
      <c r="E51" s="251">
        <v>647</v>
      </c>
      <c r="F51" s="238">
        <v>323.5</v>
      </c>
      <c r="G51" s="251">
        <v>4566</v>
      </c>
      <c r="H51" s="251">
        <v>1652</v>
      </c>
      <c r="I51" s="251">
        <v>619</v>
      </c>
      <c r="J51" s="251">
        <v>2295</v>
      </c>
      <c r="K51" s="251">
        <v>4883</v>
      </c>
      <c r="L51" s="251">
        <v>1676</v>
      </c>
      <c r="M51" s="251">
        <v>497</v>
      </c>
      <c r="N51" s="251">
        <v>2710</v>
      </c>
      <c r="O51" s="238">
        <v>1466.85</v>
      </c>
      <c r="P51" s="267">
        <v>880.11</v>
      </c>
      <c r="Q51" s="238">
        <v>586.7399999999999</v>
      </c>
      <c r="R51" s="238"/>
      <c r="S51" s="238">
        <v>1814.35</v>
      </c>
      <c r="T51" s="238">
        <v>1227.6100000000001</v>
      </c>
      <c r="U51" s="238">
        <v>586.7399999999999</v>
      </c>
      <c r="V51" s="238">
        <v>0</v>
      </c>
    </row>
    <row r="52" spans="1:22" ht="21" customHeight="1">
      <c r="A52" s="816"/>
      <c r="B52" s="129" t="s">
        <v>50</v>
      </c>
      <c r="C52" s="251">
        <v>6</v>
      </c>
      <c r="D52" s="238">
        <v>4.8000000000000007</v>
      </c>
      <c r="E52" s="251">
        <v>123</v>
      </c>
      <c r="F52" s="238">
        <v>61.5</v>
      </c>
      <c r="G52" s="251">
        <v>846</v>
      </c>
      <c r="H52" s="251">
        <v>449</v>
      </c>
      <c r="I52" s="251">
        <v>84</v>
      </c>
      <c r="J52" s="251">
        <v>313</v>
      </c>
      <c r="K52" s="251">
        <v>925</v>
      </c>
      <c r="L52" s="251">
        <v>481</v>
      </c>
      <c r="M52" s="251">
        <v>69</v>
      </c>
      <c r="N52" s="251">
        <v>375</v>
      </c>
      <c r="O52" s="238">
        <v>305.52999999999997</v>
      </c>
      <c r="P52" s="267">
        <v>183.32</v>
      </c>
      <c r="Q52" s="238">
        <v>122.20999999999998</v>
      </c>
      <c r="R52" s="238"/>
      <c r="S52" s="238">
        <v>371.83</v>
      </c>
      <c r="T52" s="238">
        <v>249.62</v>
      </c>
      <c r="U52" s="238">
        <v>122.20999999999998</v>
      </c>
      <c r="V52" s="238">
        <v>0</v>
      </c>
    </row>
    <row r="53" spans="1:22" ht="21" customHeight="1">
      <c r="A53" s="441">
        <v>100018</v>
      </c>
      <c r="B53" s="129" t="s">
        <v>51</v>
      </c>
      <c r="C53" s="251">
        <v>38</v>
      </c>
      <c r="D53" s="238">
        <v>30.400000000000002</v>
      </c>
      <c r="E53" s="251">
        <v>824</v>
      </c>
      <c r="F53" s="238">
        <v>412</v>
      </c>
      <c r="G53" s="251">
        <v>5661</v>
      </c>
      <c r="H53" s="251">
        <v>3119</v>
      </c>
      <c r="I53" s="251">
        <v>540</v>
      </c>
      <c r="J53" s="251">
        <v>2002</v>
      </c>
      <c r="K53" s="251">
        <v>5651</v>
      </c>
      <c r="L53" s="251">
        <v>3120</v>
      </c>
      <c r="M53" s="251">
        <v>392</v>
      </c>
      <c r="N53" s="251">
        <v>2139</v>
      </c>
      <c r="O53" s="238">
        <v>1981.87</v>
      </c>
      <c r="P53" s="267">
        <v>1189.1199999999999</v>
      </c>
      <c r="Q53" s="238">
        <v>792.75</v>
      </c>
      <c r="R53" s="238"/>
      <c r="S53" s="238">
        <v>2424.27</v>
      </c>
      <c r="T53" s="238">
        <v>1631.52</v>
      </c>
      <c r="U53" s="238">
        <v>792.75</v>
      </c>
      <c r="V53" s="238">
        <v>0</v>
      </c>
    </row>
    <row r="54" spans="1:22" ht="21" customHeight="1">
      <c r="A54" s="441">
        <v>100019</v>
      </c>
      <c r="B54" s="129" t="s">
        <v>52</v>
      </c>
      <c r="C54" s="251">
        <v>26</v>
      </c>
      <c r="D54" s="238">
        <v>20.8</v>
      </c>
      <c r="E54" s="251">
        <v>553</v>
      </c>
      <c r="F54" s="238">
        <v>276.5</v>
      </c>
      <c r="G54" s="251">
        <v>4025</v>
      </c>
      <c r="H54" s="251">
        <v>2104</v>
      </c>
      <c r="I54" s="251">
        <v>408</v>
      </c>
      <c r="J54" s="251">
        <v>1513</v>
      </c>
      <c r="K54" s="251">
        <v>4169</v>
      </c>
      <c r="L54" s="251">
        <v>2092</v>
      </c>
      <c r="M54" s="251">
        <v>322</v>
      </c>
      <c r="N54" s="251">
        <v>1755</v>
      </c>
      <c r="O54" s="238">
        <v>1403.05</v>
      </c>
      <c r="P54" s="267">
        <v>841.83</v>
      </c>
      <c r="Q54" s="238">
        <v>561.21999999999991</v>
      </c>
      <c r="R54" s="238"/>
      <c r="S54" s="238">
        <v>1700.35</v>
      </c>
      <c r="T54" s="238">
        <v>1139.1299999999999</v>
      </c>
      <c r="U54" s="238">
        <v>561.21999999999991</v>
      </c>
      <c r="V54" s="238">
        <v>0</v>
      </c>
    </row>
    <row r="55" spans="1:22" s="113" customFormat="1" ht="21" customHeight="1">
      <c r="A55" s="816">
        <v>100020</v>
      </c>
      <c r="B55" s="145" t="s">
        <v>10</v>
      </c>
      <c r="C55" s="266">
        <v>35</v>
      </c>
      <c r="D55" s="266">
        <v>28.000000000000004</v>
      </c>
      <c r="E55" s="266">
        <v>757</v>
      </c>
      <c r="F55" s="266">
        <v>378.5</v>
      </c>
      <c r="G55" s="266">
        <v>5018</v>
      </c>
      <c r="H55" s="266">
        <v>2392</v>
      </c>
      <c r="I55" s="266">
        <v>558</v>
      </c>
      <c r="J55" s="266">
        <v>2068</v>
      </c>
      <c r="K55" s="266">
        <v>5297</v>
      </c>
      <c r="L55" s="266">
        <v>2345</v>
      </c>
      <c r="M55" s="266">
        <v>457</v>
      </c>
      <c r="N55" s="266">
        <v>2495</v>
      </c>
      <c r="O55" s="266">
        <v>1711.5500000000002</v>
      </c>
      <c r="P55" s="266">
        <v>1026.93</v>
      </c>
      <c r="Q55" s="266">
        <v>684.62000000000012</v>
      </c>
      <c r="R55" s="266">
        <v>0</v>
      </c>
      <c r="S55" s="266">
        <v>2118.0500000000002</v>
      </c>
      <c r="T55" s="266">
        <v>1433.43</v>
      </c>
      <c r="U55" s="266">
        <v>684.62000000000012</v>
      </c>
      <c r="V55" s="266">
        <v>0</v>
      </c>
    </row>
    <row r="56" spans="1:22" ht="21" customHeight="1">
      <c r="A56" s="816"/>
      <c r="B56" s="129" t="s">
        <v>53</v>
      </c>
      <c r="C56" s="251">
        <v>28</v>
      </c>
      <c r="D56" s="238">
        <v>22.400000000000002</v>
      </c>
      <c r="E56" s="251">
        <v>601</v>
      </c>
      <c r="F56" s="238">
        <v>300.5</v>
      </c>
      <c r="G56" s="251">
        <v>3863</v>
      </c>
      <c r="H56" s="251">
        <v>1853</v>
      </c>
      <c r="I56" s="251">
        <v>427</v>
      </c>
      <c r="J56" s="251">
        <v>1583</v>
      </c>
      <c r="K56" s="251">
        <v>4122</v>
      </c>
      <c r="L56" s="251">
        <v>1824</v>
      </c>
      <c r="M56" s="251">
        <v>356</v>
      </c>
      <c r="N56" s="251">
        <v>1942</v>
      </c>
      <c r="O56" s="238">
        <v>1325.89</v>
      </c>
      <c r="P56" s="267">
        <v>795.53</v>
      </c>
      <c r="Q56" s="238">
        <v>530.36000000000013</v>
      </c>
      <c r="R56" s="238"/>
      <c r="S56" s="238">
        <v>1648.7900000000002</v>
      </c>
      <c r="T56" s="238">
        <v>1118.43</v>
      </c>
      <c r="U56" s="238">
        <v>530.36000000000013</v>
      </c>
      <c r="V56" s="238">
        <v>0</v>
      </c>
    </row>
    <row r="57" spans="1:22" ht="21" customHeight="1">
      <c r="A57" s="816"/>
      <c r="B57" s="129" t="s">
        <v>54</v>
      </c>
      <c r="C57" s="251">
        <v>7</v>
      </c>
      <c r="D57" s="238">
        <v>5.6000000000000005</v>
      </c>
      <c r="E57" s="251">
        <v>156</v>
      </c>
      <c r="F57" s="238">
        <v>78</v>
      </c>
      <c r="G57" s="251">
        <v>1155</v>
      </c>
      <c r="H57" s="251">
        <v>539</v>
      </c>
      <c r="I57" s="251">
        <v>131</v>
      </c>
      <c r="J57" s="251">
        <v>485</v>
      </c>
      <c r="K57" s="251">
        <v>1175</v>
      </c>
      <c r="L57" s="251">
        <v>521</v>
      </c>
      <c r="M57" s="251">
        <v>101</v>
      </c>
      <c r="N57" s="251">
        <v>553</v>
      </c>
      <c r="O57" s="238">
        <v>385.66</v>
      </c>
      <c r="P57" s="267">
        <v>231.4</v>
      </c>
      <c r="Q57" s="238">
        <v>154.26000000000002</v>
      </c>
      <c r="R57" s="238"/>
      <c r="S57" s="238">
        <v>469.26</v>
      </c>
      <c r="T57" s="238">
        <v>315</v>
      </c>
      <c r="U57" s="238">
        <v>154.26000000000002</v>
      </c>
      <c r="V57" s="238">
        <v>0</v>
      </c>
    </row>
    <row r="58" spans="1:22" ht="21" customHeight="1">
      <c r="A58" s="441">
        <v>100021</v>
      </c>
      <c r="B58" s="129" t="s">
        <v>55</v>
      </c>
      <c r="C58" s="251">
        <v>21</v>
      </c>
      <c r="D58" s="238">
        <v>16.8</v>
      </c>
      <c r="E58" s="251">
        <v>446</v>
      </c>
      <c r="F58" s="238">
        <v>223</v>
      </c>
      <c r="G58" s="251">
        <v>3307</v>
      </c>
      <c r="H58" s="251">
        <v>1688</v>
      </c>
      <c r="I58" s="251">
        <v>344</v>
      </c>
      <c r="J58" s="251">
        <v>1275</v>
      </c>
      <c r="K58" s="251">
        <v>3368</v>
      </c>
      <c r="L58" s="251">
        <v>1686</v>
      </c>
      <c r="M58" s="251">
        <v>260</v>
      </c>
      <c r="N58" s="251">
        <v>1422</v>
      </c>
      <c r="O58" s="238">
        <v>1138.6099999999999</v>
      </c>
      <c r="P58" s="267">
        <v>683.17</v>
      </c>
      <c r="Q58" s="238">
        <v>455.43999999999994</v>
      </c>
      <c r="R58" s="238"/>
      <c r="S58" s="238">
        <v>1378.4099999999999</v>
      </c>
      <c r="T58" s="238">
        <v>922.96999999999991</v>
      </c>
      <c r="U58" s="238">
        <v>455.43999999999994</v>
      </c>
      <c r="V58" s="238">
        <v>0</v>
      </c>
    </row>
    <row r="59" spans="1:22" ht="21" customHeight="1">
      <c r="A59" s="441">
        <v>100022</v>
      </c>
      <c r="B59" s="129" t="s">
        <v>56</v>
      </c>
      <c r="C59" s="251">
        <v>25</v>
      </c>
      <c r="D59" s="238">
        <v>20</v>
      </c>
      <c r="E59" s="251">
        <v>537</v>
      </c>
      <c r="F59" s="238">
        <v>268.5</v>
      </c>
      <c r="G59" s="251">
        <v>3568</v>
      </c>
      <c r="H59" s="251">
        <v>1553</v>
      </c>
      <c r="I59" s="251">
        <v>428</v>
      </c>
      <c r="J59" s="251">
        <v>1587</v>
      </c>
      <c r="K59" s="251">
        <v>3685</v>
      </c>
      <c r="L59" s="251">
        <v>1517</v>
      </c>
      <c r="M59" s="251">
        <v>336</v>
      </c>
      <c r="N59" s="251">
        <v>1832</v>
      </c>
      <c r="O59" s="238">
        <v>1177.55</v>
      </c>
      <c r="P59" s="267">
        <v>706.53</v>
      </c>
      <c r="Q59" s="238">
        <v>471.02</v>
      </c>
      <c r="R59" s="238"/>
      <c r="S59" s="238">
        <v>1466.05</v>
      </c>
      <c r="T59" s="238">
        <v>995.03</v>
      </c>
      <c r="U59" s="238">
        <v>471.02</v>
      </c>
      <c r="V59" s="238">
        <v>0</v>
      </c>
    </row>
    <row r="60" spans="1:22" ht="21" customHeight="1">
      <c r="A60" s="441">
        <v>100023</v>
      </c>
      <c r="B60" s="129" t="s">
        <v>57</v>
      </c>
      <c r="C60" s="251">
        <v>25</v>
      </c>
      <c r="D60" s="238">
        <v>20</v>
      </c>
      <c r="E60" s="251">
        <v>546</v>
      </c>
      <c r="F60" s="238">
        <v>273</v>
      </c>
      <c r="G60" s="251">
        <v>4011</v>
      </c>
      <c r="H60" s="251">
        <v>1496</v>
      </c>
      <c r="I60" s="251">
        <v>534</v>
      </c>
      <c r="J60" s="251">
        <v>1981</v>
      </c>
      <c r="K60" s="251">
        <v>4117</v>
      </c>
      <c r="L60" s="251">
        <v>1480</v>
      </c>
      <c r="M60" s="251">
        <v>408</v>
      </c>
      <c r="N60" s="251">
        <v>2229</v>
      </c>
      <c r="O60" s="238">
        <v>1273.25</v>
      </c>
      <c r="P60" s="267">
        <v>763.95</v>
      </c>
      <c r="Q60" s="238">
        <v>509.29999999999995</v>
      </c>
      <c r="R60" s="238"/>
      <c r="S60" s="238">
        <v>1566.25</v>
      </c>
      <c r="T60" s="238">
        <v>1056.95</v>
      </c>
      <c r="U60" s="238">
        <v>509.29999999999995</v>
      </c>
      <c r="V60" s="238">
        <v>0</v>
      </c>
    </row>
    <row r="61" spans="1:22" ht="21" customHeight="1">
      <c r="A61" s="441">
        <v>100024</v>
      </c>
      <c r="B61" s="129" t="s">
        <v>58</v>
      </c>
      <c r="C61" s="251">
        <v>32</v>
      </c>
      <c r="D61" s="238">
        <v>25.6</v>
      </c>
      <c r="E61" s="251">
        <v>683</v>
      </c>
      <c r="F61" s="238">
        <v>341.5</v>
      </c>
      <c r="G61" s="251">
        <v>4247</v>
      </c>
      <c r="H61" s="251">
        <v>1751</v>
      </c>
      <c r="I61" s="251">
        <v>530</v>
      </c>
      <c r="J61" s="251">
        <v>1966</v>
      </c>
      <c r="K61" s="251">
        <v>4684</v>
      </c>
      <c r="L61" s="251">
        <v>2212</v>
      </c>
      <c r="M61" s="251">
        <v>383</v>
      </c>
      <c r="N61" s="251">
        <v>2089</v>
      </c>
      <c r="O61" s="238">
        <v>1468.56</v>
      </c>
      <c r="P61" s="267">
        <v>881.14</v>
      </c>
      <c r="Q61" s="238">
        <v>587.41999999999996</v>
      </c>
      <c r="R61" s="238"/>
      <c r="S61" s="238">
        <v>1835.6599999999999</v>
      </c>
      <c r="T61" s="238">
        <v>1248.2399999999998</v>
      </c>
      <c r="U61" s="238">
        <v>587.41999999999996</v>
      </c>
      <c r="V61" s="238">
        <v>0</v>
      </c>
    </row>
    <row r="62" spans="1:22" ht="21" customHeight="1">
      <c r="A62" s="441">
        <v>100025</v>
      </c>
      <c r="B62" s="129" t="s">
        <v>59</v>
      </c>
      <c r="C62" s="251">
        <v>20</v>
      </c>
      <c r="D62" s="238">
        <v>16</v>
      </c>
      <c r="E62" s="251">
        <v>643</v>
      </c>
      <c r="F62" s="238">
        <v>321.5</v>
      </c>
      <c r="G62" s="251">
        <v>4449</v>
      </c>
      <c r="H62" s="251">
        <v>2238</v>
      </c>
      <c r="I62" s="251">
        <v>470</v>
      </c>
      <c r="J62" s="251">
        <v>1741</v>
      </c>
      <c r="K62" s="251">
        <v>4497</v>
      </c>
      <c r="L62" s="251">
        <v>2188</v>
      </c>
      <c r="M62" s="251">
        <v>358</v>
      </c>
      <c r="N62" s="251">
        <v>1951</v>
      </c>
      <c r="O62" s="238">
        <v>1516.46</v>
      </c>
      <c r="P62" s="267">
        <v>909.88</v>
      </c>
      <c r="Q62" s="238">
        <v>606.58000000000004</v>
      </c>
      <c r="R62" s="238"/>
      <c r="S62" s="238">
        <v>1853.96</v>
      </c>
      <c r="T62" s="238">
        <v>1247.3800000000001</v>
      </c>
      <c r="U62" s="238">
        <v>606.58000000000004</v>
      </c>
      <c r="V62" s="238">
        <v>0</v>
      </c>
    </row>
    <row r="63" spans="1:22" ht="21" customHeight="1">
      <c r="A63" s="441">
        <v>100026</v>
      </c>
      <c r="B63" s="129" t="s">
        <v>61</v>
      </c>
      <c r="C63" s="251">
        <v>25</v>
      </c>
      <c r="D63" s="238">
        <v>20</v>
      </c>
      <c r="E63" s="251">
        <v>540</v>
      </c>
      <c r="F63" s="238">
        <v>270</v>
      </c>
      <c r="G63" s="251">
        <v>3974</v>
      </c>
      <c r="H63" s="251">
        <v>1803</v>
      </c>
      <c r="I63" s="251">
        <v>461</v>
      </c>
      <c r="J63" s="251">
        <v>1710</v>
      </c>
      <c r="K63" s="251">
        <v>4075</v>
      </c>
      <c r="L63" s="251">
        <v>1884</v>
      </c>
      <c r="M63" s="251">
        <v>339</v>
      </c>
      <c r="N63" s="251">
        <v>1852</v>
      </c>
      <c r="O63" s="238">
        <v>1334.96</v>
      </c>
      <c r="P63" s="267">
        <v>800.98</v>
      </c>
      <c r="Q63" s="238">
        <v>533.98</v>
      </c>
      <c r="R63" s="238"/>
      <c r="S63" s="238">
        <v>1624.96</v>
      </c>
      <c r="T63" s="238">
        <v>1090.98</v>
      </c>
      <c r="U63" s="238">
        <v>533.98</v>
      </c>
      <c r="V63" s="238">
        <v>0</v>
      </c>
    </row>
    <row r="64" spans="1:22" ht="21" customHeight="1">
      <c r="A64" s="441">
        <v>100027</v>
      </c>
      <c r="B64" s="129" t="s">
        <v>62</v>
      </c>
      <c r="C64" s="251">
        <v>25</v>
      </c>
      <c r="D64" s="238">
        <v>20</v>
      </c>
      <c r="E64" s="251">
        <v>544</v>
      </c>
      <c r="F64" s="238">
        <v>272</v>
      </c>
      <c r="G64" s="251">
        <v>3407</v>
      </c>
      <c r="H64" s="251">
        <v>1187</v>
      </c>
      <c r="I64" s="251">
        <v>472</v>
      </c>
      <c r="J64" s="251">
        <v>1748</v>
      </c>
      <c r="K64" s="251">
        <v>4104</v>
      </c>
      <c r="L64" s="251">
        <v>1469</v>
      </c>
      <c r="M64" s="251">
        <v>408</v>
      </c>
      <c r="N64" s="251">
        <v>2227</v>
      </c>
      <c r="O64" s="238">
        <v>1166.77</v>
      </c>
      <c r="P64" s="267">
        <v>700.06</v>
      </c>
      <c r="Q64" s="238">
        <v>466.71000000000004</v>
      </c>
      <c r="R64" s="238"/>
      <c r="S64" s="238">
        <v>1458.77</v>
      </c>
      <c r="T64" s="238">
        <v>992.06</v>
      </c>
      <c r="U64" s="238">
        <v>466.71000000000004</v>
      </c>
      <c r="V64" s="238">
        <v>0</v>
      </c>
    </row>
    <row r="65" spans="1:22" ht="21" customHeight="1">
      <c r="A65" s="441">
        <v>100028</v>
      </c>
      <c r="B65" s="129" t="s">
        <v>63</v>
      </c>
      <c r="C65" s="251">
        <v>13</v>
      </c>
      <c r="D65" s="238">
        <v>10.4</v>
      </c>
      <c r="E65" s="251">
        <v>290</v>
      </c>
      <c r="F65" s="238">
        <v>145</v>
      </c>
      <c r="G65" s="251">
        <v>2011</v>
      </c>
      <c r="H65" s="251">
        <v>796</v>
      </c>
      <c r="I65" s="251">
        <v>258</v>
      </c>
      <c r="J65" s="251">
        <v>957</v>
      </c>
      <c r="K65" s="251">
        <v>2178</v>
      </c>
      <c r="L65" s="251">
        <v>823</v>
      </c>
      <c r="M65" s="251">
        <v>210</v>
      </c>
      <c r="N65" s="251">
        <v>1145</v>
      </c>
      <c r="O65" s="238">
        <v>664.62</v>
      </c>
      <c r="P65" s="267">
        <v>398.77</v>
      </c>
      <c r="Q65" s="238">
        <v>265.85000000000002</v>
      </c>
      <c r="R65" s="238"/>
      <c r="S65" s="238">
        <v>820.02</v>
      </c>
      <c r="T65" s="238">
        <v>554.16999999999996</v>
      </c>
      <c r="U65" s="238">
        <v>265.85000000000002</v>
      </c>
      <c r="V65" s="238">
        <v>0</v>
      </c>
    </row>
    <row r="66" spans="1:22" ht="21" customHeight="1">
      <c r="A66" s="441">
        <v>100029</v>
      </c>
      <c r="B66" s="129" t="s">
        <v>64</v>
      </c>
      <c r="C66" s="251">
        <v>21</v>
      </c>
      <c r="D66" s="238">
        <v>16.8</v>
      </c>
      <c r="E66" s="251">
        <v>490</v>
      </c>
      <c r="F66" s="238">
        <v>245</v>
      </c>
      <c r="G66" s="251">
        <v>3939</v>
      </c>
      <c r="H66" s="251">
        <v>2459</v>
      </c>
      <c r="I66" s="251">
        <v>314</v>
      </c>
      <c r="J66" s="251">
        <v>1166</v>
      </c>
      <c r="K66" s="251">
        <v>3639</v>
      </c>
      <c r="L66" s="251">
        <v>2331</v>
      </c>
      <c r="M66" s="251">
        <v>202</v>
      </c>
      <c r="N66" s="251">
        <v>1106</v>
      </c>
      <c r="O66" s="238">
        <v>1388.86</v>
      </c>
      <c r="P66" s="267">
        <v>833.32</v>
      </c>
      <c r="Q66" s="238">
        <v>555.53999999999985</v>
      </c>
      <c r="R66" s="238"/>
      <c r="S66" s="238">
        <v>1650.6599999999999</v>
      </c>
      <c r="T66" s="238">
        <v>1095.1200000000001</v>
      </c>
      <c r="U66" s="238">
        <v>555.53999999999985</v>
      </c>
      <c r="V66" s="238">
        <v>0</v>
      </c>
    </row>
    <row r="67" spans="1:22" ht="21" customHeight="1">
      <c r="A67" s="441">
        <v>100030</v>
      </c>
      <c r="B67" s="129" t="s">
        <v>65</v>
      </c>
      <c r="C67" s="251">
        <v>14</v>
      </c>
      <c r="D67" s="238">
        <v>11.200000000000001</v>
      </c>
      <c r="E67" s="251">
        <v>469</v>
      </c>
      <c r="F67" s="238">
        <v>234.5</v>
      </c>
      <c r="G67" s="251">
        <v>3264</v>
      </c>
      <c r="H67" s="251">
        <v>1272</v>
      </c>
      <c r="I67" s="251">
        <v>423</v>
      </c>
      <c r="J67" s="251">
        <v>1569</v>
      </c>
      <c r="K67" s="251">
        <v>3276</v>
      </c>
      <c r="L67" s="251">
        <v>1303</v>
      </c>
      <c r="M67" s="251">
        <v>306</v>
      </c>
      <c r="N67" s="251">
        <v>1667</v>
      </c>
      <c r="O67" s="238">
        <v>1042.75</v>
      </c>
      <c r="P67" s="267">
        <v>625.65</v>
      </c>
      <c r="Q67" s="238">
        <v>417.1</v>
      </c>
      <c r="R67" s="238"/>
      <c r="S67" s="238">
        <v>1288.45</v>
      </c>
      <c r="T67" s="238">
        <v>871.35</v>
      </c>
      <c r="U67" s="238">
        <v>417.1</v>
      </c>
      <c r="V67" s="238">
        <v>0</v>
      </c>
    </row>
    <row r="68" spans="1:22" ht="21" customHeight="1">
      <c r="A68" s="441">
        <v>100031</v>
      </c>
      <c r="B68" s="129" t="s">
        <v>66</v>
      </c>
      <c r="C68" s="251">
        <v>12</v>
      </c>
      <c r="D68" s="238">
        <v>9.6000000000000014</v>
      </c>
      <c r="E68" s="251">
        <v>401</v>
      </c>
      <c r="F68" s="238">
        <v>200.5</v>
      </c>
      <c r="G68" s="251">
        <v>2861</v>
      </c>
      <c r="H68" s="251">
        <v>1041</v>
      </c>
      <c r="I68" s="251">
        <v>387</v>
      </c>
      <c r="J68" s="251">
        <v>1433</v>
      </c>
      <c r="K68" s="251">
        <v>2801</v>
      </c>
      <c r="L68" s="251">
        <v>1054</v>
      </c>
      <c r="M68" s="251">
        <v>271</v>
      </c>
      <c r="N68" s="251">
        <v>1476</v>
      </c>
      <c r="O68" s="238">
        <v>889.46</v>
      </c>
      <c r="P68" s="267">
        <v>533.67999999999995</v>
      </c>
      <c r="Q68" s="238">
        <v>355.78000000000009</v>
      </c>
      <c r="R68" s="238"/>
      <c r="S68" s="238">
        <v>1099.56</v>
      </c>
      <c r="T68" s="238">
        <v>743.78</v>
      </c>
      <c r="U68" s="238">
        <v>355.78000000000009</v>
      </c>
      <c r="V68" s="238">
        <v>0</v>
      </c>
    </row>
    <row r="69" spans="1:22" ht="21" customHeight="1">
      <c r="A69" s="441">
        <v>100032</v>
      </c>
      <c r="B69" s="129" t="s">
        <v>67</v>
      </c>
      <c r="C69" s="251">
        <v>19</v>
      </c>
      <c r="D69" s="238">
        <v>15.200000000000001</v>
      </c>
      <c r="E69" s="251">
        <v>631</v>
      </c>
      <c r="F69" s="238">
        <v>315.5</v>
      </c>
      <c r="G69" s="251">
        <v>4202</v>
      </c>
      <c r="H69" s="251">
        <v>2150</v>
      </c>
      <c r="I69" s="251">
        <v>436</v>
      </c>
      <c r="J69" s="251">
        <v>1616</v>
      </c>
      <c r="K69" s="251">
        <v>4413</v>
      </c>
      <c r="L69" s="251">
        <v>2330</v>
      </c>
      <c r="M69" s="251">
        <v>323</v>
      </c>
      <c r="N69" s="251">
        <v>1760</v>
      </c>
      <c r="O69" s="238">
        <v>1482.2</v>
      </c>
      <c r="P69" s="267">
        <v>889.32</v>
      </c>
      <c r="Q69" s="238">
        <v>592.88</v>
      </c>
      <c r="R69" s="238"/>
      <c r="S69" s="238">
        <v>1812.9</v>
      </c>
      <c r="T69" s="238">
        <v>1220.0200000000002</v>
      </c>
      <c r="U69" s="238">
        <v>592.88</v>
      </c>
      <c r="V69" s="238">
        <v>0</v>
      </c>
    </row>
    <row r="70" spans="1:22" ht="21" customHeight="1">
      <c r="A70" s="441">
        <v>100033</v>
      </c>
      <c r="B70" s="129" t="s">
        <v>68</v>
      </c>
      <c r="C70" s="251">
        <v>11</v>
      </c>
      <c r="D70" s="238">
        <v>8.8000000000000007</v>
      </c>
      <c r="E70" s="251">
        <v>364</v>
      </c>
      <c r="F70" s="238">
        <v>182</v>
      </c>
      <c r="G70" s="251">
        <v>2770</v>
      </c>
      <c r="H70" s="251">
        <v>1023</v>
      </c>
      <c r="I70" s="251">
        <v>371</v>
      </c>
      <c r="J70" s="251">
        <v>1376</v>
      </c>
      <c r="K70" s="251">
        <v>2543</v>
      </c>
      <c r="L70" s="251">
        <v>952</v>
      </c>
      <c r="M70" s="251">
        <v>246</v>
      </c>
      <c r="N70" s="251">
        <v>1345</v>
      </c>
      <c r="O70" s="238">
        <v>835.62</v>
      </c>
      <c r="P70" s="267">
        <v>501.37</v>
      </c>
      <c r="Q70" s="238">
        <v>334.25</v>
      </c>
      <c r="R70" s="238"/>
      <c r="S70" s="238">
        <v>1026.42</v>
      </c>
      <c r="T70" s="238">
        <v>692.17</v>
      </c>
      <c r="U70" s="238">
        <v>334.25</v>
      </c>
      <c r="V70" s="238">
        <v>0</v>
      </c>
    </row>
    <row r="71" spans="1:22" s="241" customFormat="1" ht="21" customHeight="1">
      <c r="A71" s="441">
        <v>100034</v>
      </c>
      <c r="B71" s="129" t="s">
        <v>383</v>
      </c>
      <c r="C71" s="251">
        <v>7</v>
      </c>
      <c r="D71" s="238">
        <v>5.6000000000000005</v>
      </c>
      <c r="E71" s="251">
        <v>222</v>
      </c>
      <c r="F71" s="238">
        <v>111</v>
      </c>
      <c r="G71" s="251">
        <v>1673</v>
      </c>
      <c r="H71" s="251">
        <v>800</v>
      </c>
      <c r="I71" s="251">
        <v>185</v>
      </c>
      <c r="J71" s="251">
        <v>688</v>
      </c>
      <c r="K71" s="251">
        <v>1555</v>
      </c>
      <c r="L71" s="251">
        <v>1096</v>
      </c>
      <c r="M71" s="251">
        <v>71</v>
      </c>
      <c r="N71" s="251">
        <v>388</v>
      </c>
      <c r="O71" s="238">
        <v>577.72</v>
      </c>
      <c r="P71" s="267">
        <v>346.63</v>
      </c>
      <c r="Q71" s="238">
        <v>231.09000000000003</v>
      </c>
      <c r="R71" s="238"/>
      <c r="S71" s="238">
        <v>694.32</v>
      </c>
      <c r="T71" s="238">
        <v>463.23</v>
      </c>
      <c r="U71" s="238">
        <v>231.09000000000003</v>
      </c>
      <c r="V71" s="238">
        <v>0</v>
      </c>
    </row>
    <row r="72" spans="1:22" ht="21" customHeight="1">
      <c r="A72" s="441">
        <v>100054</v>
      </c>
      <c r="B72" s="129" t="s">
        <v>70</v>
      </c>
      <c r="C72" s="251">
        <v>16</v>
      </c>
      <c r="D72" s="238">
        <v>12.8</v>
      </c>
      <c r="E72" s="251">
        <v>491</v>
      </c>
      <c r="F72" s="238">
        <v>245.5</v>
      </c>
      <c r="G72" s="251">
        <v>3642</v>
      </c>
      <c r="H72" s="251">
        <v>1214</v>
      </c>
      <c r="I72" s="251">
        <v>516</v>
      </c>
      <c r="J72" s="251">
        <v>1912</v>
      </c>
      <c r="K72" s="251">
        <v>3435</v>
      </c>
      <c r="L72" s="251">
        <v>1503</v>
      </c>
      <c r="M72" s="251">
        <v>299</v>
      </c>
      <c r="N72" s="251">
        <v>1633</v>
      </c>
      <c r="O72" s="238">
        <v>1122.17</v>
      </c>
      <c r="P72" s="267">
        <v>673.3</v>
      </c>
      <c r="Q72" s="238">
        <v>448.87000000000012</v>
      </c>
      <c r="R72" s="238"/>
      <c r="S72" s="238">
        <v>1380.47</v>
      </c>
      <c r="T72" s="238">
        <v>931.59999999999991</v>
      </c>
      <c r="U72" s="238">
        <v>448.87000000000012</v>
      </c>
      <c r="V72" s="238">
        <v>0</v>
      </c>
    </row>
    <row r="73" spans="1:22" ht="21" customHeight="1">
      <c r="A73" s="441">
        <v>100058</v>
      </c>
      <c r="B73" s="129" t="s">
        <v>71</v>
      </c>
      <c r="C73" s="251">
        <v>15</v>
      </c>
      <c r="D73" s="238">
        <v>12</v>
      </c>
      <c r="E73" s="251">
        <v>337</v>
      </c>
      <c r="F73" s="238">
        <v>168.5</v>
      </c>
      <c r="G73" s="251">
        <v>2344</v>
      </c>
      <c r="H73" s="251">
        <v>1135</v>
      </c>
      <c r="I73" s="251">
        <v>257</v>
      </c>
      <c r="J73" s="251">
        <v>952</v>
      </c>
      <c r="K73" s="251">
        <v>2526</v>
      </c>
      <c r="L73" s="251">
        <v>1585</v>
      </c>
      <c r="M73" s="251">
        <v>146</v>
      </c>
      <c r="N73" s="251">
        <v>795</v>
      </c>
      <c r="O73" s="238">
        <v>857.07</v>
      </c>
      <c r="P73" s="267">
        <v>514.24</v>
      </c>
      <c r="Q73" s="238">
        <v>342.83000000000004</v>
      </c>
      <c r="R73" s="238"/>
      <c r="S73" s="238">
        <v>1037.5700000000002</v>
      </c>
      <c r="T73" s="238">
        <v>694.74</v>
      </c>
      <c r="U73" s="238">
        <v>342.83000000000004</v>
      </c>
      <c r="V73" s="238">
        <v>0</v>
      </c>
    </row>
    <row r="74" spans="1:22" ht="21" customHeight="1">
      <c r="A74" s="441"/>
      <c r="B74" s="129" t="s">
        <v>72</v>
      </c>
      <c r="C74" s="251">
        <v>8</v>
      </c>
      <c r="D74" s="238">
        <v>6.4</v>
      </c>
      <c r="E74" s="251">
        <v>268</v>
      </c>
      <c r="F74" s="238">
        <v>134</v>
      </c>
      <c r="G74" s="251">
        <v>1964</v>
      </c>
      <c r="H74" s="251">
        <v>724</v>
      </c>
      <c r="I74" s="251">
        <v>263</v>
      </c>
      <c r="J74" s="251">
        <v>977</v>
      </c>
      <c r="K74" s="251">
        <v>1872</v>
      </c>
      <c r="L74" s="251">
        <v>1032</v>
      </c>
      <c r="M74" s="251">
        <v>130</v>
      </c>
      <c r="N74" s="251">
        <v>710</v>
      </c>
      <c r="O74" s="238">
        <v>636.74</v>
      </c>
      <c r="P74" s="267">
        <v>382.04</v>
      </c>
      <c r="Q74" s="238">
        <v>254.7</v>
      </c>
      <c r="R74" s="238"/>
      <c r="S74" s="238">
        <v>777.13999999999987</v>
      </c>
      <c r="T74" s="238">
        <v>522.43999999999994</v>
      </c>
      <c r="U74" s="238">
        <v>254.7</v>
      </c>
      <c r="V74" s="238">
        <v>0</v>
      </c>
    </row>
    <row r="75" spans="1:22" ht="21" customHeight="1">
      <c r="A75" s="441"/>
      <c r="B75" s="129" t="s">
        <v>73</v>
      </c>
      <c r="C75" s="251">
        <v>15</v>
      </c>
      <c r="D75" s="238">
        <v>12</v>
      </c>
      <c r="E75" s="251">
        <v>465</v>
      </c>
      <c r="F75" s="238">
        <v>232.5</v>
      </c>
      <c r="G75" s="251">
        <v>3186</v>
      </c>
      <c r="H75" s="251">
        <v>1629</v>
      </c>
      <c r="I75" s="251">
        <v>331</v>
      </c>
      <c r="J75" s="251">
        <v>1226</v>
      </c>
      <c r="K75" s="251">
        <v>3248</v>
      </c>
      <c r="L75" s="251">
        <v>1537</v>
      </c>
      <c r="M75" s="251">
        <v>265</v>
      </c>
      <c r="N75" s="251">
        <v>1446</v>
      </c>
      <c r="O75" s="238">
        <v>1088.78</v>
      </c>
      <c r="P75" s="267">
        <v>653.27</v>
      </c>
      <c r="Q75" s="238">
        <v>435.51</v>
      </c>
      <c r="R75" s="238"/>
      <c r="S75" s="238">
        <v>1333.28</v>
      </c>
      <c r="T75" s="238">
        <v>897.77</v>
      </c>
      <c r="U75" s="238">
        <v>435.51</v>
      </c>
      <c r="V75" s="238">
        <v>0</v>
      </c>
    </row>
    <row r="76" spans="1:22" ht="21" customHeight="1">
      <c r="A76" s="441"/>
      <c r="B76" s="129" t="s">
        <v>74</v>
      </c>
      <c r="C76" s="251">
        <v>18</v>
      </c>
      <c r="D76" s="238">
        <v>14.4</v>
      </c>
      <c r="E76" s="251">
        <v>571</v>
      </c>
      <c r="F76" s="238">
        <v>285.5</v>
      </c>
      <c r="G76" s="251">
        <v>3805</v>
      </c>
      <c r="H76" s="251">
        <v>1268</v>
      </c>
      <c r="I76" s="251">
        <v>539</v>
      </c>
      <c r="J76" s="251">
        <v>1998</v>
      </c>
      <c r="K76" s="251">
        <v>3991</v>
      </c>
      <c r="L76" s="251">
        <v>2096</v>
      </c>
      <c r="M76" s="251">
        <v>293</v>
      </c>
      <c r="N76" s="251">
        <v>1602</v>
      </c>
      <c r="O76" s="238">
        <v>1273.3599999999999</v>
      </c>
      <c r="P76" s="267">
        <v>764.02</v>
      </c>
      <c r="Q76" s="238">
        <v>509.33999999999992</v>
      </c>
      <c r="R76" s="238"/>
      <c r="S76" s="238">
        <v>1573.26</v>
      </c>
      <c r="T76" s="238">
        <v>1063.92</v>
      </c>
      <c r="U76" s="238">
        <v>509.33999999999992</v>
      </c>
      <c r="V76" s="238">
        <v>0</v>
      </c>
    </row>
    <row r="77" spans="1:22" ht="21" customHeight="1">
      <c r="A77" s="441"/>
      <c r="B77" s="129" t="s">
        <v>75</v>
      </c>
      <c r="C77" s="251">
        <v>9</v>
      </c>
      <c r="D77" s="238">
        <v>7.2</v>
      </c>
      <c r="E77" s="251">
        <v>286</v>
      </c>
      <c r="F77" s="238">
        <v>143</v>
      </c>
      <c r="G77" s="251">
        <v>1872</v>
      </c>
      <c r="H77" s="251">
        <v>967</v>
      </c>
      <c r="I77" s="251">
        <v>192</v>
      </c>
      <c r="J77" s="251">
        <v>713</v>
      </c>
      <c r="K77" s="251">
        <v>2000</v>
      </c>
      <c r="L77" s="251">
        <v>1010</v>
      </c>
      <c r="M77" s="251">
        <v>153</v>
      </c>
      <c r="N77" s="251">
        <v>837</v>
      </c>
      <c r="O77" s="238">
        <v>662.37</v>
      </c>
      <c r="P77" s="267">
        <v>397.42</v>
      </c>
      <c r="Q77" s="238">
        <v>264.95</v>
      </c>
      <c r="R77" s="238"/>
      <c r="S77" s="238">
        <v>812.57000000000016</v>
      </c>
      <c r="T77" s="238">
        <v>547.62000000000012</v>
      </c>
      <c r="U77" s="238">
        <v>264.95</v>
      </c>
      <c r="V77" s="238">
        <v>0</v>
      </c>
    </row>
    <row r="78" spans="1:22" ht="21" customHeight="1">
      <c r="A78" s="441"/>
      <c r="B78" s="129" t="s">
        <v>76</v>
      </c>
      <c r="C78" s="251">
        <v>5</v>
      </c>
      <c r="D78" s="238">
        <v>4</v>
      </c>
      <c r="E78" s="251">
        <v>174</v>
      </c>
      <c r="F78" s="238">
        <v>87</v>
      </c>
      <c r="G78" s="251">
        <v>1210</v>
      </c>
      <c r="H78" s="251">
        <v>421</v>
      </c>
      <c r="I78" s="251">
        <v>168</v>
      </c>
      <c r="J78" s="251">
        <v>621</v>
      </c>
      <c r="K78" s="251">
        <v>1216</v>
      </c>
      <c r="L78" s="251">
        <v>489</v>
      </c>
      <c r="M78" s="251">
        <v>113</v>
      </c>
      <c r="N78" s="251">
        <v>614</v>
      </c>
      <c r="O78" s="238">
        <v>382.42</v>
      </c>
      <c r="P78" s="267">
        <v>229.45</v>
      </c>
      <c r="Q78" s="238">
        <v>152.97000000000003</v>
      </c>
      <c r="R78" s="238"/>
      <c r="S78" s="238">
        <v>473.42</v>
      </c>
      <c r="T78" s="238">
        <v>320.45</v>
      </c>
      <c r="U78" s="238">
        <v>152.97000000000003</v>
      </c>
      <c r="V78" s="238">
        <v>0</v>
      </c>
    </row>
    <row r="79" spans="1:22" s="113" customFormat="1" ht="21" customHeight="1">
      <c r="B79" s="269" t="s">
        <v>77</v>
      </c>
      <c r="C79" s="270">
        <v>310</v>
      </c>
      <c r="D79" s="270">
        <v>248</v>
      </c>
      <c r="E79" s="270">
        <v>9090</v>
      </c>
      <c r="F79" s="270">
        <v>4545</v>
      </c>
      <c r="G79" s="270">
        <v>63261</v>
      </c>
      <c r="H79" s="270">
        <v>26197</v>
      </c>
      <c r="I79" s="270">
        <v>7801</v>
      </c>
      <c r="J79" s="270">
        <v>29263</v>
      </c>
      <c r="K79" s="270">
        <v>65178</v>
      </c>
      <c r="L79" s="270">
        <v>28722</v>
      </c>
      <c r="M79" s="270">
        <v>5628</v>
      </c>
      <c r="N79" s="270">
        <v>30828</v>
      </c>
      <c r="O79" s="270">
        <v>20908.07</v>
      </c>
      <c r="P79" s="270">
        <v>12544.850000000002</v>
      </c>
      <c r="Q79" s="270">
        <v>8363.2199999999993</v>
      </c>
      <c r="R79" s="270">
        <v>0</v>
      </c>
      <c r="S79" s="270">
        <v>25701.070000000007</v>
      </c>
      <c r="T79" s="270">
        <v>17337.850000000002</v>
      </c>
      <c r="U79" s="270">
        <v>8363.2199999999993</v>
      </c>
      <c r="V79" s="270">
        <v>0</v>
      </c>
    </row>
    <row r="80" spans="1:22" ht="21" customHeight="1">
      <c r="A80" s="129" t="s">
        <v>78</v>
      </c>
      <c r="B80" s="129" t="s">
        <v>79</v>
      </c>
      <c r="C80" s="251">
        <v>9</v>
      </c>
      <c r="D80" s="238">
        <v>7.2</v>
      </c>
      <c r="E80" s="251">
        <v>287</v>
      </c>
      <c r="F80" s="238">
        <v>143.5</v>
      </c>
      <c r="G80" s="251">
        <v>1843</v>
      </c>
      <c r="H80" s="251">
        <v>614</v>
      </c>
      <c r="I80" s="251">
        <v>261</v>
      </c>
      <c r="J80" s="251">
        <v>968</v>
      </c>
      <c r="K80" s="251">
        <v>2006</v>
      </c>
      <c r="L80" s="251">
        <v>998</v>
      </c>
      <c r="M80" s="251">
        <v>156</v>
      </c>
      <c r="N80" s="251">
        <v>852</v>
      </c>
      <c r="O80" s="238">
        <v>623.65</v>
      </c>
      <c r="P80" s="267">
        <v>374.19</v>
      </c>
      <c r="Q80" s="238">
        <v>249.45999999999998</v>
      </c>
      <c r="R80" s="238"/>
      <c r="S80" s="238">
        <v>774.35000000000014</v>
      </c>
      <c r="T80" s="238">
        <v>524.8900000000001</v>
      </c>
      <c r="U80" s="238">
        <v>249.45999999999998</v>
      </c>
      <c r="V80" s="238">
        <v>0</v>
      </c>
    </row>
    <row r="81" spans="1:22" ht="21" customHeight="1">
      <c r="A81" s="129" t="s">
        <v>80</v>
      </c>
      <c r="B81" s="129" t="s">
        <v>81</v>
      </c>
      <c r="C81" s="251">
        <v>11</v>
      </c>
      <c r="D81" s="238">
        <v>8.8000000000000007</v>
      </c>
      <c r="E81" s="251">
        <v>374</v>
      </c>
      <c r="F81" s="238">
        <v>187</v>
      </c>
      <c r="G81" s="251">
        <v>2621</v>
      </c>
      <c r="H81" s="251">
        <v>1023</v>
      </c>
      <c r="I81" s="251">
        <v>339</v>
      </c>
      <c r="J81" s="251">
        <v>1259</v>
      </c>
      <c r="K81" s="251">
        <v>2614</v>
      </c>
      <c r="L81" s="251">
        <v>1124</v>
      </c>
      <c r="M81" s="251">
        <v>231</v>
      </c>
      <c r="N81" s="251">
        <v>1259</v>
      </c>
      <c r="O81" s="238">
        <v>843.37</v>
      </c>
      <c r="P81" s="267">
        <v>506.02</v>
      </c>
      <c r="Q81" s="238">
        <v>337.35</v>
      </c>
      <c r="R81" s="238"/>
      <c r="S81" s="238">
        <v>1039.17</v>
      </c>
      <c r="T81" s="238">
        <v>701.81999999999994</v>
      </c>
      <c r="U81" s="238">
        <v>337.35</v>
      </c>
      <c r="V81" s="238">
        <v>0</v>
      </c>
    </row>
    <row r="82" spans="1:22" ht="21" customHeight="1">
      <c r="A82" s="129" t="s">
        <v>82</v>
      </c>
      <c r="B82" s="129" t="s">
        <v>83</v>
      </c>
      <c r="C82" s="251">
        <v>9</v>
      </c>
      <c r="D82" s="238">
        <v>7.2</v>
      </c>
      <c r="E82" s="251">
        <v>187</v>
      </c>
      <c r="F82" s="238">
        <v>93.5</v>
      </c>
      <c r="G82" s="251">
        <v>1380</v>
      </c>
      <c r="H82" s="251">
        <v>460</v>
      </c>
      <c r="I82" s="251">
        <v>195</v>
      </c>
      <c r="J82" s="251">
        <v>725</v>
      </c>
      <c r="K82" s="251">
        <v>1414</v>
      </c>
      <c r="L82" s="251">
        <v>471</v>
      </c>
      <c r="M82" s="251">
        <v>146</v>
      </c>
      <c r="N82" s="251">
        <v>797</v>
      </c>
      <c r="O82" s="238">
        <v>428.51</v>
      </c>
      <c r="P82" s="267">
        <v>257.11</v>
      </c>
      <c r="Q82" s="238">
        <v>171.39999999999998</v>
      </c>
      <c r="R82" s="238"/>
      <c r="S82" s="238">
        <v>529.21</v>
      </c>
      <c r="T82" s="238">
        <v>357.81</v>
      </c>
      <c r="U82" s="238">
        <v>171.39999999999998</v>
      </c>
      <c r="V82" s="238">
        <v>0</v>
      </c>
    </row>
    <row r="83" spans="1:22" ht="21" customHeight="1">
      <c r="A83" s="129" t="s">
        <v>84</v>
      </c>
      <c r="B83" s="129" t="s">
        <v>85</v>
      </c>
      <c r="C83" s="251">
        <v>11</v>
      </c>
      <c r="D83" s="238">
        <v>8.8000000000000007</v>
      </c>
      <c r="E83" s="251">
        <v>366</v>
      </c>
      <c r="F83" s="238">
        <v>183</v>
      </c>
      <c r="G83" s="251">
        <v>2520</v>
      </c>
      <c r="H83" s="251">
        <v>1248</v>
      </c>
      <c r="I83" s="251">
        <v>270</v>
      </c>
      <c r="J83" s="251">
        <v>1002</v>
      </c>
      <c r="K83" s="251">
        <v>2561</v>
      </c>
      <c r="L83" s="251">
        <v>1360</v>
      </c>
      <c r="M83" s="251">
        <v>186</v>
      </c>
      <c r="N83" s="251">
        <v>1015</v>
      </c>
      <c r="O83" s="238">
        <v>870.87</v>
      </c>
      <c r="P83" s="267">
        <v>522.52</v>
      </c>
      <c r="Q83" s="238">
        <v>348.35</v>
      </c>
      <c r="R83" s="238"/>
      <c r="S83" s="238">
        <v>1062.67</v>
      </c>
      <c r="T83" s="238">
        <v>714.31999999999994</v>
      </c>
      <c r="U83" s="238">
        <v>348.35</v>
      </c>
      <c r="V83" s="238">
        <v>0</v>
      </c>
    </row>
    <row r="84" spans="1:22" s="113" customFormat="1" ht="21" customHeight="1">
      <c r="A84" s="752" t="s">
        <v>86</v>
      </c>
      <c r="B84" s="145" t="s">
        <v>10</v>
      </c>
      <c r="C84" s="266">
        <v>19</v>
      </c>
      <c r="D84" s="266">
        <v>15.200000000000001</v>
      </c>
      <c r="E84" s="266">
        <v>618</v>
      </c>
      <c r="F84" s="266">
        <v>309</v>
      </c>
      <c r="G84" s="266">
        <v>4081</v>
      </c>
      <c r="H84" s="266">
        <v>2028</v>
      </c>
      <c r="I84" s="266">
        <v>436</v>
      </c>
      <c r="J84" s="266">
        <v>1617</v>
      </c>
      <c r="K84" s="266">
        <v>4319</v>
      </c>
      <c r="L84" s="266">
        <v>2211</v>
      </c>
      <c r="M84" s="266">
        <v>326</v>
      </c>
      <c r="N84" s="266">
        <v>1782</v>
      </c>
      <c r="O84" s="266">
        <v>1432.2</v>
      </c>
      <c r="P84" s="266">
        <v>859.31999999999994</v>
      </c>
      <c r="Q84" s="266">
        <v>572.88000000000011</v>
      </c>
      <c r="R84" s="266">
        <v>0</v>
      </c>
      <c r="S84" s="266">
        <v>1756.4</v>
      </c>
      <c r="T84" s="266">
        <v>1183.52</v>
      </c>
      <c r="U84" s="266">
        <v>572.88000000000011</v>
      </c>
      <c r="V84" s="266">
        <v>0</v>
      </c>
    </row>
    <row r="85" spans="1:22" ht="21" customHeight="1">
      <c r="A85" s="753"/>
      <c r="B85" s="129" t="s">
        <v>87</v>
      </c>
      <c r="C85" s="251">
        <v>11</v>
      </c>
      <c r="D85" s="238">
        <v>8.8000000000000007</v>
      </c>
      <c r="E85" s="251">
        <v>358</v>
      </c>
      <c r="F85" s="238">
        <v>179</v>
      </c>
      <c r="G85" s="251">
        <v>2348</v>
      </c>
      <c r="H85" s="251">
        <v>783</v>
      </c>
      <c r="I85" s="251">
        <v>332</v>
      </c>
      <c r="J85" s="251">
        <v>1233</v>
      </c>
      <c r="K85" s="251">
        <v>2503</v>
      </c>
      <c r="L85" s="251">
        <v>991</v>
      </c>
      <c r="M85" s="251">
        <v>234</v>
      </c>
      <c r="N85" s="251">
        <v>1278</v>
      </c>
      <c r="O85" s="238">
        <v>759.88</v>
      </c>
      <c r="P85" s="267">
        <v>455.93</v>
      </c>
      <c r="Q85" s="238">
        <v>303.95</v>
      </c>
      <c r="R85" s="238"/>
      <c r="S85" s="238">
        <v>947.68000000000006</v>
      </c>
      <c r="T85" s="238">
        <v>643.73</v>
      </c>
      <c r="U85" s="238">
        <v>303.95</v>
      </c>
      <c r="V85" s="238">
        <v>0</v>
      </c>
    </row>
    <row r="86" spans="1:22" ht="21" customHeight="1">
      <c r="A86" s="754"/>
      <c r="B86" s="129" t="s">
        <v>88</v>
      </c>
      <c r="C86" s="251">
        <v>8</v>
      </c>
      <c r="D86" s="238">
        <v>6.4</v>
      </c>
      <c r="E86" s="251">
        <v>260</v>
      </c>
      <c r="F86" s="238">
        <v>130</v>
      </c>
      <c r="G86" s="251">
        <v>1733</v>
      </c>
      <c r="H86" s="251">
        <v>1245</v>
      </c>
      <c r="I86" s="251">
        <v>104</v>
      </c>
      <c r="J86" s="251">
        <v>384</v>
      </c>
      <c r="K86" s="251">
        <v>1816</v>
      </c>
      <c r="L86" s="251">
        <v>1220</v>
      </c>
      <c r="M86" s="251">
        <v>92</v>
      </c>
      <c r="N86" s="251">
        <v>504</v>
      </c>
      <c r="O86" s="238">
        <v>672.32</v>
      </c>
      <c r="P86" s="267">
        <v>403.39</v>
      </c>
      <c r="Q86" s="238">
        <v>268.93000000000006</v>
      </c>
      <c r="R86" s="238"/>
      <c r="S86" s="238">
        <v>808.72</v>
      </c>
      <c r="T86" s="238">
        <v>539.79</v>
      </c>
      <c r="U86" s="238">
        <v>268.93000000000006</v>
      </c>
      <c r="V86" s="238">
        <v>0</v>
      </c>
    </row>
    <row r="87" spans="1:22" ht="21" customHeight="1">
      <c r="A87" s="129" t="s">
        <v>89</v>
      </c>
      <c r="B87" s="129" t="s">
        <v>90</v>
      </c>
      <c r="C87" s="251">
        <v>11</v>
      </c>
      <c r="D87" s="238">
        <v>8.8000000000000007</v>
      </c>
      <c r="E87" s="251">
        <v>338</v>
      </c>
      <c r="F87" s="238">
        <v>169</v>
      </c>
      <c r="G87" s="251">
        <v>2401</v>
      </c>
      <c r="H87" s="251">
        <v>1011</v>
      </c>
      <c r="I87" s="251">
        <v>295</v>
      </c>
      <c r="J87" s="251">
        <v>1095</v>
      </c>
      <c r="K87" s="251">
        <v>2362</v>
      </c>
      <c r="L87" s="251">
        <v>1060</v>
      </c>
      <c r="M87" s="251">
        <v>202</v>
      </c>
      <c r="N87" s="251">
        <v>1100</v>
      </c>
      <c r="O87" s="238">
        <v>779.08</v>
      </c>
      <c r="P87" s="267">
        <v>467.45</v>
      </c>
      <c r="Q87" s="238">
        <v>311.63000000000005</v>
      </c>
      <c r="R87" s="238"/>
      <c r="S87" s="238">
        <v>956.88000000000011</v>
      </c>
      <c r="T87" s="238">
        <v>645.25</v>
      </c>
      <c r="U87" s="238">
        <v>311.63000000000005</v>
      </c>
      <c r="V87" s="238">
        <v>0</v>
      </c>
    </row>
    <row r="88" spans="1:22" ht="21" customHeight="1">
      <c r="A88" s="129" t="s">
        <v>91</v>
      </c>
      <c r="B88" s="129" t="s">
        <v>92</v>
      </c>
      <c r="C88" s="251">
        <v>12</v>
      </c>
      <c r="D88" s="238">
        <v>9.6000000000000014</v>
      </c>
      <c r="E88" s="251">
        <v>390</v>
      </c>
      <c r="F88" s="238">
        <v>195</v>
      </c>
      <c r="G88" s="251">
        <v>2773</v>
      </c>
      <c r="H88" s="251">
        <v>940</v>
      </c>
      <c r="I88" s="251">
        <v>389</v>
      </c>
      <c r="J88" s="251">
        <v>1444</v>
      </c>
      <c r="K88" s="251">
        <v>2723</v>
      </c>
      <c r="L88" s="251">
        <v>970</v>
      </c>
      <c r="M88" s="251">
        <v>271</v>
      </c>
      <c r="N88" s="251">
        <v>1482</v>
      </c>
      <c r="O88" s="238">
        <v>850.96</v>
      </c>
      <c r="P88" s="267">
        <v>510.58</v>
      </c>
      <c r="Q88" s="238">
        <v>340.38000000000005</v>
      </c>
      <c r="R88" s="238"/>
      <c r="S88" s="238">
        <v>1055.56</v>
      </c>
      <c r="T88" s="238">
        <v>715.18</v>
      </c>
      <c r="U88" s="238">
        <v>340.38000000000005</v>
      </c>
      <c r="V88" s="238">
        <v>0</v>
      </c>
    </row>
    <row r="89" spans="1:22" ht="21" customHeight="1">
      <c r="A89" s="129" t="s">
        <v>93</v>
      </c>
      <c r="B89" s="129" t="s">
        <v>94</v>
      </c>
      <c r="C89" s="251">
        <v>15</v>
      </c>
      <c r="D89" s="238">
        <v>12</v>
      </c>
      <c r="E89" s="251">
        <v>470</v>
      </c>
      <c r="F89" s="238">
        <v>235</v>
      </c>
      <c r="G89" s="251">
        <v>3371</v>
      </c>
      <c r="H89" s="251">
        <v>1313</v>
      </c>
      <c r="I89" s="251">
        <v>437</v>
      </c>
      <c r="J89" s="251">
        <v>1621</v>
      </c>
      <c r="K89" s="251">
        <v>3283</v>
      </c>
      <c r="L89" s="251">
        <v>1369</v>
      </c>
      <c r="M89" s="251">
        <v>296</v>
      </c>
      <c r="N89" s="251">
        <v>1618</v>
      </c>
      <c r="O89" s="238">
        <v>1067.28</v>
      </c>
      <c r="P89" s="267">
        <v>640.37</v>
      </c>
      <c r="Q89" s="238">
        <v>426.90999999999997</v>
      </c>
      <c r="R89" s="238"/>
      <c r="S89" s="238">
        <v>1314.28</v>
      </c>
      <c r="T89" s="238">
        <v>887.37</v>
      </c>
      <c r="U89" s="238">
        <v>426.90999999999997</v>
      </c>
      <c r="V89" s="238">
        <v>0</v>
      </c>
    </row>
    <row r="90" spans="1:22" ht="21" customHeight="1">
      <c r="A90" s="129" t="s">
        <v>95</v>
      </c>
      <c r="B90" s="129" t="s">
        <v>96</v>
      </c>
      <c r="C90" s="251">
        <v>7</v>
      </c>
      <c r="D90" s="238">
        <v>5.6000000000000005</v>
      </c>
      <c r="E90" s="251">
        <v>219</v>
      </c>
      <c r="F90" s="238">
        <v>109.5</v>
      </c>
      <c r="G90" s="251">
        <v>1558</v>
      </c>
      <c r="H90" s="251">
        <v>655</v>
      </c>
      <c r="I90" s="251">
        <v>192</v>
      </c>
      <c r="J90" s="251">
        <v>711</v>
      </c>
      <c r="K90" s="251">
        <v>1528</v>
      </c>
      <c r="L90" s="251">
        <v>746</v>
      </c>
      <c r="M90" s="251">
        <v>121</v>
      </c>
      <c r="N90" s="251">
        <v>661</v>
      </c>
      <c r="O90" s="238">
        <v>510.79</v>
      </c>
      <c r="P90" s="267">
        <v>306.47000000000003</v>
      </c>
      <c r="Q90" s="238">
        <v>204.32</v>
      </c>
      <c r="R90" s="238"/>
      <c r="S90" s="238">
        <v>625.8900000000001</v>
      </c>
      <c r="T90" s="238">
        <v>421.57000000000005</v>
      </c>
      <c r="U90" s="238">
        <v>204.32</v>
      </c>
      <c r="V90" s="238">
        <v>0</v>
      </c>
    </row>
    <row r="91" spans="1:22" ht="21" customHeight="1">
      <c r="A91" s="129" t="s">
        <v>97</v>
      </c>
      <c r="B91" s="129" t="s">
        <v>98</v>
      </c>
      <c r="C91" s="251">
        <v>15</v>
      </c>
      <c r="D91" s="238">
        <v>12</v>
      </c>
      <c r="E91" s="251">
        <v>491</v>
      </c>
      <c r="F91" s="238">
        <v>245.5</v>
      </c>
      <c r="G91" s="251">
        <v>3392</v>
      </c>
      <c r="H91" s="251">
        <v>1485</v>
      </c>
      <c r="I91" s="251">
        <v>405</v>
      </c>
      <c r="J91" s="251">
        <v>1502</v>
      </c>
      <c r="K91" s="251">
        <v>3433</v>
      </c>
      <c r="L91" s="251">
        <v>1623</v>
      </c>
      <c r="M91" s="251">
        <v>280</v>
      </c>
      <c r="N91" s="251">
        <v>1530</v>
      </c>
      <c r="O91" s="238">
        <v>1130.31</v>
      </c>
      <c r="P91" s="267">
        <v>678.19</v>
      </c>
      <c r="Q91" s="238">
        <v>452.11999999999989</v>
      </c>
      <c r="R91" s="238"/>
      <c r="S91" s="238">
        <v>1387.81</v>
      </c>
      <c r="T91" s="238">
        <v>935.69</v>
      </c>
      <c r="U91" s="238">
        <v>452.11999999999989</v>
      </c>
      <c r="V91" s="238">
        <v>0</v>
      </c>
    </row>
    <row r="92" spans="1:22" ht="21" customHeight="1">
      <c r="A92" s="816" t="s">
        <v>99</v>
      </c>
      <c r="B92" s="145" t="s">
        <v>10</v>
      </c>
      <c r="C92" s="270">
        <v>18</v>
      </c>
      <c r="D92" s="270">
        <v>14.4</v>
      </c>
      <c r="E92" s="270">
        <v>599</v>
      </c>
      <c r="F92" s="270">
        <v>299.5</v>
      </c>
      <c r="G92" s="270">
        <v>4266</v>
      </c>
      <c r="H92" s="270">
        <v>2191</v>
      </c>
      <c r="I92" s="270">
        <v>441</v>
      </c>
      <c r="J92" s="270">
        <v>1634</v>
      </c>
      <c r="K92" s="270">
        <v>4187</v>
      </c>
      <c r="L92" s="270">
        <v>2226</v>
      </c>
      <c r="M92" s="270">
        <v>304</v>
      </c>
      <c r="N92" s="270">
        <v>1657</v>
      </c>
      <c r="O92" s="270">
        <v>1456.6799999999998</v>
      </c>
      <c r="P92" s="270">
        <v>874.01</v>
      </c>
      <c r="Q92" s="270">
        <v>582.66999999999996</v>
      </c>
      <c r="R92" s="270">
        <v>0</v>
      </c>
      <c r="S92" s="270">
        <v>1770.58</v>
      </c>
      <c r="T92" s="270">
        <v>1187.9099999999999</v>
      </c>
      <c r="U92" s="270">
        <v>582.66999999999996</v>
      </c>
      <c r="V92" s="270">
        <v>0</v>
      </c>
    </row>
    <row r="93" spans="1:22" ht="21" customHeight="1">
      <c r="A93" s="816"/>
      <c r="B93" s="129" t="s">
        <v>100</v>
      </c>
      <c r="C93" s="251">
        <v>10</v>
      </c>
      <c r="D93" s="238">
        <v>8</v>
      </c>
      <c r="E93" s="251">
        <v>340</v>
      </c>
      <c r="F93" s="238">
        <v>170</v>
      </c>
      <c r="G93" s="251">
        <v>2398</v>
      </c>
      <c r="H93" s="251">
        <v>1176</v>
      </c>
      <c r="I93" s="251">
        <v>260</v>
      </c>
      <c r="J93" s="251">
        <v>962</v>
      </c>
      <c r="K93" s="251">
        <v>2377</v>
      </c>
      <c r="L93" s="251">
        <v>1233</v>
      </c>
      <c r="M93" s="251">
        <v>177</v>
      </c>
      <c r="N93" s="251">
        <v>967</v>
      </c>
      <c r="O93" s="238">
        <v>814.28</v>
      </c>
      <c r="P93" s="267">
        <v>488.57</v>
      </c>
      <c r="Q93" s="238">
        <v>325.70999999999998</v>
      </c>
      <c r="R93" s="238"/>
      <c r="S93" s="238">
        <v>992.28</v>
      </c>
      <c r="T93" s="238">
        <v>666.56999999999994</v>
      </c>
      <c r="U93" s="238">
        <v>325.70999999999998</v>
      </c>
      <c r="V93" s="238">
        <v>0</v>
      </c>
    </row>
    <row r="94" spans="1:22" ht="21" customHeight="1">
      <c r="A94" s="816"/>
      <c r="B94" s="129" t="s">
        <v>101</v>
      </c>
      <c r="C94" s="251">
        <v>8</v>
      </c>
      <c r="D94" s="238">
        <v>6.4</v>
      </c>
      <c r="E94" s="251">
        <v>259</v>
      </c>
      <c r="F94" s="238">
        <v>129.5</v>
      </c>
      <c r="G94" s="251">
        <v>1868</v>
      </c>
      <c r="H94" s="251">
        <v>1015</v>
      </c>
      <c r="I94" s="251">
        <v>181</v>
      </c>
      <c r="J94" s="251">
        <v>672</v>
      </c>
      <c r="K94" s="251">
        <v>1810</v>
      </c>
      <c r="L94" s="251">
        <v>993</v>
      </c>
      <c r="M94" s="251">
        <v>127</v>
      </c>
      <c r="N94" s="251">
        <v>690</v>
      </c>
      <c r="O94" s="238">
        <v>642.4</v>
      </c>
      <c r="P94" s="267">
        <v>385.44</v>
      </c>
      <c r="Q94" s="238">
        <v>256.95999999999998</v>
      </c>
      <c r="R94" s="238"/>
      <c r="S94" s="238">
        <v>778.3</v>
      </c>
      <c r="T94" s="238">
        <v>521.34</v>
      </c>
      <c r="U94" s="238">
        <v>256.95999999999998</v>
      </c>
      <c r="V94" s="238">
        <v>0</v>
      </c>
    </row>
    <row r="95" spans="1:22" ht="21" customHeight="1">
      <c r="A95" s="129" t="s">
        <v>102</v>
      </c>
      <c r="B95" s="129" t="s">
        <v>103</v>
      </c>
      <c r="C95" s="251">
        <v>11</v>
      </c>
      <c r="D95" s="238">
        <v>8.8000000000000007</v>
      </c>
      <c r="E95" s="251">
        <v>363</v>
      </c>
      <c r="F95" s="238">
        <v>181.5</v>
      </c>
      <c r="G95" s="251">
        <v>2358</v>
      </c>
      <c r="H95" s="251">
        <v>788</v>
      </c>
      <c r="I95" s="251">
        <v>333</v>
      </c>
      <c r="J95" s="251">
        <v>1237</v>
      </c>
      <c r="K95" s="251">
        <v>2539</v>
      </c>
      <c r="L95" s="251">
        <v>898</v>
      </c>
      <c r="M95" s="251">
        <v>254</v>
      </c>
      <c r="N95" s="251">
        <v>1387</v>
      </c>
      <c r="O95" s="238">
        <v>756.42</v>
      </c>
      <c r="P95" s="267">
        <v>453.85</v>
      </c>
      <c r="Q95" s="238">
        <v>302.56999999999994</v>
      </c>
      <c r="R95" s="238"/>
      <c r="S95" s="238">
        <v>946.71999999999991</v>
      </c>
      <c r="T95" s="238">
        <v>644.15</v>
      </c>
      <c r="U95" s="238">
        <v>302.56999999999994</v>
      </c>
      <c r="V95" s="238">
        <v>0</v>
      </c>
    </row>
    <row r="96" spans="1:22" ht="21" customHeight="1">
      <c r="A96" s="129" t="s">
        <v>104</v>
      </c>
      <c r="B96" s="129" t="s">
        <v>105</v>
      </c>
      <c r="C96" s="251">
        <v>6</v>
      </c>
      <c r="D96" s="238">
        <v>4.8000000000000007</v>
      </c>
      <c r="E96" s="251">
        <v>182</v>
      </c>
      <c r="F96" s="238">
        <v>91</v>
      </c>
      <c r="G96" s="251">
        <v>1248</v>
      </c>
      <c r="H96" s="251">
        <v>449</v>
      </c>
      <c r="I96" s="251">
        <v>170</v>
      </c>
      <c r="J96" s="251">
        <v>629</v>
      </c>
      <c r="K96" s="251">
        <v>1273</v>
      </c>
      <c r="L96" s="251">
        <v>456</v>
      </c>
      <c r="M96" s="251">
        <v>127</v>
      </c>
      <c r="N96" s="251">
        <v>690</v>
      </c>
      <c r="O96" s="238">
        <v>393.2</v>
      </c>
      <c r="P96" s="267">
        <v>235.92</v>
      </c>
      <c r="Q96" s="238">
        <v>157.28</v>
      </c>
      <c r="R96" s="238"/>
      <c r="S96" s="238">
        <v>489</v>
      </c>
      <c r="T96" s="238">
        <v>331.71999999999997</v>
      </c>
      <c r="U96" s="238">
        <v>157.28</v>
      </c>
      <c r="V96" s="238">
        <v>0</v>
      </c>
    </row>
    <row r="97" spans="1:22" ht="21" customHeight="1">
      <c r="A97" s="129" t="s">
        <v>106</v>
      </c>
      <c r="B97" s="129" t="s">
        <v>107</v>
      </c>
      <c r="C97" s="251">
        <v>5</v>
      </c>
      <c r="D97" s="238">
        <v>4</v>
      </c>
      <c r="E97" s="251">
        <v>154</v>
      </c>
      <c r="F97" s="238">
        <v>77</v>
      </c>
      <c r="G97" s="251">
        <v>1034</v>
      </c>
      <c r="H97" s="251">
        <v>370</v>
      </c>
      <c r="I97" s="251">
        <v>141</v>
      </c>
      <c r="J97" s="251">
        <v>523</v>
      </c>
      <c r="K97" s="251">
        <v>1076</v>
      </c>
      <c r="L97" s="251">
        <v>403</v>
      </c>
      <c r="M97" s="251">
        <v>104</v>
      </c>
      <c r="N97" s="251">
        <v>569</v>
      </c>
      <c r="O97" s="238">
        <v>330.61</v>
      </c>
      <c r="P97" s="267">
        <v>198.37</v>
      </c>
      <c r="Q97" s="238">
        <v>132.24</v>
      </c>
      <c r="R97" s="238"/>
      <c r="S97" s="238">
        <v>411.61</v>
      </c>
      <c r="T97" s="238">
        <v>279.37</v>
      </c>
      <c r="U97" s="238">
        <v>132.24</v>
      </c>
      <c r="V97" s="238">
        <v>0</v>
      </c>
    </row>
    <row r="98" spans="1:22" ht="21" customHeight="1">
      <c r="A98" s="129" t="s">
        <v>108</v>
      </c>
      <c r="B98" s="129" t="s">
        <v>109</v>
      </c>
      <c r="C98" s="251">
        <v>12</v>
      </c>
      <c r="D98" s="238">
        <v>9.6000000000000014</v>
      </c>
      <c r="E98" s="251">
        <v>403</v>
      </c>
      <c r="F98" s="238">
        <v>201.5</v>
      </c>
      <c r="G98" s="251">
        <v>2688</v>
      </c>
      <c r="H98" s="251">
        <v>1356</v>
      </c>
      <c r="I98" s="251">
        <v>283</v>
      </c>
      <c r="J98" s="251">
        <v>1049</v>
      </c>
      <c r="K98" s="251">
        <v>2816</v>
      </c>
      <c r="L98" s="251">
        <v>1445</v>
      </c>
      <c r="M98" s="251">
        <v>212</v>
      </c>
      <c r="N98" s="251">
        <v>1159</v>
      </c>
      <c r="O98" s="238">
        <v>940.78</v>
      </c>
      <c r="P98" s="267">
        <v>564.47</v>
      </c>
      <c r="Q98" s="238">
        <v>376.30999999999995</v>
      </c>
      <c r="R98" s="238"/>
      <c r="S98" s="238">
        <v>1151.8800000000001</v>
      </c>
      <c r="T98" s="238">
        <v>775.57</v>
      </c>
      <c r="U98" s="238">
        <v>376.30999999999995</v>
      </c>
      <c r="V98" s="238">
        <v>0</v>
      </c>
    </row>
    <row r="99" spans="1:22" ht="21" customHeight="1">
      <c r="A99" s="129" t="s">
        <v>110</v>
      </c>
      <c r="B99" s="129" t="s">
        <v>111</v>
      </c>
      <c r="C99" s="251">
        <v>6</v>
      </c>
      <c r="D99" s="238">
        <v>4.8000000000000007</v>
      </c>
      <c r="E99" s="251">
        <v>209</v>
      </c>
      <c r="F99" s="238">
        <v>104.5</v>
      </c>
      <c r="G99" s="251">
        <v>1523</v>
      </c>
      <c r="H99" s="251">
        <v>508</v>
      </c>
      <c r="I99" s="251">
        <v>216</v>
      </c>
      <c r="J99" s="251">
        <v>799</v>
      </c>
      <c r="K99" s="251">
        <v>1459</v>
      </c>
      <c r="L99" s="251">
        <v>486</v>
      </c>
      <c r="M99" s="251">
        <v>151</v>
      </c>
      <c r="N99" s="251">
        <v>822</v>
      </c>
      <c r="O99" s="238">
        <v>457.55</v>
      </c>
      <c r="P99" s="267">
        <v>274.52999999999997</v>
      </c>
      <c r="Q99" s="238">
        <v>183.02000000000004</v>
      </c>
      <c r="R99" s="238"/>
      <c r="S99" s="238">
        <v>566.85</v>
      </c>
      <c r="T99" s="238">
        <v>383.83</v>
      </c>
      <c r="U99" s="238">
        <v>183.02000000000004</v>
      </c>
      <c r="V99" s="238">
        <v>0</v>
      </c>
    </row>
    <row r="100" spans="1:22" s="241" customFormat="1" ht="21" customHeight="1">
      <c r="A100" s="129" t="s">
        <v>112</v>
      </c>
      <c r="B100" s="129" t="s">
        <v>113</v>
      </c>
      <c r="C100" s="251">
        <v>9</v>
      </c>
      <c r="D100" s="238">
        <v>7.2</v>
      </c>
      <c r="E100" s="251">
        <v>305</v>
      </c>
      <c r="F100" s="238">
        <v>152.5</v>
      </c>
      <c r="G100" s="251">
        <v>1801</v>
      </c>
      <c r="H100" s="251">
        <v>1003</v>
      </c>
      <c r="I100" s="251">
        <v>169</v>
      </c>
      <c r="J100" s="251">
        <v>629</v>
      </c>
      <c r="K100" s="251">
        <v>2132</v>
      </c>
      <c r="L100" s="251">
        <v>1175</v>
      </c>
      <c r="M100" s="251">
        <v>148</v>
      </c>
      <c r="N100" s="251">
        <v>809</v>
      </c>
      <c r="O100" s="238">
        <v>689.65</v>
      </c>
      <c r="P100" s="267">
        <v>413.79</v>
      </c>
      <c r="Q100" s="238">
        <v>275.85999999999996</v>
      </c>
      <c r="R100" s="238"/>
      <c r="S100" s="238">
        <v>849.34999999999991</v>
      </c>
      <c r="T100" s="238">
        <v>573.49</v>
      </c>
      <c r="U100" s="238">
        <v>275.85999999999996</v>
      </c>
      <c r="V100" s="238">
        <v>0</v>
      </c>
    </row>
    <row r="101" spans="1:22" s="241" customFormat="1" ht="21" customHeight="1">
      <c r="A101" s="129" t="s">
        <v>114</v>
      </c>
      <c r="B101" s="129" t="s">
        <v>115</v>
      </c>
      <c r="C101" s="251">
        <v>9</v>
      </c>
      <c r="D101" s="238">
        <v>7.2</v>
      </c>
      <c r="E101" s="251">
        <v>278</v>
      </c>
      <c r="F101" s="238">
        <v>139</v>
      </c>
      <c r="G101" s="251">
        <v>1826</v>
      </c>
      <c r="H101" s="251">
        <v>952</v>
      </c>
      <c r="I101" s="251">
        <v>186</v>
      </c>
      <c r="J101" s="251">
        <v>688</v>
      </c>
      <c r="K101" s="251">
        <v>1942</v>
      </c>
      <c r="L101" s="251">
        <v>995</v>
      </c>
      <c r="M101" s="251">
        <v>147</v>
      </c>
      <c r="N101" s="251">
        <v>800</v>
      </c>
      <c r="O101" s="238">
        <v>646.97</v>
      </c>
      <c r="P101" s="267">
        <v>388.18</v>
      </c>
      <c r="Q101" s="238">
        <v>258.79000000000002</v>
      </c>
      <c r="R101" s="238"/>
      <c r="S101" s="238">
        <v>793.17000000000007</v>
      </c>
      <c r="T101" s="238">
        <v>534.38000000000011</v>
      </c>
      <c r="U101" s="238">
        <v>258.79000000000002</v>
      </c>
      <c r="V101" s="238">
        <v>0</v>
      </c>
    </row>
    <row r="102" spans="1:22" s="241" customFormat="1" ht="21" customHeight="1">
      <c r="A102" s="129" t="s">
        <v>116</v>
      </c>
      <c r="B102" s="129" t="s">
        <v>117</v>
      </c>
      <c r="C102" s="251">
        <v>10</v>
      </c>
      <c r="D102" s="238">
        <v>8</v>
      </c>
      <c r="E102" s="251">
        <v>331</v>
      </c>
      <c r="F102" s="238">
        <v>165.5</v>
      </c>
      <c r="G102" s="251">
        <v>2225</v>
      </c>
      <c r="H102" s="251">
        <v>1202</v>
      </c>
      <c r="I102" s="251">
        <v>217</v>
      </c>
      <c r="J102" s="251">
        <v>806</v>
      </c>
      <c r="K102" s="251">
        <v>2317</v>
      </c>
      <c r="L102" s="251">
        <v>1362</v>
      </c>
      <c r="M102" s="251">
        <v>148</v>
      </c>
      <c r="N102" s="251">
        <v>807</v>
      </c>
      <c r="O102" s="238">
        <v>801.74</v>
      </c>
      <c r="P102" s="267">
        <v>481.04</v>
      </c>
      <c r="Q102" s="238">
        <v>320.7</v>
      </c>
      <c r="R102" s="238"/>
      <c r="S102" s="238">
        <v>975.24</v>
      </c>
      <c r="T102" s="238">
        <v>654.54</v>
      </c>
      <c r="U102" s="238">
        <v>320.7</v>
      </c>
      <c r="V102" s="238">
        <v>0</v>
      </c>
    </row>
    <row r="103" spans="1:22" s="241" customFormat="1" ht="21" customHeight="1">
      <c r="A103" s="129"/>
      <c r="B103" s="129" t="s">
        <v>118</v>
      </c>
      <c r="C103" s="251"/>
      <c r="D103" s="238"/>
      <c r="E103" s="251"/>
      <c r="F103" s="238"/>
      <c r="G103" s="251"/>
      <c r="H103" s="251"/>
      <c r="I103" s="251"/>
      <c r="J103" s="251"/>
      <c r="K103" s="251">
        <v>0</v>
      </c>
      <c r="L103" s="251">
        <v>0</v>
      </c>
      <c r="M103" s="251">
        <v>0</v>
      </c>
      <c r="N103" s="251">
        <v>0</v>
      </c>
      <c r="O103" s="238">
        <v>0</v>
      </c>
      <c r="P103" s="267">
        <v>0</v>
      </c>
      <c r="Q103" s="238"/>
      <c r="R103" s="238"/>
      <c r="S103" s="238">
        <v>0</v>
      </c>
      <c r="T103" s="238">
        <v>0</v>
      </c>
      <c r="U103" s="238">
        <v>0</v>
      </c>
      <c r="V103" s="238">
        <v>0</v>
      </c>
    </row>
    <row r="104" spans="1:22" s="241" customFormat="1" ht="21" customHeight="1">
      <c r="A104" s="234"/>
      <c r="B104" s="129" t="s">
        <v>120</v>
      </c>
      <c r="C104" s="251">
        <v>3</v>
      </c>
      <c r="D104" s="238">
        <v>2.4000000000000004</v>
      </c>
      <c r="E104" s="251">
        <v>97</v>
      </c>
      <c r="F104" s="238">
        <v>48.5</v>
      </c>
      <c r="G104" s="251">
        <v>1166</v>
      </c>
      <c r="H104" s="251">
        <v>838</v>
      </c>
      <c r="I104" s="251">
        <v>0</v>
      </c>
      <c r="J104" s="251">
        <v>328</v>
      </c>
      <c r="K104" s="251">
        <v>1200</v>
      </c>
      <c r="L104" s="251">
        <v>1088</v>
      </c>
      <c r="M104" s="251">
        <v>0</v>
      </c>
      <c r="N104" s="251">
        <v>112</v>
      </c>
      <c r="O104" s="238">
        <v>472.12</v>
      </c>
      <c r="P104" s="267">
        <v>283.27</v>
      </c>
      <c r="Q104" s="238">
        <v>188.85000000000002</v>
      </c>
      <c r="R104" s="238"/>
      <c r="S104" s="238">
        <v>523.02</v>
      </c>
      <c r="T104" s="238">
        <v>334.16999999999996</v>
      </c>
      <c r="U104" s="238">
        <v>188.85000000000002</v>
      </c>
      <c r="V104" s="238">
        <v>0</v>
      </c>
    </row>
    <row r="105" spans="1:22" s="241" customFormat="1" ht="21" customHeight="1">
      <c r="A105" s="234"/>
      <c r="B105" s="129" t="s">
        <v>121</v>
      </c>
      <c r="C105" s="251">
        <v>5</v>
      </c>
      <c r="D105" s="238">
        <v>4</v>
      </c>
      <c r="E105" s="251">
        <v>159</v>
      </c>
      <c r="F105" s="238">
        <v>79.5</v>
      </c>
      <c r="G105" s="251">
        <v>1140</v>
      </c>
      <c r="H105" s="251">
        <v>414</v>
      </c>
      <c r="I105" s="251">
        <v>154</v>
      </c>
      <c r="J105" s="251">
        <v>572</v>
      </c>
      <c r="K105" s="251">
        <v>1113</v>
      </c>
      <c r="L105" s="251">
        <v>435</v>
      </c>
      <c r="M105" s="251">
        <v>105</v>
      </c>
      <c r="N105" s="251">
        <v>573</v>
      </c>
      <c r="O105" s="238">
        <v>355.47</v>
      </c>
      <c r="P105" s="267">
        <v>213.28</v>
      </c>
      <c r="Q105" s="238">
        <v>142.19000000000003</v>
      </c>
      <c r="R105" s="238"/>
      <c r="S105" s="238">
        <v>438.97</v>
      </c>
      <c r="T105" s="238">
        <v>296.77999999999997</v>
      </c>
      <c r="U105" s="238">
        <v>142.19000000000003</v>
      </c>
      <c r="V105" s="238">
        <v>0</v>
      </c>
    </row>
    <row r="106" spans="1:22" s="241" customFormat="1" ht="21" customHeight="1">
      <c r="A106" s="234"/>
      <c r="B106" s="239" t="s">
        <v>384</v>
      </c>
      <c r="C106" s="251"/>
      <c r="D106" s="238"/>
      <c r="E106" s="251"/>
      <c r="F106" s="238"/>
      <c r="G106" s="251"/>
      <c r="H106" s="251"/>
      <c r="I106" s="251"/>
      <c r="J106" s="251"/>
      <c r="K106" s="251">
        <v>0</v>
      </c>
      <c r="L106" s="251">
        <v>0</v>
      </c>
      <c r="M106" s="251">
        <v>0</v>
      </c>
      <c r="N106" s="251">
        <v>0</v>
      </c>
      <c r="O106" s="238">
        <v>0</v>
      </c>
      <c r="P106" s="267">
        <v>0</v>
      </c>
      <c r="Q106" s="238"/>
      <c r="R106" s="238"/>
      <c r="S106" s="238">
        <v>0</v>
      </c>
      <c r="T106" s="238">
        <v>0</v>
      </c>
      <c r="U106" s="238">
        <v>0</v>
      </c>
      <c r="V106" s="238">
        <v>0</v>
      </c>
    </row>
    <row r="107" spans="1:22" s="113" customFormat="1" ht="21" customHeight="1">
      <c r="A107" s="816" t="s">
        <v>122</v>
      </c>
      <c r="B107" s="145" t="s">
        <v>10</v>
      </c>
      <c r="C107" s="271">
        <v>97</v>
      </c>
      <c r="D107" s="271">
        <v>77.600000000000009</v>
      </c>
      <c r="E107" s="271">
        <v>2270</v>
      </c>
      <c r="F107" s="271">
        <v>1135</v>
      </c>
      <c r="G107" s="271">
        <v>16046</v>
      </c>
      <c r="H107" s="271">
        <v>5349</v>
      </c>
      <c r="I107" s="271">
        <v>2272</v>
      </c>
      <c r="J107" s="271">
        <v>8425</v>
      </c>
      <c r="K107" s="271">
        <v>16881</v>
      </c>
      <c r="L107" s="271">
        <v>5821</v>
      </c>
      <c r="M107" s="271">
        <v>1713</v>
      </c>
      <c r="N107" s="271">
        <v>9347</v>
      </c>
      <c r="O107" s="271">
        <v>5069.8599999999997</v>
      </c>
      <c r="P107" s="271">
        <v>3041.9199999999996</v>
      </c>
      <c r="Q107" s="271">
        <v>2027.9399999999998</v>
      </c>
      <c r="R107" s="271">
        <v>0</v>
      </c>
      <c r="S107" s="271">
        <v>6282.46</v>
      </c>
      <c r="T107" s="271">
        <v>4254.5200000000004</v>
      </c>
      <c r="U107" s="271">
        <v>2027.9399999999998</v>
      </c>
      <c r="V107" s="271">
        <v>0</v>
      </c>
    </row>
    <row r="108" spans="1:22" s="241" customFormat="1" ht="21" customHeight="1">
      <c r="A108" s="816"/>
      <c r="B108" s="129" t="s">
        <v>123</v>
      </c>
      <c r="C108" s="251">
        <v>37</v>
      </c>
      <c r="D108" s="238">
        <v>29.6</v>
      </c>
      <c r="E108" s="251">
        <v>870</v>
      </c>
      <c r="F108" s="238">
        <v>435</v>
      </c>
      <c r="G108" s="251">
        <v>6475</v>
      </c>
      <c r="H108" s="251">
        <v>2158</v>
      </c>
      <c r="I108" s="251">
        <v>917</v>
      </c>
      <c r="J108" s="251">
        <v>3400</v>
      </c>
      <c r="K108" s="251">
        <v>6511</v>
      </c>
      <c r="L108" s="251">
        <v>2170</v>
      </c>
      <c r="M108" s="251">
        <v>672</v>
      </c>
      <c r="N108" s="251">
        <v>3669</v>
      </c>
      <c r="O108" s="238">
        <v>1991.94</v>
      </c>
      <c r="P108" s="267">
        <v>1195.1600000000001</v>
      </c>
      <c r="Q108" s="238">
        <v>796.78</v>
      </c>
      <c r="R108" s="238"/>
      <c r="S108" s="238">
        <v>2456.54</v>
      </c>
      <c r="T108" s="238">
        <v>1659.76</v>
      </c>
      <c r="U108" s="238">
        <v>796.78</v>
      </c>
      <c r="V108" s="238">
        <v>0</v>
      </c>
    </row>
    <row r="109" spans="1:22" s="241" customFormat="1" ht="21" customHeight="1">
      <c r="A109" s="816"/>
      <c r="B109" s="129" t="s">
        <v>124</v>
      </c>
      <c r="C109" s="251">
        <v>34</v>
      </c>
      <c r="D109" s="238">
        <v>27.200000000000003</v>
      </c>
      <c r="E109" s="251">
        <v>747</v>
      </c>
      <c r="F109" s="238">
        <v>373.5</v>
      </c>
      <c r="G109" s="251">
        <v>5160</v>
      </c>
      <c r="H109" s="251">
        <v>1720</v>
      </c>
      <c r="I109" s="251">
        <v>731</v>
      </c>
      <c r="J109" s="251">
        <v>2709</v>
      </c>
      <c r="K109" s="251">
        <v>5596</v>
      </c>
      <c r="L109" s="251">
        <v>1865</v>
      </c>
      <c r="M109" s="251">
        <v>578</v>
      </c>
      <c r="N109" s="251">
        <v>3153</v>
      </c>
      <c r="O109" s="238">
        <v>1649.51</v>
      </c>
      <c r="P109" s="267">
        <v>989.71</v>
      </c>
      <c r="Q109" s="238">
        <v>659.8</v>
      </c>
      <c r="R109" s="238"/>
      <c r="S109" s="238">
        <v>2050.21</v>
      </c>
      <c r="T109" s="238">
        <v>1390.41</v>
      </c>
      <c r="U109" s="238">
        <v>659.8</v>
      </c>
      <c r="V109" s="238">
        <v>0</v>
      </c>
    </row>
    <row r="110" spans="1:22" s="241" customFormat="1" ht="21" customHeight="1">
      <c r="A110" s="816"/>
      <c r="B110" s="129" t="s">
        <v>125</v>
      </c>
      <c r="C110" s="251">
        <v>22</v>
      </c>
      <c r="D110" s="238">
        <v>17.600000000000001</v>
      </c>
      <c r="E110" s="251">
        <v>531</v>
      </c>
      <c r="F110" s="238">
        <v>265.5</v>
      </c>
      <c r="G110" s="251">
        <v>3569</v>
      </c>
      <c r="H110" s="251">
        <v>1190</v>
      </c>
      <c r="I110" s="251">
        <v>505</v>
      </c>
      <c r="J110" s="251">
        <v>1874</v>
      </c>
      <c r="K110" s="251">
        <v>3923</v>
      </c>
      <c r="L110" s="251">
        <v>1308</v>
      </c>
      <c r="M110" s="251">
        <v>405</v>
      </c>
      <c r="N110" s="251">
        <v>2210</v>
      </c>
      <c r="O110" s="238">
        <v>1148.95</v>
      </c>
      <c r="P110" s="267">
        <v>689.37</v>
      </c>
      <c r="Q110" s="238">
        <v>459.58000000000004</v>
      </c>
      <c r="R110" s="238"/>
      <c r="S110" s="238">
        <v>1432.0500000000002</v>
      </c>
      <c r="T110" s="238">
        <v>972.47</v>
      </c>
      <c r="U110" s="238">
        <v>459.58000000000004</v>
      </c>
      <c r="V110" s="238">
        <v>0</v>
      </c>
    </row>
    <row r="111" spans="1:22" s="241" customFormat="1" ht="21" customHeight="1">
      <c r="A111" s="816"/>
      <c r="B111" s="129" t="s">
        <v>126</v>
      </c>
      <c r="C111" s="251">
        <v>4</v>
      </c>
      <c r="D111" s="238">
        <v>3.2</v>
      </c>
      <c r="E111" s="251">
        <v>122</v>
      </c>
      <c r="F111" s="238">
        <v>61</v>
      </c>
      <c r="G111" s="251">
        <v>842</v>
      </c>
      <c r="H111" s="251">
        <v>281</v>
      </c>
      <c r="I111" s="251">
        <v>119</v>
      </c>
      <c r="J111" s="251">
        <v>442</v>
      </c>
      <c r="K111" s="251">
        <v>851</v>
      </c>
      <c r="L111" s="251">
        <v>478</v>
      </c>
      <c r="M111" s="251">
        <v>58</v>
      </c>
      <c r="N111" s="251">
        <v>315</v>
      </c>
      <c r="O111" s="238">
        <v>279.45999999999998</v>
      </c>
      <c r="P111" s="267">
        <v>167.68</v>
      </c>
      <c r="Q111" s="238">
        <v>111.77999999999997</v>
      </c>
      <c r="R111" s="238"/>
      <c r="S111" s="238">
        <v>343.65999999999997</v>
      </c>
      <c r="T111" s="238">
        <v>231.88</v>
      </c>
      <c r="U111" s="238">
        <v>111.77999999999997</v>
      </c>
      <c r="V111" s="238">
        <v>0</v>
      </c>
    </row>
    <row r="112" spans="1:22" s="241" customFormat="1" ht="13.5">
      <c r="C112" s="272"/>
      <c r="D112" s="273"/>
      <c r="E112" s="274"/>
      <c r="F112" s="273"/>
      <c r="G112" s="272"/>
      <c r="H112" s="272"/>
      <c r="I112" s="272"/>
      <c r="J112" s="272"/>
      <c r="K112" s="272"/>
      <c r="L112" s="272"/>
      <c r="M112" s="272"/>
      <c r="N112" s="272"/>
      <c r="O112" s="273"/>
      <c r="P112" s="273"/>
      <c r="Q112" s="273"/>
      <c r="R112" s="273"/>
      <c r="S112" s="273"/>
      <c r="T112" s="273"/>
      <c r="U112" s="273"/>
      <c r="V112" s="273"/>
    </row>
    <row r="113" spans="3:22" s="241" customFormat="1" ht="13.5">
      <c r="C113" s="272"/>
      <c r="D113" s="273"/>
      <c r="E113" s="274"/>
      <c r="F113" s="273"/>
      <c r="G113" s="272"/>
      <c r="H113" s="272"/>
      <c r="I113" s="272"/>
      <c r="J113" s="272"/>
      <c r="K113" s="272"/>
      <c r="L113" s="272"/>
      <c r="M113" s="272"/>
      <c r="N113" s="272"/>
      <c r="O113" s="273"/>
      <c r="P113" s="273"/>
      <c r="Q113" s="273"/>
      <c r="R113" s="273"/>
      <c r="S113" s="273"/>
      <c r="T113" s="273"/>
      <c r="U113" s="273"/>
      <c r="V113" s="273"/>
    </row>
  </sheetData>
  <mergeCells count="50">
    <mergeCell ref="L5:N5"/>
    <mergeCell ref="U6:U7"/>
    <mergeCell ref="V6:V7"/>
    <mergeCell ref="S4:V5"/>
    <mergeCell ref="P6:P7"/>
    <mergeCell ref="Q6:Q7"/>
    <mergeCell ref="R6:R7"/>
    <mergeCell ref="S6:S7"/>
    <mergeCell ref="T6:T7"/>
    <mergeCell ref="O5:R5"/>
    <mergeCell ref="A25:A27"/>
    <mergeCell ref="A28:A30"/>
    <mergeCell ref="A31:A33"/>
    <mergeCell ref="A34:A36"/>
    <mergeCell ref="A10:A12"/>
    <mergeCell ref="A13:A15"/>
    <mergeCell ref="A16:A18"/>
    <mergeCell ref="A19:A21"/>
    <mergeCell ref="A22:A24"/>
    <mergeCell ref="A107:A111"/>
    <mergeCell ref="A37:A39"/>
    <mergeCell ref="A40:A42"/>
    <mergeCell ref="A43:A45"/>
    <mergeCell ref="A46:A48"/>
    <mergeCell ref="A50:A52"/>
    <mergeCell ref="A84:A86"/>
    <mergeCell ref="A55:A57"/>
    <mergeCell ref="A92:A94"/>
    <mergeCell ref="A8:B8"/>
    <mergeCell ref="A4:A7"/>
    <mergeCell ref="D5:D7"/>
    <mergeCell ref="E5:E7"/>
    <mergeCell ref="F5:F7"/>
    <mergeCell ref="C5:C7"/>
    <mergeCell ref="L6:L7"/>
    <mergeCell ref="M6:M7"/>
    <mergeCell ref="B4:B7"/>
    <mergeCell ref="A2:V2"/>
    <mergeCell ref="U3:V3"/>
    <mergeCell ref="C4:D4"/>
    <mergeCell ref="E4:F4"/>
    <mergeCell ref="G4:R4"/>
    <mergeCell ref="G5:G7"/>
    <mergeCell ref="H6:H7"/>
    <mergeCell ref="I6:I7"/>
    <mergeCell ref="J6:J7"/>
    <mergeCell ref="K5:K7"/>
    <mergeCell ref="N6:N7"/>
    <mergeCell ref="O6:O7"/>
    <mergeCell ref="H5:J5"/>
  </mergeCells>
  <phoneticPr fontId="145" type="noConversion"/>
  <printOptions horizontalCentered="1"/>
  <pageMargins left="0.16" right="0.16" top="0.59" bottom="0.59" header="0.51" footer="0.51"/>
  <pageSetup paperSize="8" scale="85" fitToHeight="0" orientation="landscape" horizontalDpi="300" verticalDpi="300" r:id="rId1"/>
  <headerFooter scaleWithDoc="0"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10"/>
  <sheetViews>
    <sheetView zoomScale="85" zoomScaleNormal="85" workbookViewId="0">
      <pane xSplit="3" ySplit="10" topLeftCell="D11" activePane="bottomRight" state="frozen"/>
      <selection pane="topRight"/>
      <selection pane="bottomLeft"/>
      <selection pane="bottomRight" activeCell="N12" sqref="N12"/>
    </sheetView>
  </sheetViews>
  <sheetFormatPr defaultColWidth="8.875" defaultRowHeight="14.25"/>
  <cols>
    <col min="1" max="1" width="6.625" style="122" customWidth="1"/>
    <col min="2" max="2" width="13.5" style="571" customWidth="1"/>
    <col min="3" max="3" width="7.375" style="572" customWidth="1"/>
    <col min="4" max="4" width="5.125" style="573" customWidth="1"/>
    <col min="5" max="5" width="9.5" style="574" customWidth="1"/>
    <col min="6" max="6" width="7.5" style="574" customWidth="1"/>
    <col min="7" max="7" width="7.125" style="573" customWidth="1"/>
    <col min="8" max="10" width="7.5" style="573" customWidth="1"/>
    <col min="11" max="11" width="5.125" style="573" customWidth="1"/>
    <col min="12" max="12" width="8.75" style="573" customWidth="1"/>
    <col min="13" max="13" width="6.125" style="573" customWidth="1"/>
    <col min="14" max="14" width="6.75" style="573" customWidth="1"/>
    <col min="15" max="15" width="6" style="573" customWidth="1"/>
    <col min="16" max="16" width="6.625" style="573" customWidth="1"/>
    <col min="17" max="17" width="4.375" style="573" customWidth="1"/>
    <col min="18" max="18" width="8.75" style="574" customWidth="1"/>
    <col min="19" max="20" width="6.625" style="574" customWidth="1"/>
    <col min="21" max="21" width="7.5" style="574" customWidth="1"/>
    <col min="22" max="22" width="7.5" style="573" customWidth="1"/>
    <col min="23" max="23" width="5.75" style="573" customWidth="1"/>
    <col min="24" max="24" width="8.25" style="573" customWidth="1"/>
    <col min="25" max="25" width="7.5" style="573" customWidth="1"/>
    <col min="26" max="29" width="6.625" style="573" customWidth="1"/>
    <col min="30" max="31" width="7.5" style="573" customWidth="1"/>
    <col min="32" max="32" width="6.625" style="573" customWidth="1"/>
    <col min="33" max="33" width="6" style="573" customWidth="1"/>
    <col min="34" max="34" width="9.375" style="573" customWidth="1"/>
    <col min="35" max="38" width="7.5" style="573" customWidth="1"/>
    <col min="39" max="43" width="10" style="122" customWidth="1"/>
    <col min="44" max="269" width="8.875" style="122"/>
    <col min="270" max="270" width="8.5" style="122" customWidth="1"/>
    <col min="271" max="271" width="23.375" style="122" customWidth="1"/>
    <col min="272" max="272" width="8.5" style="122" customWidth="1"/>
    <col min="273" max="284" width="8.75" style="122" customWidth="1"/>
    <col min="285" max="285" width="9.375" style="122" customWidth="1"/>
    <col min="286" max="286" width="17.125" style="122" customWidth="1"/>
    <col min="287" max="287" width="12.5" style="122" customWidth="1"/>
    <col min="288" max="299" width="10" style="122" customWidth="1"/>
    <col min="300" max="525" width="8.875" style="122"/>
    <col min="526" max="526" width="8.5" style="122" customWidth="1"/>
    <col min="527" max="527" width="23.375" style="122" customWidth="1"/>
    <col min="528" max="528" width="8.5" style="122" customWidth="1"/>
    <col min="529" max="540" width="8.75" style="122" customWidth="1"/>
    <col min="541" max="541" width="9.375" style="122" customWidth="1"/>
    <col min="542" max="542" width="17.125" style="122" customWidth="1"/>
    <col min="543" max="543" width="12.5" style="122" customWidth="1"/>
    <col min="544" max="555" width="10" style="122" customWidth="1"/>
    <col min="556" max="781" width="8.875" style="122"/>
    <col min="782" max="782" width="8.5" style="122" customWidth="1"/>
    <col min="783" max="783" width="23.375" style="122" customWidth="1"/>
    <col min="784" max="784" width="8.5" style="122" customWidth="1"/>
    <col min="785" max="796" width="8.75" style="122" customWidth="1"/>
    <col min="797" max="797" width="9.375" style="122" customWidth="1"/>
    <col min="798" max="798" width="17.125" style="122" customWidth="1"/>
    <col min="799" max="799" width="12.5" style="122" customWidth="1"/>
    <col min="800" max="811" width="10" style="122" customWidth="1"/>
    <col min="812" max="1037" width="8.875" style="122"/>
    <col min="1038" max="1038" width="8.5" style="122" customWidth="1"/>
    <col min="1039" max="1039" width="23.375" style="122" customWidth="1"/>
    <col min="1040" max="1040" width="8.5" style="122" customWidth="1"/>
    <col min="1041" max="1052" width="8.75" style="122" customWidth="1"/>
    <col min="1053" max="1053" width="9.375" style="122" customWidth="1"/>
    <col min="1054" max="1054" width="17.125" style="122" customWidth="1"/>
    <col min="1055" max="1055" width="12.5" style="122" customWidth="1"/>
    <col min="1056" max="1067" width="10" style="122" customWidth="1"/>
    <col min="1068" max="1293" width="8.875" style="122"/>
    <col min="1294" max="1294" width="8.5" style="122" customWidth="1"/>
    <col min="1295" max="1295" width="23.375" style="122" customWidth="1"/>
    <col min="1296" max="1296" width="8.5" style="122" customWidth="1"/>
    <col min="1297" max="1308" width="8.75" style="122" customWidth="1"/>
    <col min="1309" max="1309" width="9.375" style="122" customWidth="1"/>
    <col min="1310" max="1310" width="17.125" style="122" customWidth="1"/>
    <col min="1311" max="1311" width="12.5" style="122" customWidth="1"/>
    <col min="1312" max="1323" width="10" style="122" customWidth="1"/>
    <col min="1324" max="1549" width="8.875" style="122"/>
    <col min="1550" max="1550" width="8.5" style="122" customWidth="1"/>
    <col min="1551" max="1551" width="23.375" style="122" customWidth="1"/>
    <col min="1552" max="1552" width="8.5" style="122" customWidth="1"/>
    <col min="1553" max="1564" width="8.75" style="122" customWidth="1"/>
    <col min="1565" max="1565" width="9.375" style="122" customWidth="1"/>
    <col min="1566" max="1566" width="17.125" style="122" customWidth="1"/>
    <col min="1567" max="1567" width="12.5" style="122" customWidth="1"/>
    <col min="1568" max="1579" width="10" style="122" customWidth="1"/>
    <col min="1580" max="1805" width="8.875" style="122"/>
    <col min="1806" max="1806" width="8.5" style="122" customWidth="1"/>
    <col min="1807" max="1807" width="23.375" style="122" customWidth="1"/>
    <col min="1808" max="1808" width="8.5" style="122" customWidth="1"/>
    <col min="1809" max="1820" width="8.75" style="122" customWidth="1"/>
    <col min="1821" max="1821" width="9.375" style="122" customWidth="1"/>
    <col min="1822" max="1822" width="17.125" style="122" customWidth="1"/>
    <col min="1823" max="1823" width="12.5" style="122" customWidth="1"/>
    <col min="1824" max="1835" width="10" style="122" customWidth="1"/>
    <col min="1836" max="2061" width="8.875" style="122"/>
    <col min="2062" max="2062" width="8.5" style="122" customWidth="1"/>
    <col min="2063" max="2063" width="23.375" style="122" customWidth="1"/>
    <col min="2064" max="2064" width="8.5" style="122" customWidth="1"/>
    <col min="2065" max="2076" width="8.75" style="122" customWidth="1"/>
    <col min="2077" max="2077" width="9.375" style="122" customWidth="1"/>
    <col min="2078" max="2078" width="17.125" style="122" customWidth="1"/>
    <col min="2079" max="2079" width="12.5" style="122" customWidth="1"/>
    <col min="2080" max="2091" width="10" style="122" customWidth="1"/>
    <col min="2092" max="2317" width="8.875" style="122"/>
    <col min="2318" max="2318" width="8.5" style="122" customWidth="1"/>
    <col min="2319" max="2319" width="23.375" style="122" customWidth="1"/>
    <col min="2320" max="2320" width="8.5" style="122" customWidth="1"/>
    <col min="2321" max="2332" width="8.75" style="122" customWidth="1"/>
    <col min="2333" max="2333" width="9.375" style="122" customWidth="1"/>
    <col min="2334" max="2334" width="17.125" style="122" customWidth="1"/>
    <col min="2335" max="2335" width="12.5" style="122" customWidth="1"/>
    <col min="2336" max="2347" width="10" style="122" customWidth="1"/>
    <col min="2348" max="2573" width="8.875" style="122"/>
    <col min="2574" max="2574" width="8.5" style="122" customWidth="1"/>
    <col min="2575" max="2575" width="23.375" style="122" customWidth="1"/>
    <col min="2576" max="2576" width="8.5" style="122" customWidth="1"/>
    <col min="2577" max="2588" width="8.75" style="122" customWidth="1"/>
    <col min="2589" max="2589" width="9.375" style="122" customWidth="1"/>
    <col min="2590" max="2590" width="17.125" style="122" customWidth="1"/>
    <col min="2591" max="2591" width="12.5" style="122" customWidth="1"/>
    <col min="2592" max="2603" width="10" style="122" customWidth="1"/>
    <col min="2604" max="2829" width="8.875" style="122"/>
    <col min="2830" max="2830" width="8.5" style="122" customWidth="1"/>
    <col min="2831" max="2831" width="23.375" style="122" customWidth="1"/>
    <col min="2832" max="2832" width="8.5" style="122" customWidth="1"/>
    <col min="2833" max="2844" width="8.75" style="122" customWidth="1"/>
    <col min="2845" max="2845" width="9.375" style="122" customWidth="1"/>
    <col min="2846" max="2846" width="17.125" style="122" customWidth="1"/>
    <col min="2847" max="2847" width="12.5" style="122" customWidth="1"/>
    <col min="2848" max="2859" width="10" style="122" customWidth="1"/>
    <col min="2860" max="3085" width="8.875" style="122"/>
    <col min="3086" max="3086" width="8.5" style="122" customWidth="1"/>
    <col min="3087" max="3087" width="23.375" style="122" customWidth="1"/>
    <col min="3088" max="3088" width="8.5" style="122" customWidth="1"/>
    <col min="3089" max="3100" width="8.75" style="122" customWidth="1"/>
    <col min="3101" max="3101" width="9.375" style="122" customWidth="1"/>
    <col min="3102" max="3102" width="17.125" style="122" customWidth="1"/>
    <col min="3103" max="3103" width="12.5" style="122" customWidth="1"/>
    <col min="3104" max="3115" width="10" style="122" customWidth="1"/>
    <col min="3116" max="3341" width="8.875" style="122"/>
    <col min="3342" max="3342" width="8.5" style="122" customWidth="1"/>
    <col min="3343" max="3343" width="23.375" style="122" customWidth="1"/>
    <col min="3344" max="3344" width="8.5" style="122" customWidth="1"/>
    <col min="3345" max="3356" width="8.75" style="122" customWidth="1"/>
    <col min="3357" max="3357" width="9.375" style="122" customWidth="1"/>
    <col min="3358" max="3358" width="17.125" style="122" customWidth="1"/>
    <col min="3359" max="3359" width="12.5" style="122" customWidth="1"/>
    <col min="3360" max="3371" width="10" style="122" customWidth="1"/>
    <col min="3372" max="3597" width="8.875" style="122"/>
    <col min="3598" max="3598" width="8.5" style="122" customWidth="1"/>
    <col min="3599" max="3599" width="23.375" style="122" customWidth="1"/>
    <col min="3600" max="3600" width="8.5" style="122" customWidth="1"/>
    <col min="3601" max="3612" width="8.75" style="122" customWidth="1"/>
    <col min="3613" max="3613" width="9.375" style="122" customWidth="1"/>
    <col min="3614" max="3614" width="17.125" style="122" customWidth="1"/>
    <col min="3615" max="3615" width="12.5" style="122" customWidth="1"/>
    <col min="3616" max="3627" width="10" style="122" customWidth="1"/>
    <col min="3628" max="3853" width="8.875" style="122"/>
    <col min="3854" max="3854" width="8.5" style="122" customWidth="1"/>
    <col min="3855" max="3855" width="23.375" style="122" customWidth="1"/>
    <col min="3856" max="3856" width="8.5" style="122" customWidth="1"/>
    <col min="3857" max="3868" width="8.75" style="122" customWidth="1"/>
    <col min="3869" max="3869" width="9.375" style="122" customWidth="1"/>
    <col min="3870" max="3870" width="17.125" style="122" customWidth="1"/>
    <col min="3871" max="3871" width="12.5" style="122" customWidth="1"/>
    <col min="3872" max="3883" width="10" style="122" customWidth="1"/>
    <col min="3884" max="4109" width="8.875" style="122"/>
    <col min="4110" max="4110" width="8.5" style="122" customWidth="1"/>
    <col min="4111" max="4111" width="23.375" style="122" customWidth="1"/>
    <col min="4112" max="4112" width="8.5" style="122" customWidth="1"/>
    <col min="4113" max="4124" width="8.75" style="122" customWidth="1"/>
    <col min="4125" max="4125" width="9.375" style="122" customWidth="1"/>
    <col min="4126" max="4126" width="17.125" style="122" customWidth="1"/>
    <col min="4127" max="4127" width="12.5" style="122" customWidth="1"/>
    <col min="4128" max="4139" width="10" style="122" customWidth="1"/>
    <col min="4140" max="4365" width="8.875" style="122"/>
    <col min="4366" max="4366" width="8.5" style="122" customWidth="1"/>
    <col min="4367" max="4367" width="23.375" style="122" customWidth="1"/>
    <col min="4368" max="4368" width="8.5" style="122" customWidth="1"/>
    <col min="4369" max="4380" width="8.75" style="122" customWidth="1"/>
    <col min="4381" max="4381" width="9.375" style="122" customWidth="1"/>
    <col min="4382" max="4382" width="17.125" style="122" customWidth="1"/>
    <col min="4383" max="4383" width="12.5" style="122" customWidth="1"/>
    <col min="4384" max="4395" width="10" style="122" customWidth="1"/>
    <col min="4396" max="4621" width="8.875" style="122"/>
    <col min="4622" max="4622" width="8.5" style="122" customWidth="1"/>
    <col min="4623" max="4623" width="23.375" style="122" customWidth="1"/>
    <col min="4624" max="4624" width="8.5" style="122" customWidth="1"/>
    <col min="4625" max="4636" width="8.75" style="122" customWidth="1"/>
    <col min="4637" max="4637" width="9.375" style="122" customWidth="1"/>
    <col min="4638" max="4638" width="17.125" style="122" customWidth="1"/>
    <col min="4639" max="4639" width="12.5" style="122" customWidth="1"/>
    <col min="4640" max="4651" width="10" style="122" customWidth="1"/>
    <col min="4652" max="4877" width="8.875" style="122"/>
    <col min="4878" max="4878" width="8.5" style="122" customWidth="1"/>
    <col min="4879" max="4879" width="23.375" style="122" customWidth="1"/>
    <col min="4880" max="4880" width="8.5" style="122" customWidth="1"/>
    <col min="4881" max="4892" width="8.75" style="122" customWidth="1"/>
    <col min="4893" max="4893" width="9.375" style="122" customWidth="1"/>
    <col min="4894" max="4894" width="17.125" style="122" customWidth="1"/>
    <col min="4895" max="4895" width="12.5" style="122" customWidth="1"/>
    <col min="4896" max="4907" width="10" style="122" customWidth="1"/>
    <col min="4908" max="5133" width="8.875" style="122"/>
    <col min="5134" max="5134" width="8.5" style="122" customWidth="1"/>
    <col min="5135" max="5135" width="23.375" style="122" customWidth="1"/>
    <col min="5136" max="5136" width="8.5" style="122" customWidth="1"/>
    <col min="5137" max="5148" width="8.75" style="122" customWidth="1"/>
    <col min="5149" max="5149" width="9.375" style="122" customWidth="1"/>
    <col min="5150" max="5150" width="17.125" style="122" customWidth="1"/>
    <col min="5151" max="5151" width="12.5" style="122" customWidth="1"/>
    <col min="5152" max="5163" width="10" style="122" customWidth="1"/>
    <col min="5164" max="5389" width="8.875" style="122"/>
    <col min="5390" max="5390" width="8.5" style="122" customWidth="1"/>
    <col min="5391" max="5391" width="23.375" style="122" customWidth="1"/>
    <col min="5392" max="5392" width="8.5" style="122" customWidth="1"/>
    <col min="5393" max="5404" width="8.75" style="122" customWidth="1"/>
    <col min="5405" max="5405" width="9.375" style="122" customWidth="1"/>
    <col min="5406" max="5406" width="17.125" style="122" customWidth="1"/>
    <col min="5407" max="5407" width="12.5" style="122" customWidth="1"/>
    <col min="5408" max="5419" width="10" style="122" customWidth="1"/>
    <col min="5420" max="5645" width="8.875" style="122"/>
    <col min="5646" max="5646" width="8.5" style="122" customWidth="1"/>
    <col min="5647" max="5647" width="23.375" style="122" customWidth="1"/>
    <col min="5648" max="5648" width="8.5" style="122" customWidth="1"/>
    <col min="5649" max="5660" width="8.75" style="122" customWidth="1"/>
    <col min="5661" max="5661" width="9.375" style="122" customWidth="1"/>
    <col min="5662" max="5662" width="17.125" style="122" customWidth="1"/>
    <col min="5663" max="5663" width="12.5" style="122" customWidth="1"/>
    <col min="5664" max="5675" width="10" style="122" customWidth="1"/>
    <col min="5676" max="5901" width="8.875" style="122"/>
    <col min="5902" max="5902" width="8.5" style="122" customWidth="1"/>
    <col min="5903" max="5903" width="23.375" style="122" customWidth="1"/>
    <col min="5904" max="5904" width="8.5" style="122" customWidth="1"/>
    <col min="5905" max="5916" width="8.75" style="122" customWidth="1"/>
    <col min="5917" max="5917" width="9.375" style="122" customWidth="1"/>
    <col min="5918" max="5918" width="17.125" style="122" customWidth="1"/>
    <col min="5919" max="5919" width="12.5" style="122" customWidth="1"/>
    <col min="5920" max="5931" width="10" style="122" customWidth="1"/>
    <col min="5932" max="6157" width="8.875" style="122"/>
    <col min="6158" max="6158" width="8.5" style="122" customWidth="1"/>
    <col min="6159" max="6159" width="23.375" style="122" customWidth="1"/>
    <col min="6160" max="6160" width="8.5" style="122" customWidth="1"/>
    <col min="6161" max="6172" width="8.75" style="122" customWidth="1"/>
    <col min="6173" max="6173" width="9.375" style="122" customWidth="1"/>
    <col min="6174" max="6174" width="17.125" style="122" customWidth="1"/>
    <col min="6175" max="6175" width="12.5" style="122" customWidth="1"/>
    <col min="6176" max="6187" width="10" style="122" customWidth="1"/>
    <col min="6188" max="6413" width="8.875" style="122"/>
    <col min="6414" max="6414" width="8.5" style="122" customWidth="1"/>
    <col min="6415" max="6415" width="23.375" style="122" customWidth="1"/>
    <col min="6416" max="6416" width="8.5" style="122" customWidth="1"/>
    <col min="6417" max="6428" width="8.75" style="122" customWidth="1"/>
    <col min="6429" max="6429" width="9.375" style="122" customWidth="1"/>
    <col min="6430" max="6430" width="17.125" style="122" customWidth="1"/>
    <col min="6431" max="6431" width="12.5" style="122" customWidth="1"/>
    <col min="6432" max="6443" width="10" style="122" customWidth="1"/>
    <col min="6444" max="6669" width="8.875" style="122"/>
    <col min="6670" max="6670" width="8.5" style="122" customWidth="1"/>
    <col min="6671" max="6671" width="23.375" style="122" customWidth="1"/>
    <col min="6672" max="6672" width="8.5" style="122" customWidth="1"/>
    <col min="6673" max="6684" width="8.75" style="122" customWidth="1"/>
    <col min="6685" max="6685" width="9.375" style="122" customWidth="1"/>
    <col min="6686" max="6686" width="17.125" style="122" customWidth="1"/>
    <col min="6687" max="6687" width="12.5" style="122" customWidth="1"/>
    <col min="6688" max="6699" width="10" style="122" customWidth="1"/>
    <col min="6700" max="6925" width="8.875" style="122"/>
    <col min="6926" max="6926" width="8.5" style="122" customWidth="1"/>
    <col min="6927" max="6927" width="23.375" style="122" customWidth="1"/>
    <col min="6928" max="6928" width="8.5" style="122" customWidth="1"/>
    <col min="6929" max="6940" width="8.75" style="122" customWidth="1"/>
    <col min="6941" max="6941" width="9.375" style="122" customWidth="1"/>
    <col min="6942" max="6942" width="17.125" style="122" customWidth="1"/>
    <col min="6943" max="6943" width="12.5" style="122" customWidth="1"/>
    <col min="6944" max="6955" width="10" style="122" customWidth="1"/>
    <col min="6956" max="7181" width="8.875" style="122"/>
    <col min="7182" max="7182" width="8.5" style="122" customWidth="1"/>
    <col min="7183" max="7183" width="23.375" style="122" customWidth="1"/>
    <col min="7184" max="7184" width="8.5" style="122" customWidth="1"/>
    <col min="7185" max="7196" width="8.75" style="122" customWidth="1"/>
    <col min="7197" max="7197" width="9.375" style="122" customWidth="1"/>
    <col min="7198" max="7198" width="17.125" style="122" customWidth="1"/>
    <col min="7199" max="7199" width="12.5" style="122" customWidth="1"/>
    <col min="7200" max="7211" width="10" style="122" customWidth="1"/>
    <col min="7212" max="7437" width="8.875" style="122"/>
    <col min="7438" max="7438" width="8.5" style="122" customWidth="1"/>
    <col min="7439" max="7439" width="23.375" style="122" customWidth="1"/>
    <col min="7440" max="7440" width="8.5" style="122" customWidth="1"/>
    <col min="7441" max="7452" width="8.75" style="122" customWidth="1"/>
    <col min="7453" max="7453" width="9.375" style="122" customWidth="1"/>
    <col min="7454" max="7454" width="17.125" style="122" customWidth="1"/>
    <col min="7455" max="7455" width="12.5" style="122" customWidth="1"/>
    <col min="7456" max="7467" width="10" style="122" customWidth="1"/>
    <col min="7468" max="7693" width="8.875" style="122"/>
    <col min="7694" max="7694" width="8.5" style="122" customWidth="1"/>
    <col min="7695" max="7695" width="23.375" style="122" customWidth="1"/>
    <col min="7696" max="7696" width="8.5" style="122" customWidth="1"/>
    <col min="7697" max="7708" width="8.75" style="122" customWidth="1"/>
    <col min="7709" max="7709" width="9.375" style="122" customWidth="1"/>
    <col min="7710" max="7710" width="17.125" style="122" customWidth="1"/>
    <col min="7711" max="7711" width="12.5" style="122" customWidth="1"/>
    <col min="7712" max="7723" width="10" style="122" customWidth="1"/>
    <col min="7724" max="7949" width="8.875" style="122"/>
    <col min="7950" max="7950" width="8.5" style="122" customWidth="1"/>
    <col min="7951" max="7951" width="23.375" style="122" customWidth="1"/>
    <col min="7952" max="7952" width="8.5" style="122" customWidth="1"/>
    <col min="7953" max="7964" width="8.75" style="122" customWidth="1"/>
    <col min="7965" max="7965" width="9.375" style="122" customWidth="1"/>
    <col min="7966" max="7966" width="17.125" style="122" customWidth="1"/>
    <col min="7967" max="7967" width="12.5" style="122" customWidth="1"/>
    <col min="7968" max="7979" width="10" style="122" customWidth="1"/>
    <col min="7980" max="8205" width="8.875" style="122"/>
    <col min="8206" max="8206" width="8.5" style="122" customWidth="1"/>
    <col min="8207" max="8207" width="23.375" style="122" customWidth="1"/>
    <col min="8208" max="8208" width="8.5" style="122" customWidth="1"/>
    <col min="8209" max="8220" width="8.75" style="122" customWidth="1"/>
    <col min="8221" max="8221" width="9.375" style="122" customWidth="1"/>
    <col min="8222" max="8222" width="17.125" style="122" customWidth="1"/>
    <col min="8223" max="8223" width="12.5" style="122" customWidth="1"/>
    <col min="8224" max="8235" width="10" style="122" customWidth="1"/>
    <col min="8236" max="8461" width="8.875" style="122"/>
    <col min="8462" max="8462" width="8.5" style="122" customWidth="1"/>
    <col min="8463" max="8463" width="23.375" style="122" customWidth="1"/>
    <col min="8464" max="8464" width="8.5" style="122" customWidth="1"/>
    <col min="8465" max="8476" width="8.75" style="122" customWidth="1"/>
    <col min="8477" max="8477" width="9.375" style="122" customWidth="1"/>
    <col min="8478" max="8478" width="17.125" style="122" customWidth="1"/>
    <col min="8479" max="8479" width="12.5" style="122" customWidth="1"/>
    <col min="8480" max="8491" width="10" style="122" customWidth="1"/>
    <col min="8492" max="8717" width="8.875" style="122"/>
    <col min="8718" max="8718" width="8.5" style="122" customWidth="1"/>
    <col min="8719" max="8719" width="23.375" style="122" customWidth="1"/>
    <col min="8720" max="8720" width="8.5" style="122" customWidth="1"/>
    <col min="8721" max="8732" width="8.75" style="122" customWidth="1"/>
    <col min="8733" max="8733" width="9.375" style="122" customWidth="1"/>
    <col min="8734" max="8734" width="17.125" style="122" customWidth="1"/>
    <col min="8735" max="8735" width="12.5" style="122" customWidth="1"/>
    <col min="8736" max="8747" width="10" style="122" customWidth="1"/>
    <col min="8748" max="8973" width="8.875" style="122"/>
    <col min="8974" max="8974" width="8.5" style="122" customWidth="1"/>
    <col min="8975" max="8975" width="23.375" style="122" customWidth="1"/>
    <col min="8976" max="8976" width="8.5" style="122" customWidth="1"/>
    <col min="8977" max="8988" width="8.75" style="122" customWidth="1"/>
    <col min="8989" max="8989" width="9.375" style="122" customWidth="1"/>
    <col min="8990" max="8990" width="17.125" style="122" customWidth="1"/>
    <col min="8991" max="8991" width="12.5" style="122" customWidth="1"/>
    <col min="8992" max="9003" width="10" style="122" customWidth="1"/>
    <col min="9004" max="9229" width="8.875" style="122"/>
    <col min="9230" max="9230" width="8.5" style="122" customWidth="1"/>
    <col min="9231" max="9231" width="23.375" style="122" customWidth="1"/>
    <col min="9232" max="9232" width="8.5" style="122" customWidth="1"/>
    <col min="9233" max="9244" width="8.75" style="122" customWidth="1"/>
    <col min="9245" max="9245" width="9.375" style="122" customWidth="1"/>
    <col min="9246" max="9246" width="17.125" style="122" customWidth="1"/>
    <col min="9247" max="9247" width="12.5" style="122" customWidth="1"/>
    <col min="9248" max="9259" width="10" style="122" customWidth="1"/>
    <col min="9260" max="9485" width="8.875" style="122"/>
    <col min="9486" max="9486" width="8.5" style="122" customWidth="1"/>
    <col min="9487" max="9487" width="23.375" style="122" customWidth="1"/>
    <col min="9488" max="9488" width="8.5" style="122" customWidth="1"/>
    <col min="9489" max="9500" width="8.75" style="122" customWidth="1"/>
    <col min="9501" max="9501" width="9.375" style="122" customWidth="1"/>
    <col min="9502" max="9502" width="17.125" style="122" customWidth="1"/>
    <col min="9503" max="9503" width="12.5" style="122" customWidth="1"/>
    <col min="9504" max="9515" width="10" style="122" customWidth="1"/>
    <col min="9516" max="9741" width="8.875" style="122"/>
    <col min="9742" max="9742" width="8.5" style="122" customWidth="1"/>
    <col min="9743" max="9743" width="23.375" style="122" customWidth="1"/>
    <col min="9744" max="9744" width="8.5" style="122" customWidth="1"/>
    <col min="9745" max="9756" width="8.75" style="122" customWidth="1"/>
    <col min="9757" max="9757" width="9.375" style="122" customWidth="1"/>
    <col min="9758" max="9758" width="17.125" style="122" customWidth="1"/>
    <col min="9759" max="9759" width="12.5" style="122" customWidth="1"/>
    <col min="9760" max="9771" width="10" style="122" customWidth="1"/>
    <col min="9772" max="9997" width="8.875" style="122"/>
    <col min="9998" max="9998" width="8.5" style="122" customWidth="1"/>
    <col min="9999" max="9999" width="23.375" style="122" customWidth="1"/>
    <col min="10000" max="10000" width="8.5" style="122" customWidth="1"/>
    <col min="10001" max="10012" width="8.75" style="122" customWidth="1"/>
    <col min="10013" max="10013" width="9.375" style="122" customWidth="1"/>
    <col min="10014" max="10014" width="17.125" style="122" customWidth="1"/>
    <col min="10015" max="10015" width="12.5" style="122" customWidth="1"/>
    <col min="10016" max="10027" width="10" style="122" customWidth="1"/>
    <col min="10028" max="10253" width="8.875" style="122"/>
    <col min="10254" max="10254" width="8.5" style="122" customWidth="1"/>
    <col min="10255" max="10255" width="23.375" style="122" customWidth="1"/>
    <col min="10256" max="10256" width="8.5" style="122" customWidth="1"/>
    <col min="10257" max="10268" width="8.75" style="122" customWidth="1"/>
    <col min="10269" max="10269" width="9.375" style="122" customWidth="1"/>
    <col min="10270" max="10270" width="17.125" style="122" customWidth="1"/>
    <col min="10271" max="10271" width="12.5" style="122" customWidth="1"/>
    <col min="10272" max="10283" width="10" style="122" customWidth="1"/>
    <col min="10284" max="10509" width="8.875" style="122"/>
    <col min="10510" max="10510" width="8.5" style="122" customWidth="1"/>
    <col min="10511" max="10511" width="23.375" style="122" customWidth="1"/>
    <col min="10512" max="10512" width="8.5" style="122" customWidth="1"/>
    <col min="10513" max="10524" width="8.75" style="122" customWidth="1"/>
    <col min="10525" max="10525" width="9.375" style="122" customWidth="1"/>
    <col min="10526" max="10526" width="17.125" style="122" customWidth="1"/>
    <col min="10527" max="10527" width="12.5" style="122" customWidth="1"/>
    <col min="10528" max="10539" width="10" style="122" customWidth="1"/>
    <col min="10540" max="10765" width="8.875" style="122"/>
    <col min="10766" max="10766" width="8.5" style="122" customWidth="1"/>
    <col min="10767" max="10767" width="23.375" style="122" customWidth="1"/>
    <col min="10768" max="10768" width="8.5" style="122" customWidth="1"/>
    <col min="10769" max="10780" width="8.75" style="122" customWidth="1"/>
    <col min="10781" max="10781" width="9.375" style="122" customWidth="1"/>
    <col min="10782" max="10782" width="17.125" style="122" customWidth="1"/>
    <col min="10783" max="10783" width="12.5" style="122" customWidth="1"/>
    <col min="10784" max="10795" width="10" style="122" customWidth="1"/>
    <col min="10796" max="11021" width="8.875" style="122"/>
    <col min="11022" max="11022" width="8.5" style="122" customWidth="1"/>
    <col min="11023" max="11023" width="23.375" style="122" customWidth="1"/>
    <col min="11024" max="11024" width="8.5" style="122" customWidth="1"/>
    <col min="11025" max="11036" width="8.75" style="122" customWidth="1"/>
    <col min="11037" max="11037" width="9.375" style="122" customWidth="1"/>
    <col min="11038" max="11038" width="17.125" style="122" customWidth="1"/>
    <col min="11039" max="11039" width="12.5" style="122" customWidth="1"/>
    <col min="11040" max="11051" width="10" style="122" customWidth="1"/>
    <col min="11052" max="11277" width="8.875" style="122"/>
    <col min="11278" max="11278" width="8.5" style="122" customWidth="1"/>
    <col min="11279" max="11279" width="23.375" style="122" customWidth="1"/>
    <col min="11280" max="11280" width="8.5" style="122" customWidth="1"/>
    <col min="11281" max="11292" width="8.75" style="122" customWidth="1"/>
    <col min="11293" max="11293" width="9.375" style="122" customWidth="1"/>
    <col min="11294" max="11294" width="17.125" style="122" customWidth="1"/>
    <col min="11295" max="11295" width="12.5" style="122" customWidth="1"/>
    <col min="11296" max="11307" width="10" style="122" customWidth="1"/>
    <col min="11308" max="11533" width="8.875" style="122"/>
    <col min="11534" max="11534" width="8.5" style="122" customWidth="1"/>
    <col min="11535" max="11535" width="23.375" style="122" customWidth="1"/>
    <col min="11536" max="11536" width="8.5" style="122" customWidth="1"/>
    <col min="11537" max="11548" width="8.75" style="122" customWidth="1"/>
    <col min="11549" max="11549" width="9.375" style="122" customWidth="1"/>
    <col min="11550" max="11550" width="17.125" style="122" customWidth="1"/>
    <col min="11551" max="11551" width="12.5" style="122" customWidth="1"/>
    <col min="11552" max="11563" width="10" style="122" customWidth="1"/>
    <col min="11564" max="11789" width="8.875" style="122"/>
    <col min="11790" max="11790" width="8.5" style="122" customWidth="1"/>
    <col min="11791" max="11791" width="23.375" style="122" customWidth="1"/>
    <col min="11792" max="11792" width="8.5" style="122" customWidth="1"/>
    <col min="11793" max="11804" width="8.75" style="122" customWidth="1"/>
    <col min="11805" max="11805" width="9.375" style="122" customWidth="1"/>
    <col min="11806" max="11806" width="17.125" style="122" customWidth="1"/>
    <col min="11807" max="11807" width="12.5" style="122" customWidth="1"/>
    <col min="11808" max="11819" width="10" style="122" customWidth="1"/>
    <col min="11820" max="12045" width="8.875" style="122"/>
    <col min="12046" max="12046" width="8.5" style="122" customWidth="1"/>
    <col min="12047" max="12047" width="23.375" style="122" customWidth="1"/>
    <col min="12048" max="12048" width="8.5" style="122" customWidth="1"/>
    <col min="12049" max="12060" width="8.75" style="122" customWidth="1"/>
    <col min="12061" max="12061" width="9.375" style="122" customWidth="1"/>
    <col min="12062" max="12062" width="17.125" style="122" customWidth="1"/>
    <col min="12063" max="12063" width="12.5" style="122" customWidth="1"/>
    <col min="12064" max="12075" width="10" style="122" customWidth="1"/>
    <col min="12076" max="12301" width="8.875" style="122"/>
    <col min="12302" max="12302" width="8.5" style="122" customWidth="1"/>
    <col min="12303" max="12303" width="23.375" style="122" customWidth="1"/>
    <col min="12304" max="12304" width="8.5" style="122" customWidth="1"/>
    <col min="12305" max="12316" width="8.75" style="122" customWidth="1"/>
    <col min="12317" max="12317" width="9.375" style="122" customWidth="1"/>
    <col min="12318" max="12318" width="17.125" style="122" customWidth="1"/>
    <col min="12319" max="12319" width="12.5" style="122" customWidth="1"/>
    <col min="12320" max="12331" width="10" style="122" customWidth="1"/>
    <col min="12332" max="12557" width="8.875" style="122"/>
    <col min="12558" max="12558" width="8.5" style="122" customWidth="1"/>
    <col min="12559" max="12559" width="23.375" style="122" customWidth="1"/>
    <col min="12560" max="12560" width="8.5" style="122" customWidth="1"/>
    <col min="12561" max="12572" width="8.75" style="122" customWidth="1"/>
    <col min="12573" max="12573" width="9.375" style="122" customWidth="1"/>
    <col min="12574" max="12574" width="17.125" style="122" customWidth="1"/>
    <col min="12575" max="12575" width="12.5" style="122" customWidth="1"/>
    <col min="12576" max="12587" width="10" style="122" customWidth="1"/>
    <col min="12588" max="12813" width="8.875" style="122"/>
    <col min="12814" max="12814" width="8.5" style="122" customWidth="1"/>
    <col min="12815" max="12815" width="23.375" style="122" customWidth="1"/>
    <col min="12816" max="12816" width="8.5" style="122" customWidth="1"/>
    <col min="12817" max="12828" width="8.75" style="122" customWidth="1"/>
    <col min="12829" max="12829" width="9.375" style="122" customWidth="1"/>
    <col min="12830" max="12830" width="17.125" style="122" customWidth="1"/>
    <col min="12831" max="12831" width="12.5" style="122" customWidth="1"/>
    <col min="12832" max="12843" width="10" style="122" customWidth="1"/>
    <col min="12844" max="13069" width="8.875" style="122"/>
    <col min="13070" max="13070" width="8.5" style="122" customWidth="1"/>
    <col min="13071" max="13071" width="23.375" style="122" customWidth="1"/>
    <col min="13072" max="13072" width="8.5" style="122" customWidth="1"/>
    <col min="13073" max="13084" width="8.75" style="122" customWidth="1"/>
    <col min="13085" max="13085" width="9.375" style="122" customWidth="1"/>
    <col min="13086" max="13086" width="17.125" style="122" customWidth="1"/>
    <col min="13087" max="13087" width="12.5" style="122" customWidth="1"/>
    <col min="13088" max="13099" width="10" style="122" customWidth="1"/>
    <col min="13100" max="13325" width="8.875" style="122"/>
    <col min="13326" max="13326" width="8.5" style="122" customWidth="1"/>
    <col min="13327" max="13327" width="23.375" style="122" customWidth="1"/>
    <col min="13328" max="13328" width="8.5" style="122" customWidth="1"/>
    <col min="13329" max="13340" width="8.75" style="122" customWidth="1"/>
    <col min="13341" max="13341" width="9.375" style="122" customWidth="1"/>
    <col min="13342" max="13342" width="17.125" style="122" customWidth="1"/>
    <col min="13343" max="13343" width="12.5" style="122" customWidth="1"/>
    <col min="13344" max="13355" width="10" style="122" customWidth="1"/>
    <col min="13356" max="13581" width="8.875" style="122"/>
    <col min="13582" max="13582" width="8.5" style="122" customWidth="1"/>
    <col min="13583" max="13583" width="23.375" style="122" customWidth="1"/>
    <col min="13584" max="13584" width="8.5" style="122" customWidth="1"/>
    <col min="13585" max="13596" width="8.75" style="122" customWidth="1"/>
    <col min="13597" max="13597" width="9.375" style="122" customWidth="1"/>
    <col min="13598" max="13598" width="17.125" style="122" customWidth="1"/>
    <col min="13599" max="13599" width="12.5" style="122" customWidth="1"/>
    <col min="13600" max="13611" width="10" style="122" customWidth="1"/>
    <col min="13612" max="13837" width="8.875" style="122"/>
    <col min="13838" max="13838" width="8.5" style="122" customWidth="1"/>
    <col min="13839" max="13839" width="23.375" style="122" customWidth="1"/>
    <col min="13840" max="13840" width="8.5" style="122" customWidth="1"/>
    <col min="13841" max="13852" width="8.75" style="122" customWidth="1"/>
    <col min="13853" max="13853" width="9.375" style="122" customWidth="1"/>
    <col min="13854" max="13854" width="17.125" style="122" customWidth="1"/>
    <col min="13855" max="13855" width="12.5" style="122" customWidth="1"/>
    <col min="13856" max="13867" width="10" style="122" customWidth="1"/>
    <col min="13868" max="14093" width="8.875" style="122"/>
    <col min="14094" max="14094" width="8.5" style="122" customWidth="1"/>
    <col min="14095" max="14095" width="23.375" style="122" customWidth="1"/>
    <col min="14096" max="14096" width="8.5" style="122" customWidth="1"/>
    <col min="14097" max="14108" width="8.75" style="122" customWidth="1"/>
    <col min="14109" max="14109" width="9.375" style="122" customWidth="1"/>
    <col min="14110" max="14110" width="17.125" style="122" customWidth="1"/>
    <col min="14111" max="14111" width="12.5" style="122" customWidth="1"/>
    <col min="14112" max="14123" width="10" style="122" customWidth="1"/>
    <col min="14124" max="14349" width="8.875" style="122"/>
    <col min="14350" max="14350" width="8.5" style="122" customWidth="1"/>
    <col min="14351" max="14351" width="23.375" style="122" customWidth="1"/>
    <col min="14352" max="14352" width="8.5" style="122" customWidth="1"/>
    <col min="14353" max="14364" width="8.75" style="122" customWidth="1"/>
    <col min="14365" max="14365" width="9.375" style="122" customWidth="1"/>
    <col min="14366" max="14366" width="17.125" style="122" customWidth="1"/>
    <col min="14367" max="14367" width="12.5" style="122" customWidth="1"/>
    <col min="14368" max="14379" width="10" style="122" customWidth="1"/>
    <col min="14380" max="14605" width="8.875" style="122"/>
    <col min="14606" max="14606" width="8.5" style="122" customWidth="1"/>
    <col min="14607" max="14607" width="23.375" style="122" customWidth="1"/>
    <col min="14608" max="14608" width="8.5" style="122" customWidth="1"/>
    <col min="14609" max="14620" width="8.75" style="122" customWidth="1"/>
    <col min="14621" max="14621" width="9.375" style="122" customWidth="1"/>
    <col min="14622" max="14622" width="17.125" style="122" customWidth="1"/>
    <col min="14623" max="14623" width="12.5" style="122" customWidth="1"/>
    <col min="14624" max="14635" width="10" style="122" customWidth="1"/>
    <col min="14636" max="14861" width="8.875" style="122"/>
    <col min="14862" max="14862" width="8.5" style="122" customWidth="1"/>
    <col min="14863" max="14863" width="23.375" style="122" customWidth="1"/>
    <col min="14864" max="14864" width="8.5" style="122" customWidth="1"/>
    <col min="14865" max="14876" width="8.75" style="122" customWidth="1"/>
    <col min="14877" max="14877" width="9.375" style="122" customWidth="1"/>
    <col min="14878" max="14878" width="17.125" style="122" customWidth="1"/>
    <col min="14879" max="14879" width="12.5" style="122" customWidth="1"/>
    <col min="14880" max="14891" width="10" style="122" customWidth="1"/>
    <col min="14892" max="15117" width="8.875" style="122"/>
    <col min="15118" max="15118" width="8.5" style="122" customWidth="1"/>
    <col min="15119" max="15119" width="23.375" style="122" customWidth="1"/>
    <col min="15120" max="15120" width="8.5" style="122" customWidth="1"/>
    <col min="15121" max="15132" width="8.75" style="122" customWidth="1"/>
    <col min="15133" max="15133" width="9.375" style="122" customWidth="1"/>
    <col min="15134" max="15134" width="17.125" style="122" customWidth="1"/>
    <col min="15135" max="15135" width="12.5" style="122" customWidth="1"/>
    <col min="15136" max="15147" width="10" style="122" customWidth="1"/>
    <col min="15148" max="15373" width="8.875" style="122"/>
    <col min="15374" max="15374" width="8.5" style="122" customWidth="1"/>
    <col min="15375" max="15375" width="23.375" style="122" customWidth="1"/>
    <col min="15376" max="15376" width="8.5" style="122" customWidth="1"/>
    <col min="15377" max="15388" width="8.75" style="122" customWidth="1"/>
    <col min="15389" max="15389" width="9.375" style="122" customWidth="1"/>
    <col min="15390" max="15390" width="17.125" style="122" customWidth="1"/>
    <col min="15391" max="15391" width="12.5" style="122" customWidth="1"/>
    <col min="15392" max="15403" width="10" style="122" customWidth="1"/>
    <col min="15404" max="15629" width="8.875" style="122"/>
    <col min="15630" max="15630" width="8.5" style="122" customWidth="1"/>
    <col min="15631" max="15631" width="23.375" style="122" customWidth="1"/>
    <col min="15632" max="15632" width="8.5" style="122" customWidth="1"/>
    <col min="15633" max="15644" width="8.75" style="122" customWidth="1"/>
    <col min="15645" max="15645" width="9.375" style="122" customWidth="1"/>
    <col min="15646" max="15646" width="17.125" style="122" customWidth="1"/>
    <col min="15647" max="15647" width="12.5" style="122" customWidth="1"/>
    <col min="15648" max="15659" width="10" style="122" customWidth="1"/>
    <col min="15660" max="15885" width="8.875" style="122"/>
    <col min="15886" max="15886" width="8.5" style="122" customWidth="1"/>
    <col min="15887" max="15887" width="23.375" style="122" customWidth="1"/>
    <col min="15888" max="15888" width="8.5" style="122" customWidth="1"/>
    <col min="15889" max="15900" width="8.75" style="122" customWidth="1"/>
    <col min="15901" max="15901" width="9.375" style="122" customWidth="1"/>
    <col min="15902" max="15902" width="17.125" style="122" customWidth="1"/>
    <col min="15903" max="15903" width="12.5" style="122" customWidth="1"/>
    <col min="15904" max="15915" width="10" style="122" customWidth="1"/>
    <col min="15916" max="16141" width="8.875" style="122"/>
    <col min="16142" max="16142" width="8.5" style="122" customWidth="1"/>
    <col min="16143" max="16143" width="23.375" style="122" customWidth="1"/>
    <col min="16144" max="16144" width="8.5" style="122" customWidth="1"/>
    <col min="16145" max="16156" width="8.75" style="122" customWidth="1"/>
    <col min="16157" max="16157" width="9.375" style="122" customWidth="1"/>
    <col min="16158" max="16158" width="17.125" style="122" customWidth="1"/>
    <col min="16159" max="16159" width="12.5" style="122" customWidth="1"/>
    <col min="16160" max="16171" width="10" style="122" customWidth="1"/>
    <col min="16172" max="16384" width="8.875" style="122"/>
  </cols>
  <sheetData>
    <row r="1" spans="1:38">
      <c r="A1" s="122" t="s">
        <v>1274</v>
      </c>
    </row>
    <row r="2" spans="1:38" ht="13.5">
      <c r="A2" s="831" t="s">
        <v>1263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</row>
    <row r="3" spans="1:38" ht="25.5" customHeight="1">
      <c r="A3" s="831"/>
      <c r="B3" s="832"/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832"/>
      <c r="U3" s="832"/>
      <c r="V3" s="832"/>
      <c r="W3" s="832"/>
      <c r="X3" s="832"/>
      <c r="Y3" s="832"/>
      <c r="Z3" s="832"/>
      <c r="AA3" s="832"/>
      <c r="AB3" s="832"/>
      <c r="AC3" s="832"/>
      <c r="AD3" s="832"/>
      <c r="AE3" s="832"/>
      <c r="AF3" s="832"/>
      <c r="AG3" s="832"/>
      <c r="AH3" s="832"/>
      <c r="AI3" s="832"/>
      <c r="AJ3" s="832"/>
      <c r="AK3" s="832"/>
      <c r="AL3" s="832"/>
    </row>
    <row r="4" spans="1:38" ht="12" customHeight="1">
      <c r="A4" s="831"/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  <c r="R4" s="832"/>
      <c r="S4" s="832"/>
      <c r="T4" s="832"/>
      <c r="U4" s="832"/>
      <c r="V4" s="832"/>
      <c r="W4" s="832"/>
      <c r="X4" s="832"/>
      <c r="Y4" s="832"/>
      <c r="Z4" s="832"/>
      <c r="AA4" s="832"/>
      <c r="AB4" s="832"/>
      <c r="AC4" s="832"/>
      <c r="AD4" s="832"/>
      <c r="AE4" s="832"/>
      <c r="AF4" s="832"/>
      <c r="AG4" s="832"/>
      <c r="AH4" s="832"/>
      <c r="AI4" s="832"/>
      <c r="AJ4" s="832"/>
      <c r="AK4" s="832"/>
      <c r="AL4" s="832"/>
    </row>
    <row r="5" spans="1:38" s="575" customFormat="1" ht="19.5" customHeight="1">
      <c r="A5" s="799"/>
      <c r="B5" s="799"/>
      <c r="C5" s="805"/>
      <c r="D5" s="819" t="s">
        <v>204</v>
      </c>
      <c r="E5" s="819"/>
      <c r="F5" s="819"/>
      <c r="G5" s="819"/>
      <c r="H5" s="819"/>
      <c r="I5" s="819"/>
      <c r="J5" s="819"/>
      <c r="K5" s="819" t="s">
        <v>205</v>
      </c>
      <c r="L5" s="819"/>
      <c r="M5" s="819"/>
      <c r="N5" s="819"/>
      <c r="O5" s="819"/>
      <c r="P5" s="819"/>
      <c r="Q5" s="819" t="s">
        <v>206</v>
      </c>
      <c r="R5" s="819"/>
      <c r="S5" s="819"/>
      <c r="T5" s="819"/>
      <c r="U5" s="819"/>
      <c r="V5" s="819"/>
      <c r="W5" s="818" t="s">
        <v>207</v>
      </c>
      <c r="X5" s="818"/>
      <c r="Y5" s="818"/>
      <c r="Z5" s="818"/>
      <c r="AA5" s="818"/>
      <c r="AB5" s="818"/>
      <c r="AC5" s="818"/>
      <c r="AD5" s="818"/>
      <c r="AE5" s="818"/>
      <c r="AF5" s="818"/>
      <c r="AG5" s="818"/>
      <c r="AH5" s="818"/>
      <c r="AI5" s="834" t="s">
        <v>1205</v>
      </c>
      <c r="AJ5" s="835"/>
      <c r="AK5" s="835"/>
      <c r="AL5" s="836"/>
    </row>
    <row r="6" spans="1:38" s="575" customFormat="1" ht="19.5" customHeight="1">
      <c r="A6" s="799"/>
      <c r="B6" s="799"/>
      <c r="C6" s="805"/>
      <c r="D6" s="819"/>
      <c r="E6" s="819"/>
      <c r="F6" s="819"/>
      <c r="G6" s="819"/>
      <c r="H6" s="819"/>
      <c r="I6" s="819"/>
      <c r="J6" s="819"/>
      <c r="K6" s="819" t="s">
        <v>209</v>
      </c>
      <c r="L6" s="820"/>
      <c r="M6" s="820"/>
      <c r="N6" s="819" t="s">
        <v>208</v>
      </c>
      <c r="O6" s="819"/>
      <c r="P6" s="819"/>
      <c r="Q6" s="819"/>
      <c r="R6" s="819"/>
      <c r="S6" s="819"/>
      <c r="T6" s="819"/>
      <c r="U6" s="819"/>
      <c r="V6" s="819"/>
      <c r="W6" s="818" t="s">
        <v>210</v>
      </c>
      <c r="X6" s="818"/>
      <c r="Y6" s="818"/>
      <c r="Z6" s="818"/>
      <c r="AA6" s="818"/>
      <c r="AB6" s="818"/>
      <c r="AC6" s="818"/>
      <c r="AD6" s="818" t="s">
        <v>211</v>
      </c>
      <c r="AE6" s="818"/>
      <c r="AF6" s="818"/>
      <c r="AG6" s="818"/>
      <c r="AH6" s="833"/>
      <c r="AI6" s="837"/>
      <c r="AJ6" s="838"/>
      <c r="AK6" s="838"/>
      <c r="AL6" s="839"/>
    </row>
    <row r="7" spans="1:38" s="575" customFormat="1" ht="90.95" customHeight="1">
      <c r="A7" s="799"/>
      <c r="B7" s="799"/>
      <c r="C7" s="805"/>
      <c r="D7" s="819" t="s">
        <v>212</v>
      </c>
      <c r="E7" s="821" t="s">
        <v>213</v>
      </c>
      <c r="F7" s="821" t="s">
        <v>214</v>
      </c>
      <c r="G7" s="821" t="s">
        <v>215</v>
      </c>
      <c r="H7" s="822" t="s">
        <v>208</v>
      </c>
      <c r="I7" s="822"/>
      <c r="J7" s="822"/>
      <c r="K7" s="819" t="s">
        <v>216</v>
      </c>
      <c r="L7" s="819" t="s">
        <v>217</v>
      </c>
      <c r="M7" s="821" t="s">
        <v>4</v>
      </c>
      <c r="N7" s="819"/>
      <c r="O7" s="819"/>
      <c r="P7" s="819"/>
      <c r="Q7" s="819" t="s">
        <v>212</v>
      </c>
      <c r="R7" s="821" t="s">
        <v>213</v>
      </c>
      <c r="S7" s="821" t="s">
        <v>214</v>
      </c>
      <c r="T7" s="822" t="s">
        <v>208</v>
      </c>
      <c r="U7" s="822"/>
      <c r="V7" s="822"/>
      <c r="W7" s="819" t="s">
        <v>218</v>
      </c>
      <c r="X7" s="819" t="s">
        <v>217</v>
      </c>
      <c r="Y7" s="821" t="s">
        <v>219</v>
      </c>
      <c r="Z7" s="822"/>
      <c r="AA7" s="821" t="s">
        <v>220</v>
      </c>
      <c r="AB7" s="821"/>
      <c r="AC7" s="822"/>
      <c r="AD7" s="822" t="s">
        <v>221</v>
      </c>
      <c r="AE7" s="822" t="s">
        <v>191</v>
      </c>
      <c r="AF7" s="822" t="s">
        <v>192</v>
      </c>
      <c r="AG7" s="822" t="s">
        <v>222</v>
      </c>
      <c r="AH7" s="833"/>
      <c r="AI7" s="840"/>
      <c r="AJ7" s="841"/>
      <c r="AK7" s="841"/>
      <c r="AL7" s="842"/>
    </row>
    <row r="8" spans="1:38" s="575" customFormat="1" ht="81" customHeight="1">
      <c r="A8" s="799"/>
      <c r="B8" s="799"/>
      <c r="C8" s="805"/>
      <c r="D8" s="822"/>
      <c r="E8" s="823" t="s">
        <v>223</v>
      </c>
      <c r="F8" s="822"/>
      <c r="G8" s="823"/>
      <c r="H8" s="298" t="s">
        <v>224</v>
      </c>
      <c r="I8" s="298" t="s">
        <v>225</v>
      </c>
      <c r="J8" s="576" t="s">
        <v>226</v>
      </c>
      <c r="K8" s="824"/>
      <c r="L8" s="824"/>
      <c r="M8" s="822"/>
      <c r="N8" s="298" t="s">
        <v>227</v>
      </c>
      <c r="O8" s="298" t="s">
        <v>225</v>
      </c>
      <c r="P8" s="576" t="s">
        <v>226</v>
      </c>
      <c r="Q8" s="822" t="s">
        <v>228</v>
      </c>
      <c r="R8" s="823" t="s">
        <v>223</v>
      </c>
      <c r="S8" s="822"/>
      <c r="T8" s="298" t="s">
        <v>224</v>
      </c>
      <c r="U8" s="298" t="s">
        <v>225</v>
      </c>
      <c r="V8" s="576" t="s">
        <v>226</v>
      </c>
      <c r="W8" s="822"/>
      <c r="X8" s="822" t="s">
        <v>221</v>
      </c>
      <c r="Y8" s="576" t="s">
        <v>191</v>
      </c>
      <c r="Z8" s="577" t="s">
        <v>192</v>
      </c>
      <c r="AA8" s="576" t="s">
        <v>191</v>
      </c>
      <c r="AB8" s="577" t="s">
        <v>192</v>
      </c>
      <c r="AC8" s="577" t="s">
        <v>222</v>
      </c>
      <c r="AD8" s="822"/>
      <c r="AE8" s="822"/>
      <c r="AF8" s="822"/>
      <c r="AG8" s="822"/>
      <c r="AH8" s="299" t="s">
        <v>11</v>
      </c>
      <c r="AI8" s="578" t="s">
        <v>1206</v>
      </c>
      <c r="AJ8" s="578" t="s">
        <v>1207</v>
      </c>
      <c r="AK8" s="578" t="s">
        <v>1208</v>
      </c>
      <c r="AL8" s="578" t="s">
        <v>1209</v>
      </c>
    </row>
    <row r="9" spans="1:38" s="121" customFormat="1" ht="15.95" customHeight="1">
      <c r="A9" s="825" t="s">
        <v>16</v>
      </c>
      <c r="B9" s="826"/>
      <c r="C9" s="827"/>
      <c r="D9" s="579">
        <v>9218</v>
      </c>
      <c r="E9" s="579">
        <v>11014.44</v>
      </c>
      <c r="F9" s="579">
        <v>10758.81</v>
      </c>
      <c r="G9" s="579">
        <v>8221</v>
      </c>
      <c r="H9" s="579">
        <v>255.63000000000017</v>
      </c>
      <c r="I9" s="579">
        <v>3022.3599999999997</v>
      </c>
      <c r="J9" s="579">
        <v>3277.99</v>
      </c>
      <c r="K9" s="579">
        <v>4112</v>
      </c>
      <c r="L9" s="579">
        <v>1636.1799999999998</v>
      </c>
      <c r="M9" s="579">
        <v>971.06000000000006</v>
      </c>
      <c r="N9" s="579">
        <v>665.12000000000012</v>
      </c>
      <c r="O9" s="579">
        <v>566.38</v>
      </c>
      <c r="P9" s="579">
        <v>1231.5</v>
      </c>
      <c r="Q9" s="579">
        <v>1569</v>
      </c>
      <c r="R9" s="579">
        <v>3494.1100000000006</v>
      </c>
      <c r="S9" s="579">
        <v>1470.77</v>
      </c>
      <c r="T9" s="579">
        <v>2023.3400000000001</v>
      </c>
      <c r="U9" s="579">
        <v>3494.5400000000004</v>
      </c>
      <c r="V9" s="579">
        <v>5517.88</v>
      </c>
      <c r="W9" s="579">
        <v>32073</v>
      </c>
      <c r="X9" s="579">
        <v>5292.23</v>
      </c>
      <c r="Y9" s="579">
        <v>2286.5600000000004</v>
      </c>
      <c r="Z9" s="579">
        <v>1524.38</v>
      </c>
      <c r="AA9" s="579">
        <v>888.81</v>
      </c>
      <c r="AB9" s="579">
        <v>592.48</v>
      </c>
      <c r="AC9" s="579">
        <v>0</v>
      </c>
      <c r="AD9" s="579">
        <v>2467.2899999999995</v>
      </c>
      <c r="AE9" s="579">
        <v>1480.56</v>
      </c>
      <c r="AF9" s="579">
        <v>986.73</v>
      </c>
      <c r="AG9" s="579">
        <v>0</v>
      </c>
      <c r="AH9" s="579">
        <v>2369.37</v>
      </c>
      <c r="AI9" s="580">
        <v>22196.949999999997</v>
      </c>
      <c r="AJ9" s="580">
        <v>20617.739999999998</v>
      </c>
      <c r="AK9" s="580">
        <v>1579.21</v>
      </c>
      <c r="AL9" s="580">
        <v>0</v>
      </c>
    </row>
    <row r="10" spans="1:38" s="121" customFormat="1" ht="15.95" customHeight="1">
      <c r="A10" s="828" t="s">
        <v>17</v>
      </c>
      <c r="B10" s="829"/>
      <c r="C10" s="830"/>
      <c r="D10" s="579">
        <v>5439</v>
      </c>
      <c r="E10" s="579">
        <v>7002.2800000000007</v>
      </c>
      <c r="F10" s="579">
        <v>7254.48</v>
      </c>
      <c r="G10" s="579">
        <v>5757</v>
      </c>
      <c r="H10" s="579">
        <v>-252.19999999999987</v>
      </c>
      <c r="I10" s="579">
        <v>1474.1999999999998</v>
      </c>
      <c r="J10" s="579">
        <v>1222</v>
      </c>
      <c r="K10" s="579">
        <v>2517</v>
      </c>
      <c r="L10" s="579">
        <v>962.02</v>
      </c>
      <c r="M10" s="579">
        <v>405.86</v>
      </c>
      <c r="N10" s="579">
        <v>556.16000000000008</v>
      </c>
      <c r="O10" s="579">
        <v>357.03999999999996</v>
      </c>
      <c r="P10" s="579">
        <v>913.19999999999993</v>
      </c>
      <c r="Q10" s="579">
        <v>875</v>
      </c>
      <c r="R10" s="579">
        <v>2034.5700000000002</v>
      </c>
      <c r="S10" s="579">
        <v>857.77</v>
      </c>
      <c r="T10" s="579">
        <v>1176.8000000000002</v>
      </c>
      <c r="U10" s="579">
        <v>2035.0000000000002</v>
      </c>
      <c r="V10" s="579">
        <v>3211.8</v>
      </c>
      <c r="W10" s="579">
        <v>20533</v>
      </c>
      <c r="X10" s="579">
        <v>3388.08</v>
      </c>
      <c r="Y10" s="579">
        <v>1423.9300000000003</v>
      </c>
      <c r="Z10" s="579">
        <v>949.27</v>
      </c>
      <c r="AA10" s="579">
        <v>608.93000000000006</v>
      </c>
      <c r="AB10" s="579">
        <v>405.95000000000005</v>
      </c>
      <c r="AC10" s="579">
        <v>0</v>
      </c>
      <c r="AD10" s="579">
        <v>1612.8499999999995</v>
      </c>
      <c r="AE10" s="579">
        <v>967.89999999999986</v>
      </c>
      <c r="AF10" s="579">
        <v>644.95000000000005</v>
      </c>
      <c r="AG10" s="579">
        <v>0</v>
      </c>
      <c r="AH10" s="579">
        <v>1576.83</v>
      </c>
      <c r="AI10" s="580">
        <v>13731.73</v>
      </c>
      <c r="AJ10" s="580">
        <v>12680.83</v>
      </c>
      <c r="AK10" s="580">
        <v>1050.9000000000001</v>
      </c>
      <c r="AL10" s="580">
        <v>0</v>
      </c>
    </row>
    <row r="11" spans="1:38" s="121" customFormat="1" ht="23.1" customHeight="1">
      <c r="A11" s="752">
        <v>100003</v>
      </c>
      <c r="B11" s="442" t="s">
        <v>10</v>
      </c>
      <c r="C11" s="442"/>
      <c r="D11" s="130">
        <v>106</v>
      </c>
      <c r="E11" s="130">
        <v>173.78</v>
      </c>
      <c r="F11" s="130">
        <v>174.35</v>
      </c>
      <c r="G11" s="130">
        <v>139</v>
      </c>
      <c r="H11" s="130">
        <v>-0.57000000000000028</v>
      </c>
      <c r="I11" s="130">
        <v>34.99</v>
      </c>
      <c r="J11" s="130">
        <v>34.42</v>
      </c>
      <c r="K11" s="130">
        <v>5</v>
      </c>
      <c r="L11" s="130">
        <v>3.23</v>
      </c>
      <c r="M11" s="130">
        <v>1.8</v>
      </c>
      <c r="N11" s="130">
        <v>1.43</v>
      </c>
      <c r="O11" s="130">
        <v>1.18</v>
      </c>
      <c r="P11" s="130">
        <v>2.6099999999999994</v>
      </c>
      <c r="Q11" s="130">
        <v>2</v>
      </c>
      <c r="R11" s="130">
        <v>5.8000000000000007</v>
      </c>
      <c r="S11" s="130">
        <v>5</v>
      </c>
      <c r="T11" s="130">
        <v>0.80000000000000027</v>
      </c>
      <c r="U11" s="130">
        <v>6.23</v>
      </c>
      <c r="V11" s="130">
        <v>7.0300000000000011</v>
      </c>
      <c r="W11" s="130">
        <v>241</v>
      </c>
      <c r="X11" s="130">
        <v>39.769999999999996</v>
      </c>
      <c r="Y11" s="130">
        <v>21.29</v>
      </c>
      <c r="Z11" s="130">
        <v>14.09</v>
      </c>
      <c r="AA11" s="130">
        <v>2.57</v>
      </c>
      <c r="AB11" s="130">
        <v>1.8199999999999998</v>
      </c>
      <c r="AC11" s="130">
        <v>0</v>
      </c>
      <c r="AD11" s="130">
        <v>17.990000000000002</v>
      </c>
      <c r="AE11" s="130">
        <v>10.99</v>
      </c>
      <c r="AF11" s="130">
        <v>7</v>
      </c>
      <c r="AG11" s="130"/>
      <c r="AH11" s="130">
        <v>13.56</v>
      </c>
      <c r="AI11" s="580">
        <v>205.44000000000003</v>
      </c>
      <c r="AJ11" s="580">
        <v>196.62000000000003</v>
      </c>
      <c r="AK11" s="580">
        <v>8.82</v>
      </c>
      <c r="AL11" s="580">
        <v>0</v>
      </c>
    </row>
    <row r="12" spans="1:38" ht="27.95" customHeight="1">
      <c r="A12" s="753"/>
      <c r="B12" s="129" t="s">
        <v>22</v>
      </c>
      <c r="C12" s="441" t="s">
        <v>20</v>
      </c>
      <c r="D12" s="127">
        <v>73</v>
      </c>
      <c r="E12" s="128">
        <v>116.98</v>
      </c>
      <c r="F12" s="128">
        <v>112.45</v>
      </c>
      <c r="G12" s="127">
        <v>92</v>
      </c>
      <c r="H12" s="120">
        <v>4.5300000000000011</v>
      </c>
      <c r="I12" s="128">
        <v>25.19</v>
      </c>
      <c r="J12" s="120">
        <v>29.720000000000002</v>
      </c>
      <c r="K12" s="127">
        <v>3</v>
      </c>
      <c r="L12" s="128">
        <v>1.63</v>
      </c>
      <c r="M12" s="127">
        <v>0</v>
      </c>
      <c r="N12" s="120">
        <v>1.63</v>
      </c>
      <c r="O12" s="127">
        <v>0.47</v>
      </c>
      <c r="P12" s="120">
        <v>2.0999999999999996</v>
      </c>
      <c r="Q12" s="127">
        <v>1</v>
      </c>
      <c r="R12" s="128">
        <v>2.6</v>
      </c>
      <c r="S12" s="128">
        <v>5</v>
      </c>
      <c r="T12" s="128">
        <v>-2.4</v>
      </c>
      <c r="U12" s="128">
        <v>3.0300000000000002</v>
      </c>
      <c r="V12" s="128">
        <v>0.63000000000000034</v>
      </c>
      <c r="W12" s="127">
        <v>162</v>
      </c>
      <c r="X12" s="127">
        <v>26.73</v>
      </c>
      <c r="Y12" s="127">
        <v>15.64</v>
      </c>
      <c r="Z12" s="127">
        <v>10.33</v>
      </c>
      <c r="AA12" s="127">
        <v>0.4</v>
      </c>
      <c r="AB12" s="127">
        <v>0.36</v>
      </c>
      <c r="AC12" s="127"/>
      <c r="AD12" s="127">
        <v>11.06</v>
      </c>
      <c r="AE12" s="127">
        <v>6.83</v>
      </c>
      <c r="AF12" s="127">
        <v>4.2300000000000004</v>
      </c>
      <c r="AG12" s="127"/>
      <c r="AH12" s="120">
        <v>7.23</v>
      </c>
      <c r="AI12" s="580">
        <v>136.26999999999998</v>
      </c>
      <c r="AJ12" s="580">
        <v>131.67999999999998</v>
      </c>
      <c r="AK12" s="580">
        <v>4.5900000000000007</v>
      </c>
      <c r="AL12" s="580">
        <v>0</v>
      </c>
    </row>
    <row r="13" spans="1:38" ht="23.1" customHeight="1">
      <c r="A13" s="754"/>
      <c r="B13" s="129" t="s">
        <v>23</v>
      </c>
      <c r="C13" s="441" t="s">
        <v>20</v>
      </c>
      <c r="D13" s="127">
        <v>33</v>
      </c>
      <c r="E13" s="128">
        <v>56.8</v>
      </c>
      <c r="F13" s="128">
        <v>61.9</v>
      </c>
      <c r="G13" s="127">
        <v>47</v>
      </c>
      <c r="H13" s="120">
        <v>-5.1000000000000014</v>
      </c>
      <c r="I13" s="128">
        <v>9.8000000000000007</v>
      </c>
      <c r="J13" s="120">
        <v>4.6999999999999993</v>
      </c>
      <c r="K13" s="127">
        <v>2</v>
      </c>
      <c r="L13" s="128">
        <v>1.6</v>
      </c>
      <c r="M13" s="127">
        <v>1.8</v>
      </c>
      <c r="N13" s="120">
        <v>-0.19999999999999996</v>
      </c>
      <c r="O13" s="127">
        <v>0.71</v>
      </c>
      <c r="P13" s="120">
        <v>0.51</v>
      </c>
      <c r="Q13" s="127">
        <v>1</v>
      </c>
      <c r="R13" s="128">
        <v>3.2</v>
      </c>
      <c r="S13" s="128">
        <v>0</v>
      </c>
      <c r="T13" s="128">
        <v>3.2</v>
      </c>
      <c r="U13" s="128">
        <v>3.2</v>
      </c>
      <c r="V13" s="128">
        <v>6.4</v>
      </c>
      <c r="W13" s="127">
        <v>79</v>
      </c>
      <c r="X13" s="127">
        <v>13.04</v>
      </c>
      <c r="Y13" s="127">
        <v>5.65</v>
      </c>
      <c r="Z13" s="127">
        <v>3.76</v>
      </c>
      <c r="AA13" s="127">
        <v>2.17</v>
      </c>
      <c r="AB13" s="127">
        <v>1.46</v>
      </c>
      <c r="AC13" s="127"/>
      <c r="AD13" s="127">
        <v>6.93</v>
      </c>
      <c r="AE13" s="127">
        <v>4.16</v>
      </c>
      <c r="AF13" s="127">
        <v>2.7699999999999996</v>
      </c>
      <c r="AG13" s="127"/>
      <c r="AH13" s="120">
        <v>6.33</v>
      </c>
      <c r="AI13" s="580">
        <v>69.17</v>
      </c>
      <c r="AJ13" s="580">
        <v>64.94</v>
      </c>
      <c r="AK13" s="580">
        <v>4.2299999999999995</v>
      </c>
      <c r="AL13" s="580">
        <v>0</v>
      </c>
    </row>
    <row r="14" spans="1:38" s="121" customFormat="1" ht="24.95" customHeight="1">
      <c r="A14" s="752">
        <v>100004</v>
      </c>
      <c r="B14" s="442" t="s">
        <v>10</v>
      </c>
      <c r="C14" s="442"/>
      <c r="D14" s="130">
        <v>144</v>
      </c>
      <c r="E14" s="130">
        <v>193.13</v>
      </c>
      <c r="F14" s="130">
        <v>237.34</v>
      </c>
      <c r="G14" s="130">
        <v>196</v>
      </c>
      <c r="H14" s="130">
        <v>-44.209999999999994</v>
      </c>
      <c r="I14" s="130">
        <v>-2.870000000000001</v>
      </c>
      <c r="J14" s="130">
        <v>-47.079999999999991</v>
      </c>
      <c r="K14" s="130">
        <v>3</v>
      </c>
      <c r="L14" s="130">
        <v>2.4</v>
      </c>
      <c r="M14" s="130">
        <v>2.6</v>
      </c>
      <c r="N14" s="130">
        <v>-0.20000000000000018</v>
      </c>
      <c r="O14" s="130">
        <v>0.71</v>
      </c>
      <c r="P14" s="130">
        <v>0.50999999999999979</v>
      </c>
      <c r="Q14" s="130">
        <v>10</v>
      </c>
      <c r="R14" s="130">
        <v>25.119999999999997</v>
      </c>
      <c r="S14" s="130">
        <v>12</v>
      </c>
      <c r="T14" s="130">
        <v>13.12</v>
      </c>
      <c r="U14" s="130">
        <v>25.119999999999997</v>
      </c>
      <c r="V14" s="130">
        <v>38.239999999999995</v>
      </c>
      <c r="W14" s="130">
        <v>587</v>
      </c>
      <c r="X14" s="130">
        <v>96.86</v>
      </c>
      <c r="Y14" s="130">
        <v>44.64</v>
      </c>
      <c r="Z14" s="130">
        <v>29.759999999999998</v>
      </c>
      <c r="AA14" s="130">
        <v>13.48</v>
      </c>
      <c r="AB14" s="130">
        <v>8.98</v>
      </c>
      <c r="AC14" s="130">
        <v>0</v>
      </c>
      <c r="AD14" s="130">
        <v>44.88</v>
      </c>
      <c r="AE14" s="130">
        <v>26.93</v>
      </c>
      <c r="AF14" s="130">
        <v>17.95</v>
      </c>
      <c r="AG14" s="130"/>
      <c r="AH14" s="130">
        <v>40.410000000000004</v>
      </c>
      <c r="AI14" s="580">
        <v>255.01000000000002</v>
      </c>
      <c r="AJ14" s="580">
        <v>228.08</v>
      </c>
      <c r="AK14" s="580">
        <v>26.93</v>
      </c>
      <c r="AL14" s="580">
        <v>0</v>
      </c>
    </row>
    <row r="15" spans="1:38" ht="31.5" customHeight="1">
      <c r="A15" s="753"/>
      <c r="B15" s="129" t="s">
        <v>24</v>
      </c>
      <c r="C15" s="441" t="s">
        <v>20</v>
      </c>
      <c r="D15" s="127">
        <v>109</v>
      </c>
      <c r="E15" s="128">
        <v>125.93</v>
      </c>
      <c r="F15" s="128">
        <v>132.66</v>
      </c>
      <c r="G15" s="127">
        <v>116</v>
      </c>
      <c r="H15" s="120">
        <v>-6.7299999999999898</v>
      </c>
      <c r="I15" s="128">
        <v>9.93</v>
      </c>
      <c r="J15" s="120">
        <v>3.2000000000000099</v>
      </c>
      <c r="K15" s="127">
        <v>0</v>
      </c>
      <c r="L15" s="128">
        <v>0</v>
      </c>
      <c r="M15" s="127">
        <v>0</v>
      </c>
      <c r="N15" s="120">
        <v>0</v>
      </c>
      <c r="O15" s="127">
        <v>0</v>
      </c>
      <c r="P15" s="120">
        <v>0</v>
      </c>
      <c r="Q15" s="127">
        <v>8</v>
      </c>
      <c r="R15" s="128">
        <v>18.72</v>
      </c>
      <c r="S15" s="128">
        <v>7</v>
      </c>
      <c r="T15" s="128">
        <v>11.719999999999999</v>
      </c>
      <c r="U15" s="128">
        <v>18.72</v>
      </c>
      <c r="V15" s="128">
        <v>30.439999999999998</v>
      </c>
      <c r="W15" s="127">
        <v>373</v>
      </c>
      <c r="X15" s="127">
        <v>61.55</v>
      </c>
      <c r="Y15" s="127">
        <v>25.96</v>
      </c>
      <c r="Z15" s="127">
        <v>17.309999999999999</v>
      </c>
      <c r="AA15" s="127">
        <v>10.97</v>
      </c>
      <c r="AB15" s="127">
        <v>7.31</v>
      </c>
      <c r="AC15" s="127"/>
      <c r="AD15" s="127">
        <v>29.37</v>
      </c>
      <c r="AE15" s="127">
        <v>17.62</v>
      </c>
      <c r="AF15" s="127">
        <v>11.75</v>
      </c>
      <c r="AG15" s="127"/>
      <c r="AH15" s="120">
        <v>28.590000000000003</v>
      </c>
      <c r="AI15" s="580">
        <v>197.29000000000002</v>
      </c>
      <c r="AJ15" s="580">
        <v>178.23000000000002</v>
      </c>
      <c r="AK15" s="580">
        <v>19.059999999999999</v>
      </c>
      <c r="AL15" s="580">
        <v>0</v>
      </c>
    </row>
    <row r="16" spans="1:38" ht="23.1" customHeight="1">
      <c r="A16" s="754"/>
      <c r="B16" s="129" t="s">
        <v>25</v>
      </c>
      <c r="C16" s="441" t="s">
        <v>20</v>
      </c>
      <c r="D16" s="127">
        <v>35</v>
      </c>
      <c r="E16" s="128">
        <v>67.2</v>
      </c>
      <c r="F16" s="128">
        <v>104.68</v>
      </c>
      <c r="G16" s="127">
        <v>80</v>
      </c>
      <c r="H16" s="120">
        <v>-37.480000000000004</v>
      </c>
      <c r="I16" s="128">
        <v>-12.8</v>
      </c>
      <c r="J16" s="120">
        <v>-50.28</v>
      </c>
      <c r="K16" s="127">
        <v>3</v>
      </c>
      <c r="L16" s="128">
        <v>2.4</v>
      </c>
      <c r="M16" s="127">
        <v>2.6</v>
      </c>
      <c r="N16" s="120">
        <v>-0.20000000000000018</v>
      </c>
      <c r="O16" s="127">
        <v>0.71</v>
      </c>
      <c r="P16" s="120">
        <v>0.50999999999999979</v>
      </c>
      <c r="Q16" s="127">
        <v>2</v>
      </c>
      <c r="R16" s="128">
        <v>6.4</v>
      </c>
      <c r="S16" s="128">
        <v>5</v>
      </c>
      <c r="T16" s="128">
        <v>1.4000000000000004</v>
      </c>
      <c r="U16" s="128">
        <v>6.4</v>
      </c>
      <c r="V16" s="128">
        <v>7.8000000000000007</v>
      </c>
      <c r="W16" s="127">
        <v>214</v>
      </c>
      <c r="X16" s="127">
        <v>35.31</v>
      </c>
      <c r="Y16" s="127">
        <v>18.68</v>
      </c>
      <c r="Z16" s="127">
        <v>12.45</v>
      </c>
      <c r="AA16" s="127">
        <v>2.5099999999999998</v>
      </c>
      <c r="AB16" s="127">
        <v>1.67</v>
      </c>
      <c r="AC16" s="127"/>
      <c r="AD16" s="127">
        <v>15.51</v>
      </c>
      <c r="AE16" s="127">
        <v>9.31</v>
      </c>
      <c r="AF16" s="127">
        <v>6.1999999999999993</v>
      </c>
      <c r="AG16" s="127"/>
      <c r="AH16" s="120">
        <v>11.82</v>
      </c>
      <c r="AI16" s="580">
        <v>57.72</v>
      </c>
      <c r="AJ16" s="580">
        <v>49.85</v>
      </c>
      <c r="AK16" s="580">
        <v>7.8699999999999992</v>
      </c>
      <c r="AL16" s="580">
        <v>0</v>
      </c>
    </row>
    <row r="17" spans="1:38" s="121" customFormat="1" ht="23.1" customHeight="1">
      <c r="A17" s="752">
        <v>100005</v>
      </c>
      <c r="B17" s="442" t="s">
        <v>10</v>
      </c>
      <c r="C17" s="442"/>
      <c r="D17" s="130">
        <v>132</v>
      </c>
      <c r="E17" s="130">
        <v>203.9</v>
      </c>
      <c r="F17" s="130">
        <v>253.15</v>
      </c>
      <c r="G17" s="130">
        <v>202</v>
      </c>
      <c r="H17" s="130">
        <v>-49.25</v>
      </c>
      <c r="I17" s="130">
        <v>1.9000000000000004</v>
      </c>
      <c r="J17" s="130">
        <v>-47.349999999999994</v>
      </c>
      <c r="K17" s="130">
        <v>6</v>
      </c>
      <c r="L17" s="130">
        <v>3.77</v>
      </c>
      <c r="M17" s="130">
        <v>2.6799999999999997</v>
      </c>
      <c r="N17" s="130">
        <v>1.0900000000000003</v>
      </c>
      <c r="O17" s="130">
        <v>1.41</v>
      </c>
      <c r="P17" s="130">
        <v>2.5</v>
      </c>
      <c r="Q17" s="130">
        <v>3</v>
      </c>
      <c r="R17" s="130">
        <v>8.4600000000000009</v>
      </c>
      <c r="S17" s="130">
        <v>10</v>
      </c>
      <c r="T17" s="130">
        <v>-1.54</v>
      </c>
      <c r="U17" s="130">
        <v>8.4600000000000009</v>
      </c>
      <c r="V17" s="130">
        <v>6.92</v>
      </c>
      <c r="W17" s="130">
        <v>470</v>
      </c>
      <c r="X17" s="130">
        <v>77.56</v>
      </c>
      <c r="Y17" s="130">
        <v>42.79</v>
      </c>
      <c r="Z17" s="130">
        <v>28.519999999999996</v>
      </c>
      <c r="AA17" s="130">
        <v>3.75</v>
      </c>
      <c r="AB17" s="130">
        <v>2.5</v>
      </c>
      <c r="AC17" s="130">
        <v>0</v>
      </c>
      <c r="AD17" s="130">
        <v>31.020000000000003</v>
      </c>
      <c r="AE17" s="130">
        <v>18.61</v>
      </c>
      <c r="AF17" s="130">
        <v>12.41</v>
      </c>
      <c r="AG17" s="130"/>
      <c r="AH17" s="130">
        <v>22.36</v>
      </c>
      <c r="AI17" s="580">
        <v>201.34</v>
      </c>
      <c r="AJ17" s="580">
        <v>186.43</v>
      </c>
      <c r="AK17" s="580">
        <v>14.91</v>
      </c>
      <c r="AL17" s="580">
        <v>0</v>
      </c>
    </row>
    <row r="18" spans="1:38" ht="23.1" customHeight="1">
      <c r="A18" s="753"/>
      <c r="B18" s="129" t="s">
        <v>26</v>
      </c>
      <c r="C18" s="441" t="s">
        <v>20</v>
      </c>
      <c r="D18" s="127">
        <v>90</v>
      </c>
      <c r="E18" s="128">
        <v>124.7</v>
      </c>
      <c r="F18" s="128">
        <v>169.06</v>
      </c>
      <c r="G18" s="127">
        <v>128</v>
      </c>
      <c r="H18" s="120">
        <v>-44.36</v>
      </c>
      <c r="I18" s="128">
        <v>-3.3</v>
      </c>
      <c r="J18" s="120">
        <v>-47.66</v>
      </c>
      <c r="K18" s="127">
        <v>6</v>
      </c>
      <c r="L18" s="128">
        <v>3.77</v>
      </c>
      <c r="M18" s="127">
        <v>2.6799999999999997</v>
      </c>
      <c r="N18" s="120">
        <v>1.0900000000000003</v>
      </c>
      <c r="O18" s="127">
        <v>1.41</v>
      </c>
      <c r="P18" s="120">
        <v>2.5</v>
      </c>
      <c r="Q18" s="127">
        <v>2</v>
      </c>
      <c r="R18" s="128">
        <v>5.26</v>
      </c>
      <c r="S18" s="128">
        <v>1</v>
      </c>
      <c r="T18" s="128">
        <v>4.26</v>
      </c>
      <c r="U18" s="128">
        <v>5.26</v>
      </c>
      <c r="V18" s="128">
        <v>9.52</v>
      </c>
      <c r="W18" s="127">
        <v>315</v>
      </c>
      <c r="X18" s="127">
        <v>51.98</v>
      </c>
      <c r="Y18" s="127">
        <v>29.76</v>
      </c>
      <c r="Z18" s="127">
        <v>19.829999999999998</v>
      </c>
      <c r="AA18" s="127">
        <v>1.43</v>
      </c>
      <c r="AB18" s="127">
        <v>0.96</v>
      </c>
      <c r="AC18" s="127"/>
      <c r="AD18" s="127">
        <v>21.12</v>
      </c>
      <c r="AE18" s="127">
        <v>12.67</v>
      </c>
      <c r="AF18" s="127">
        <v>8.4500000000000011</v>
      </c>
      <c r="AG18" s="127"/>
      <c r="AH18" s="120">
        <v>14.1</v>
      </c>
      <c r="AI18" s="580">
        <v>115.86999999999999</v>
      </c>
      <c r="AJ18" s="580">
        <v>106.46</v>
      </c>
      <c r="AK18" s="580">
        <v>9.41</v>
      </c>
      <c r="AL18" s="580">
        <v>0</v>
      </c>
    </row>
    <row r="19" spans="1:38" ht="23.1" customHeight="1">
      <c r="A19" s="754"/>
      <c r="B19" s="129" t="s">
        <v>27</v>
      </c>
      <c r="C19" s="441" t="s">
        <v>20</v>
      </c>
      <c r="D19" s="127">
        <v>42</v>
      </c>
      <c r="E19" s="128">
        <v>79.2</v>
      </c>
      <c r="F19" s="128">
        <v>84.09</v>
      </c>
      <c r="G19" s="127">
        <v>74</v>
      </c>
      <c r="H19" s="120">
        <v>-4.8900000000000006</v>
      </c>
      <c r="I19" s="128">
        <v>5.2</v>
      </c>
      <c r="J19" s="120">
        <v>0.30999999999999961</v>
      </c>
      <c r="K19" s="127">
        <v>0</v>
      </c>
      <c r="L19" s="128">
        <v>0</v>
      </c>
      <c r="M19" s="127">
        <v>0</v>
      </c>
      <c r="N19" s="120">
        <v>0</v>
      </c>
      <c r="O19" s="127">
        <v>0</v>
      </c>
      <c r="P19" s="120">
        <v>0</v>
      </c>
      <c r="Q19" s="127">
        <v>1</v>
      </c>
      <c r="R19" s="128">
        <v>3.2</v>
      </c>
      <c r="S19" s="128">
        <v>9</v>
      </c>
      <c r="T19" s="128">
        <v>-5.8</v>
      </c>
      <c r="U19" s="128">
        <v>3.2</v>
      </c>
      <c r="V19" s="128">
        <v>-2.5999999999999996</v>
      </c>
      <c r="W19" s="127">
        <v>155</v>
      </c>
      <c r="X19" s="127">
        <v>25.58</v>
      </c>
      <c r="Y19" s="127">
        <v>13.03</v>
      </c>
      <c r="Z19" s="127">
        <v>8.69</v>
      </c>
      <c r="AA19" s="127">
        <v>2.3199999999999998</v>
      </c>
      <c r="AB19" s="127">
        <v>1.54</v>
      </c>
      <c r="AC19" s="127"/>
      <c r="AD19" s="127">
        <v>9.9</v>
      </c>
      <c r="AE19" s="127">
        <v>5.94</v>
      </c>
      <c r="AF19" s="127">
        <v>3.96</v>
      </c>
      <c r="AG19" s="127"/>
      <c r="AH19" s="120">
        <v>8.26</v>
      </c>
      <c r="AI19" s="580">
        <v>85.470000000000013</v>
      </c>
      <c r="AJ19" s="580">
        <v>79.970000000000013</v>
      </c>
      <c r="AK19" s="580">
        <v>5.5</v>
      </c>
      <c r="AL19" s="580">
        <v>0</v>
      </c>
    </row>
    <row r="20" spans="1:38" s="121" customFormat="1" ht="23.1" customHeight="1">
      <c r="A20" s="752">
        <v>100006</v>
      </c>
      <c r="B20" s="442" t="s">
        <v>10</v>
      </c>
      <c r="C20" s="442"/>
      <c r="D20" s="130">
        <v>112</v>
      </c>
      <c r="E20" s="130">
        <v>170.14999999999998</v>
      </c>
      <c r="F20" s="130">
        <v>229.20999999999998</v>
      </c>
      <c r="G20" s="130">
        <v>205</v>
      </c>
      <c r="H20" s="130">
        <v>-59.06</v>
      </c>
      <c r="I20" s="130">
        <v>-34.85</v>
      </c>
      <c r="J20" s="130">
        <v>-93.910000000000011</v>
      </c>
      <c r="K20" s="130">
        <v>0</v>
      </c>
      <c r="L20" s="130">
        <v>0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S20" s="130">
        <v>0</v>
      </c>
      <c r="T20" s="130">
        <v>0</v>
      </c>
      <c r="U20" s="130">
        <v>0</v>
      </c>
      <c r="V20" s="130">
        <v>0</v>
      </c>
      <c r="W20" s="130">
        <v>480</v>
      </c>
      <c r="X20" s="130">
        <v>79.2</v>
      </c>
      <c r="Y20" s="130">
        <v>37.36</v>
      </c>
      <c r="Z20" s="130">
        <v>24.92</v>
      </c>
      <c r="AA20" s="130">
        <v>10.16</v>
      </c>
      <c r="AB20" s="130">
        <v>6.76</v>
      </c>
      <c r="AC20" s="130">
        <v>0</v>
      </c>
      <c r="AD20" s="130">
        <v>37.79</v>
      </c>
      <c r="AE20" s="130">
        <v>22.67</v>
      </c>
      <c r="AF20" s="130">
        <v>15.12</v>
      </c>
      <c r="AG20" s="130"/>
      <c r="AH20" s="130">
        <v>32.83</v>
      </c>
      <c r="AI20" s="580">
        <v>165.79999999999998</v>
      </c>
      <c r="AJ20" s="580">
        <v>143.91999999999999</v>
      </c>
      <c r="AK20" s="580">
        <v>21.88</v>
      </c>
      <c r="AL20" s="580">
        <v>0</v>
      </c>
    </row>
    <row r="21" spans="1:38" ht="23.1" customHeight="1">
      <c r="A21" s="753"/>
      <c r="B21" s="129" t="s">
        <v>28</v>
      </c>
      <c r="C21" s="441" t="s">
        <v>20</v>
      </c>
      <c r="D21" s="127">
        <v>68</v>
      </c>
      <c r="E21" s="128">
        <v>94.57</v>
      </c>
      <c r="F21" s="128">
        <v>139.63</v>
      </c>
      <c r="G21" s="127">
        <v>128</v>
      </c>
      <c r="H21" s="120">
        <v>-45.06</v>
      </c>
      <c r="I21" s="128">
        <v>-33.43</v>
      </c>
      <c r="J21" s="120">
        <v>-78.490000000000009</v>
      </c>
      <c r="K21" s="127">
        <v>0</v>
      </c>
      <c r="L21" s="128">
        <v>0</v>
      </c>
      <c r="M21" s="127">
        <v>0</v>
      </c>
      <c r="N21" s="120">
        <v>0</v>
      </c>
      <c r="O21" s="127">
        <v>0</v>
      </c>
      <c r="P21" s="120">
        <v>0</v>
      </c>
      <c r="Q21" s="127">
        <v>0</v>
      </c>
      <c r="R21" s="128">
        <v>0</v>
      </c>
      <c r="S21" s="128">
        <v>0</v>
      </c>
      <c r="T21" s="128">
        <v>0</v>
      </c>
      <c r="U21" s="128">
        <v>0</v>
      </c>
      <c r="V21" s="128">
        <v>0</v>
      </c>
      <c r="W21" s="127">
        <v>274</v>
      </c>
      <c r="X21" s="127">
        <v>45.21</v>
      </c>
      <c r="Y21" s="127">
        <v>22.37</v>
      </c>
      <c r="Z21" s="127">
        <v>14.92</v>
      </c>
      <c r="AA21" s="127">
        <v>4.76</v>
      </c>
      <c r="AB21" s="127">
        <v>3.16</v>
      </c>
      <c r="AC21" s="127"/>
      <c r="AD21" s="127">
        <v>20.79</v>
      </c>
      <c r="AE21" s="127">
        <v>12.47</v>
      </c>
      <c r="AF21" s="127">
        <v>8.3199999999999985</v>
      </c>
      <c r="AG21" s="127"/>
      <c r="AH21" s="120">
        <v>17.23</v>
      </c>
      <c r="AI21" s="580">
        <v>78.22</v>
      </c>
      <c r="AJ21" s="580">
        <v>66.739999999999995</v>
      </c>
      <c r="AK21" s="580">
        <v>11.479999999999999</v>
      </c>
      <c r="AL21" s="580">
        <v>0</v>
      </c>
    </row>
    <row r="22" spans="1:38" ht="23.1" customHeight="1">
      <c r="A22" s="754"/>
      <c r="B22" s="129" t="s">
        <v>29</v>
      </c>
      <c r="C22" s="441" t="s">
        <v>20</v>
      </c>
      <c r="D22" s="127">
        <v>44</v>
      </c>
      <c r="E22" s="128">
        <v>75.58</v>
      </c>
      <c r="F22" s="128">
        <v>89.58</v>
      </c>
      <c r="G22" s="127">
        <v>77</v>
      </c>
      <c r="H22" s="120">
        <v>-14</v>
      </c>
      <c r="I22" s="128">
        <v>-1.42</v>
      </c>
      <c r="J22" s="120">
        <v>-15.42</v>
      </c>
      <c r="K22" s="127">
        <v>0</v>
      </c>
      <c r="L22" s="128">
        <v>0</v>
      </c>
      <c r="M22" s="127">
        <v>0</v>
      </c>
      <c r="N22" s="120">
        <v>0</v>
      </c>
      <c r="O22" s="127">
        <v>0</v>
      </c>
      <c r="P22" s="120">
        <v>0</v>
      </c>
      <c r="Q22" s="127">
        <v>0</v>
      </c>
      <c r="R22" s="128">
        <v>0</v>
      </c>
      <c r="S22" s="128">
        <v>0</v>
      </c>
      <c r="T22" s="128">
        <v>0</v>
      </c>
      <c r="U22" s="128">
        <v>0</v>
      </c>
      <c r="V22" s="128">
        <v>0</v>
      </c>
      <c r="W22" s="127">
        <v>206</v>
      </c>
      <c r="X22" s="127">
        <v>33.99</v>
      </c>
      <c r="Y22" s="127">
        <v>14.99</v>
      </c>
      <c r="Z22" s="127">
        <v>10</v>
      </c>
      <c r="AA22" s="127">
        <v>5.4</v>
      </c>
      <c r="AB22" s="127">
        <v>3.6</v>
      </c>
      <c r="AC22" s="127"/>
      <c r="AD22" s="127">
        <v>17</v>
      </c>
      <c r="AE22" s="127">
        <v>10.199999999999999</v>
      </c>
      <c r="AF22" s="127">
        <v>6.8000000000000007</v>
      </c>
      <c r="AG22" s="127"/>
      <c r="AH22" s="120">
        <v>15.6</v>
      </c>
      <c r="AI22" s="580">
        <v>87.58</v>
      </c>
      <c r="AJ22" s="580">
        <v>77.179999999999993</v>
      </c>
      <c r="AK22" s="580">
        <v>10.4</v>
      </c>
      <c r="AL22" s="580">
        <v>0</v>
      </c>
    </row>
    <row r="23" spans="1:38" s="121" customFormat="1" ht="23.1" customHeight="1">
      <c r="A23" s="752">
        <v>100007</v>
      </c>
      <c r="B23" s="442" t="s">
        <v>10</v>
      </c>
      <c r="C23" s="442"/>
      <c r="D23" s="130">
        <v>145</v>
      </c>
      <c r="E23" s="130">
        <v>213.54</v>
      </c>
      <c r="F23" s="130">
        <v>236.99</v>
      </c>
      <c r="G23" s="130">
        <v>217</v>
      </c>
      <c r="H23" s="130">
        <v>-23.450000000000003</v>
      </c>
      <c r="I23" s="130">
        <v>-3.4600000000000009</v>
      </c>
      <c r="J23" s="130">
        <v>-26.910000000000011</v>
      </c>
      <c r="K23" s="130">
        <v>2</v>
      </c>
      <c r="L23" s="130">
        <v>0.72</v>
      </c>
      <c r="M23" s="130">
        <v>0.36</v>
      </c>
      <c r="N23" s="130">
        <v>0.36</v>
      </c>
      <c r="O23" s="130">
        <v>0.32</v>
      </c>
      <c r="P23" s="130">
        <v>0.67999999999999994</v>
      </c>
      <c r="Q23" s="130">
        <v>2</v>
      </c>
      <c r="R23" s="130">
        <v>4.3600000000000003</v>
      </c>
      <c r="S23" s="130">
        <v>0</v>
      </c>
      <c r="T23" s="130">
        <v>4.3600000000000003</v>
      </c>
      <c r="U23" s="130">
        <v>4.3600000000000003</v>
      </c>
      <c r="V23" s="130">
        <v>8.7200000000000006</v>
      </c>
      <c r="W23" s="130">
        <v>430</v>
      </c>
      <c r="X23" s="130">
        <v>70.960000000000008</v>
      </c>
      <c r="Y23" s="130">
        <v>34.65</v>
      </c>
      <c r="Z23" s="130">
        <v>23.1</v>
      </c>
      <c r="AA23" s="130">
        <v>7.93</v>
      </c>
      <c r="AB23" s="130">
        <v>5.28</v>
      </c>
      <c r="AC23" s="130">
        <v>0</v>
      </c>
      <c r="AD23" s="130">
        <v>31.36</v>
      </c>
      <c r="AE23" s="130">
        <v>18.809999999999999</v>
      </c>
      <c r="AF23" s="130">
        <v>12.55</v>
      </c>
      <c r="AG23" s="130"/>
      <c r="AH23" s="130">
        <v>26.74</v>
      </c>
      <c r="AI23" s="580">
        <v>244.06</v>
      </c>
      <c r="AJ23" s="580">
        <v>226.23</v>
      </c>
      <c r="AK23" s="580">
        <v>17.830000000000002</v>
      </c>
      <c r="AL23" s="580">
        <v>0</v>
      </c>
    </row>
    <row r="24" spans="1:38" ht="23.1" customHeight="1">
      <c r="A24" s="753"/>
      <c r="B24" s="129" t="s">
        <v>30</v>
      </c>
      <c r="C24" s="441" t="s">
        <v>20</v>
      </c>
      <c r="D24" s="127">
        <v>118</v>
      </c>
      <c r="E24" s="128">
        <v>169.54</v>
      </c>
      <c r="F24" s="128">
        <v>139.54</v>
      </c>
      <c r="G24" s="127">
        <v>125</v>
      </c>
      <c r="H24" s="120">
        <v>30</v>
      </c>
      <c r="I24" s="128">
        <v>44.54</v>
      </c>
      <c r="J24" s="120">
        <v>74.539999999999992</v>
      </c>
      <c r="K24" s="127">
        <v>2</v>
      </c>
      <c r="L24" s="128">
        <v>0.72</v>
      </c>
      <c r="M24" s="127">
        <v>0.36</v>
      </c>
      <c r="N24" s="120">
        <v>0.36</v>
      </c>
      <c r="O24" s="127">
        <v>0.32</v>
      </c>
      <c r="P24" s="120">
        <v>0.67999999999999994</v>
      </c>
      <c r="Q24" s="127">
        <v>2</v>
      </c>
      <c r="R24" s="128">
        <v>4.3600000000000003</v>
      </c>
      <c r="S24" s="128">
        <v>0</v>
      </c>
      <c r="T24" s="128">
        <v>4.3600000000000003</v>
      </c>
      <c r="U24" s="128">
        <v>4.3600000000000003</v>
      </c>
      <c r="V24" s="128">
        <v>8.7200000000000006</v>
      </c>
      <c r="W24" s="127">
        <v>293</v>
      </c>
      <c r="X24" s="127">
        <v>48.35</v>
      </c>
      <c r="Y24" s="127">
        <v>22.59</v>
      </c>
      <c r="Z24" s="127">
        <v>15.06</v>
      </c>
      <c r="AA24" s="127">
        <v>6.42</v>
      </c>
      <c r="AB24" s="127">
        <v>4.28</v>
      </c>
      <c r="AC24" s="127"/>
      <c r="AD24" s="127">
        <v>22.94</v>
      </c>
      <c r="AE24" s="127">
        <v>13.76</v>
      </c>
      <c r="AF24" s="127">
        <v>9.1800000000000015</v>
      </c>
      <c r="AG24" s="127"/>
      <c r="AH24" s="120">
        <v>20.18</v>
      </c>
      <c r="AI24" s="580">
        <v>242.58</v>
      </c>
      <c r="AJ24" s="580">
        <v>229.12</v>
      </c>
      <c r="AK24" s="580">
        <v>13.46</v>
      </c>
      <c r="AL24" s="580">
        <v>0</v>
      </c>
    </row>
    <row r="25" spans="1:38" ht="23.1" customHeight="1">
      <c r="A25" s="754"/>
      <c r="B25" s="129" t="s">
        <v>31</v>
      </c>
      <c r="C25" s="441" t="s">
        <v>20</v>
      </c>
      <c r="D25" s="127">
        <v>27</v>
      </c>
      <c r="E25" s="128">
        <v>44</v>
      </c>
      <c r="F25" s="128">
        <v>97.45</v>
      </c>
      <c r="G25" s="127">
        <v>92</v>
      </c>
      <c r="H25" s="120">
        <v>-53.45</v>
      </c>
      <c r="I25" s="128">
        <v>-48</v>
      </c>
      <c r="J25" s="120">
        <v>-101.45</v>
      </c>
      <c r="K25" s="127">
        <v>0</v>
      </c>
      <c r="L25" s="128">
        <v>0</v>
      </c>
      <c r="M25" s="127">
        <v>0</v>
      </c>
      <c r="N25" s="120">
        <v>0</v>
      </c>
      <c r="O25" s="127">
        <v>0</v>
      </c>
      <c r="P25" s="120">
        <v>0</v>
      </c>
      <c r="Q25" s="127">
        <v>0</v>
      </c>
      <c r="R25" s="128">
        <v>0</v>
      </c>
      <c r="S25" s="128">
        <v>0</v>
      </c>
      <c r="T25" s="128">
        <v>0</v>
      </c>
      <c r="U25" s="128">
        <v>0</v>
      </c>
      <c r="V25" s="128">
        <v>0</v>
      </c>
      <c r="W25" s="127">
        <v>137</v>
      </c>
      <c r="X25" s="127">
        <v>22.61</v>
      </c>
      <c r="Y25" s="127">
        <v>12.06</v>
      </c>
      <c r="Z25" s="127">
        <v>8.0399999999999991</v>
      </c>
      <c r="AA25" s="127">
        <v>1.51</v>
      </c>
      <c r="AB25" s="127">
        <v>1</v>
      </c>
      <c r="AC25" s="127"/>
      <c r="AD25" s="127">
        <v>8.42</v>
      </c>
      <c r="AE25" s="127">
        <v>5.05</v>
      </c>
      <c r="AF25" s="127">
        <v>3.37</v>
      </c>
      <c r="AG25" s="127"/>
      <c r="AH25" s="120">
        <v>6.56</v>
      </c>
      <c r="AI25" s="580">
        <v>1.4799999999999969</v>
      </c>
      <c r="AJ25" s="580">
        <v>-2.8900000000000032</v>
      </c>
      <c r="AK25" s="580">
        <v>4.37</v>
      </c>
      <c r="AL25" s="580">
        <v>0</v>
      </c>
    </row>
    <row r="26" spans="1:38" s="121" customFormat="1" ht="23.1" customHeight="1">
      <c r="A26" s="752">
        <v>100008</v>
      </c>
      <c r="B26" s="442" t="s">
        <v>10</v>
      </c>
      <c r="C26" s="442"/>
      <c r="D26" s="130">
        <v>159</v>
      </c>
      <c r="E26" s="130">
        <v>272.08000000000004</v>
      </c>
      <c r="F26" s="130">
        <v>331.33000000000004</v>
      </c>
      <c r="G26" s="130">
        <v>208</v>
      </c>
      <c r="H26" s="130">
        <v>-59.25</v>
      </c>
      <c r="I26" s="130">
        <v>64.08</v>
      </c>
      <c r="J26" s="130">
        <v>4.8299999999999983</v>
      </c>
      <c r="K26" s="130">
        <v>8</v>
      </c>
      <c r="L26" s="130">
        <v>6.3999999999999995</v>
      </c>
      <c r="M26" s="130">
        <v>6.2</v>
      </c>
      <c r="N26" s="130">
        <v>0.19999999999999951</v>
      </c>
      <c r="O26" s="130">
        <v>2.13</v>
      </c>
      <c r="P26" s="130">
        <v>2.3299999999999992</v>
      </c>
      <c r="Q26" s="130">
        <v>0</v>
      </c>
      <c r="R26" s="130">
        <v>0</v>
      </c>
      <c r="S26" s="130">
        <v>5</v>
      </c>
      <c r="T26" s="130">
        <v>-5</v>
      </c>
      <c r="U26" s="130">
        <v>0</v>
      </c>
      <c r="V26" s="130">
        <v>-5</v>
      </c>
      <c r="W26" s="130">
        <v>604</v>
      </c>
      <c r="X26" s="130">
        <v>99.66</v>
      </c>
      <c r="Y26" s="130">
        <v>47.89</v>
      </c>
      <c r="Z26" s="130">
        <v>31.93</v>
      </c>
      <c r="AA26" s="130">
        <v>11.899999999999999</v>
      </c>
      <c r="AB26" s="130">
        <v>7.94</v>
      </c>
      <c r="AC26" s="130">
        <v>0</v>
      </c>
      <c r="AD26" s="130">
        <v>42.57</v>
      </c>
      <c r="AE26" s="130">
        <v>25.54</v>
      </c>
      <c r="AF26" s="130">
        <v>17.03</v>
      </c>
      <c r="AG26" s="130"/>
      <c r="AH26" s="130">
        <v>37.44</v>
      </c>
      <c r="AI26" s="580">
        <v>272.57</v>
      </c>
      <c r="AJ26" s="580">
        <v>247.6</v>
      </c>
      <c r="AK26" s="580">
        <v>24.970000000000002</v>
      </c>
      <c r="AL26" s="580">
        <v>0</v>
      </c>
    </row>
    <row r="27" spans="1:38" ht="23.1" customHeight="1">
      <c r="A27" s="753"/>
      <c r="B27" s="129" t="s">
        <v>32</v>
      </c>
      <c r="C27" s="441" t="s">
        <v>20</v>
      </c>
      <c r="D27" s="127">
        <v>92</v>
      </c>
      <c r="E27" s="128">
        <v>140.08000000000001</v>
      </c>
      <c r="F27" s="128">
        <v>175.96</v>
      </c>
      <c r="G27" s="127">
        <v>102</v>
      </c>
      <c r="H27" s="120">
        <v>-35.879999999999995</v>
      </c>
      <c r="I27" s="128">
        <v>38.08</v>
      </c>
      <c r="J27" s="120">
        <v>2.2000000000000028</v>
      </c>
      <c r="K27" s="127">
        <v>1</v>
      </c>
      <c r="L27" s="128">
        <v>0.8</v>
      </c>
      <c r="M27" s="127">
        <v>0</v>
      </c>
      <c r="N27" s="120">
        <v>0.8</v>
      </c>
      <c r="O27" s="127">
        <v>0.71</v>
      </c>
      <c r="P27" s="120">
        <v>1.51</v>
      </c>
      <c r="Q27" s="127">
        <v>0</v>
      </c>
      <c r="R27" s="128">
        <v>0</v>
      </c>
      <c r="S27" s="128">
        <v>1</v>
      </c>
      <c r="T27" s="128">
        <v>-1</v>
      </c>
      <c r="U27" s="128">
        <v>0</v>
      </c>
      <c r="V27" s="128">
        <v>-1</v>
      </c>
      <c r="W27" s="127">
        <v>296</v>
      </c>
      <c r="X27" s="127">
        <v>48.84</v>
      </c>
      <c r="Y27" s="127">
        <v>21.5</v>
      </c>
      <c r="Z27" s="127">
        <v>14.34</v>
      </c>
      <c r="AA27" s="127">
        <v>7.8</v>
      </c>
      <c r="AB27" s="127">
        <v>5.2</v>
      </c>
      <c r="AC27" s="127"/>
      <c r="AD27" s="127">
        <v>22.77</v>
      </c>
      <c r="AE27" s="127">
        <v>13.66</v>
      </c>
      <c r="AF27" s="127">
        <v>9.11</v>
      </c>
      <c r="AG27" s="127"/>
      <c r="AH27" s="120">
        <v>21.46</v>
      </c>
      <c r="AI27" s="580">
        <v>140.48000000000002</v>
      </c>
      <c r="AJ27" s="580">
        <v>126.17000000000002</v>
      </c>
      <c r="AK27" s="580">
        <v>14.309999999999999</v>
      </c>
      <c r="AL27" s="580">
        <v>0</v>
      </c>
    </row>
    <row r="28" spans="1:38" ht="23.1" customHeight="1">
      <c r="A28" s="754"/>
      <c r="B28" s="129" t="s">
        <v>33</v>
      </c>
      <c r="C28" s="441" t="s">
        <v>20</v>
      </c>
      <c r="D28" s="127">
        <v>67</v>
      </c>
      <c r="E28" s="128">
        <v>132</v>
      </c>
      <c r="F28" s="128">
        <v>155.37</v>
      </c>
      <c r="G28" s="127">
        <v>106</v>
      </c>
      <c r="H28" s="120">
        <v>-23.370000000000005</v>
      </c>
      <c r="I28" s="128">
        <v>26</v>
      </c>
      <c r="J28" s="120">
        <v>2.6299999999999955</v>
      </c>
      <c r="K28" s="127">
        <v>7</v>
      </c>
      <c r="L28" s="128">
        <v>5.6</v>
      </c>
      <c r="M28" s="127">
        <v>6.2</v>
      </c>
      <c r="N28" s="120">
        <v>-0.60000000000000053</v>
      </c>
      <c r="O28" s="127">
        <v>1.42</v>
      </c>
      <c r="P28" s="120">
        <v>0.8199999999999994</v>
      </c>
      <c r="Q28" s="127">
        <v>0</v>
      </c>
      <c r="R28" s="128">
        <v>0</v>
      </c>
      <c r="S28" s="128">
        <v>4</v>
      </c>
      <c r="T28" s="128">
        <v>-4</v>
      </c>
      <c r="U28" s="128">
        <v>0</v>
      </c>
      <c r="V28" s="128">
        <v>-4</v>
      </c>
      <c r="W28" s="127">
        <v>308</v>
      </c>
      <c r="X28" s="127">
        <v>50.82</v>
      </c>
      <c r="Y28" s="127">
        <v>26.39</v>
      </c>
      <c r="Z28" s="127">
        <v>17.59</v>
      </c>
      <c r="AA28" s="127">
        <v>4.0999999999999996</v>
      </c>
      <c r="AB28" s="127">
        <v>2.74</v>
      </c>
      <c r="AC28" s="127"/>
      <c r="AD28" s="127">
        <v>19.8</v>
      </c>
      <c r="AE28" s="127">
        <v>11.88</v>
      </c>
      <c r="AF28" s="127">
        <v>7.92</v>
      </c>
      <c r="AG28" s="127"/>
      <c r="AH28" s="120">
        <v>15.98</v>
      </c>
      <c r="AI28" s="580">
        <v>132.09</v>
      </c>
      <c r="AJ28" s="580">
        <v>121.42999999999999</v>
      </c>
      <c r="AK28" s="580">
        <v>10.66</v>
      </c>
      <c r="AL28" s="580">
        <v>0</v>
      </c>
    </row>
    <row r="29" spans="1:38" s="121" customFormat="1" ht="23.1" customHeight="1">
      <c r="A29" s="752">
        <v>100009</v>
      </c>
      <c r="B29" s="442" t="s">
        <v>10</v>
      </c>
      <c r="C29" s="442"/>
      <c r="D29" s="130">
        <v>67</v>
      </c>
      <c r="E29" s="130">
        <v>91.26</v>
      </c>
      <c r="F29" s="130">
        <v>129.22999999999999</v>
      </c>
      <c r="G29" s="130">
        <v>107</v>
      </c>
      <c r="H29" s="130">
        <v>-37.969999999999985</v>
      </c>
      <c r="I29" s="130">
        <v>-15.74</v>
      </c>
      <c r="J29" s="130">
        <v>-53.709999999999987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3</v>
      </c>
      <c r="T29" s="130">
        <v>-3</v>
      </c>
      <c r="U29" s="130">
        <v>0</v>
      </c>
      <c r="V29" s="130">
        <v>-3</v>
      </c>
      <c r="W29" s="130">
        <v>311</v>
      </c>
      <c r="X29" s="130">
        <v>51.320000000000007</v>
      </c>
      <c r="Y29" s="130">
        <v>23.78</v>
      </c>
      <c r="Z29" s="130">
        <v>15.86</v>
      </c>
      <c r="AA29" s="130">
        <v>7.01</v>
      </c>
      <c r="AB29" s="130">
        <v>4.67</v>
      </c>
      <c r="AC29" s="130">
        <v>0</v>
      </c>
      <c r="AD29" s="130">
        <v>25.25</v>
      </c>
      <c r="AE29" s="130">
        <v>15.15</v>
      </c>
      <c r="AF29" s="130">
        <v>10.1</v>
      </c>
      <c r="AG29" s="130"/>
      <c r="AH29" s="130">
        <v>22.160000000000004</v>
      </c>
      <c r="AI29" s="580">
        <v>87.220000000000013</v>
      </c>
      <c r="AJ29" s="580">
        <v>72.450000000000017</v>
      </c>
      <c r="AK29" s="580">
        <v>14.77</v>
      </c>
      <c r="AL29" s="580">
        <v>0</v>
      </c>
    </row>
    <row r="30" spans="1:38" ht="23.1" customHeight="1">
      <c r="A30" s="753"/>
      <c r="B30" s="129" t="s">
        <v>34</v>
      </c>
      <c r="C30" s="441" t="s">
        <v>20</v>
      </c>
      <c r="D30" s="127">
        <v>51</v>
      </c>
      <c r="E30" s="128">
        <v>67.260000000000005</v>
      </c>
      <c r="F30" s="128">
        <v>95.57</v>
      </c>
      <c r="G30" s="127">
        <v>79</v>
      </c>
      <c r="H30" s="120">
        <v>-28.309999999999988</v>
      </c>
      <c r="I30" s="128">
        <v>-11.74</v>
      </c>
      <c r="J30" s="120">
        <v>-40.04999999999999</v>
      </c>
      <c r="K30" s="127">
        <v>0</v>
      </c>
      <c r="L30" s="128">
        <v>0</v>
      </c>
      <c r="M30" s="127">
        <v>0</v>
      </c>
      <c r="N30" s="120">
        <v>0</v>
      </c>
      <c r="O30" s="127">
        <v>0</v>
      </c>
      <c r="P30" s="120">
        <v>0</v>
      </c>
      <c r="Q30" s="127">
        <v>0</v>
      </c>
      <c r="R30" s="128">
        <v>0</v>
      </c>
      <c r="S30" s="128">
        <v>3</v>
      </c>
      <c r="T30" s="128">
        <v>-3</v>
      </c>
      <c r="U30" s="128">
        <v>0</v>
      </c>
      <c r="V30" s="128">
        <v>-3</v>
      </c>
      <c r="W30" s="127">
        <v>196</v>
      </c>
      <c r="X30" s="127">
        <v>32.340000000000003</v>
      </c>
      <c r="Y30" s="127">
        <v>15.53</v>
      </c>
      <c r="Z30" s="127">
        <v>10.35</v>
      </c>
      <c r="AA30" s="127">
        <v>3.87</v>
      </c>
      <c r="AB30" s="127">
        <v>2.59</v>
      </c>
      <c r="AC30" s="127"/>
      <c r="AD30" s="127">
        <v>15.84</v>
      </c>
      <c r="AE30" s="127">
        <v>9.5</v>
      </c>
      <c r="AF30" s="127">
        <v>6.34</v>
      </c>
      <c r="AG30" s="127"/>
      <c r="AH30" s="120">
        <v>13.370000000000001</v>
      </c>
      <c r="AI30" s="580">
        <v>58.250000000000007</v>
      </c>
      <c r="AJ30" s="580">
        <v>49.320000000000007</v>
      </c>
      <c r="AK30" s="580">
        <v>8.93</v>
      </c>
      <c r="AL30" s="580">
        <v>0</v>
      </c>
    </row>
    <row r="31" spans="1:38" ht="23.1" customHeight="1">
      <c r="A31" s="754"/>
      <c r="B31" s="129" t="s">
        <v>35</v>
      </c>
      <c r="C31" s="441" t="s">
        <v>20</v>
      </c>
      <c r="D31" s="127">
        <v>16</v>
      </c>
      <c r="E31" s="128">
        <v>24</v>
      </c>
      <c r="F31" s="128">
        <v>33.659999999999997</v>
      </c>
      <c r="G31" s="127">
        <v>28</v>
      </c>
      <c r="H31" s="120">
        <v>-9.6599999999999966</v>
      </c>
      <c r="I31" s="128">
        <v>-4</v>
      </c>
      <c r="J31" s="120">
        <v>-13.659999999999997</v>
      </c>
      <c r="K31" s="127">
        <v>0</v>
      </c>
      <c r="L31" s="128">
        <v>0</v>
      </c>
      <c r="M31" s="127">
        <v>0</v>
      </c>
      <c r="N31" s="120">
        <v>0</v>
      </c>
      <c r="O31" s="127">
        <v>0</v>
      </c>
      <c r="P31" s="120">
        <v>0</v>
      </c>
      <c r="Q31" s="127">
        <v>0</v>
      </c>
      <c r="R31" s="128">
        <v>0</v>
      </c>
      <c r="S31" s="128">
        <v>0</v>
      </c>
      <c r="T31" s="128">
        <v>0</v>
      </c>
      <c r="U31" s="128">
        <v>0</v>
      </c>
      <c r="V31" s="128">
        <v>0</v>
      </c>
      <c r="W31" s="127">
        <v>115</v>
      </c>
      <c r="X31" s="127">
        <v>18.98</v>
      </c>
      <c r="Y31" s="127">
        <v>8.25</v>
      </c>
      <c r="Z31" s="127">
        <v>5.51</v>
      </c>
      <c r="AA31" s="127">
        <v>3.14</v>
      </c>
      <c r="AB31" s="127">
        <v>2.08</v>
      </c>
      <c r="AC31" s="127"/>
      <c r="AD31" s="127">
        <v>9.41</v>
      </c>
      <c r="AE31" s="127">
        <v>5.65</v>
      </c>
      <c r="AF31" s="127">
        <v>3.76</v>
      </c>
      <c r="AG31" s="127"/>
      <c r="AH31" s="120">
        <v>8.7900000000000009</v>
      </c>
      <c r="AI31" s="580">
        <v>28.970000000000002</v>
      </c>
      <c r="AJ31" s="580">
        <v>23.130000000000003</v>
      </c>
      <c r="AK31" s="580">
        <v>5.84</v>
      </c>
      <c r="AL31" s="580">
        <v>0</v>
      </c>
    </row>
    <row r="32" spans="1:38" s="121" customFormat="1" ht="23.1" customHeight="1">
      <c r="A32" s="752">
        <v>100010</v>
      </c>
      <c r="B32" s="442" t="s">
        <v>10</v>
      </c>
      <c r="C32" s="442"/>
      <c r="D32" s="130">
        <v>71</v>
      </c>
      <c r="E32" s="130">
        <v>96.72999999999999</v>
      </c>
      <c r="F32" s="130">
        <v>126.49</v>
      </c>
      <c r="G32" s="130">
        <v>94</v>
      </c>
      <c r="H32" s="130">
        <v>-29.759999999999998</v>
      </c>
      <c r="I32" s="130">
        <v>2.7299999999999969</v>
      </c>
      <c r="J32" s="130">
        <v>-27.03</v>
      </c>
      <c r="K32" s="130">
        <v>0</v>
      </c>
      <c r="L32" s="130">
        <v>0</v>
      </c>
      <c r="M32" s="130">
        <v>0</v>
      </c>
      <c r="N32" s="130">
        <v>0</v>
      </c>
      <c r="O32" s="130">
        <v>0</v>
      </c>
      <c r="P32" s="130">
        <v>0</v>
      </c>
      <c r="Q32" s="130">
        <v>0</v>
      </c>
      <c r="R32" s="130">
        <v>0</v>
      </c>
      <c r="S32" s="130">
        <v>5</v>
      </c>
      <c r="T32" s="130">
        <v>-5</v>
      </c>
      <c r="U32" s="130">
        <v>0</v>
      </c>
      <c r="V32" s="130">
        <v>-5</v>
      </c>
      <c r="W32" s="130">
        <v>218</v>
      </c>
      <c r="X32" s="130">
        <v>35.979999999999997</v>
      </c>
      <c r="Y32" s="130">
        <v>16.399999999999999</v>
      </c>
      <c r="Z32" s="130">
        <v>10.940000000000001</v>
      </c>
      <c r="AA32" s="130">
        <v>5.19</v>
      </c>
      <c r="AB32" s="130">
        <v>3.45</v>
      </c>
      <c r="AC32" s="130">
        <v>0</v>
      </c>
      <c r="AD32" s="130">
        <v>15.51</v>
      </c>
      <c r="AE32" s="130">
        <v>9.31</v>
      </c>
      <c r="AF32" s="130">
        <v>6.1999999999999993</v>
      </c>
      <c r="AG32" s="130"/>
      <c r="AH32" s="130">
        <v>14.5</v>
      </c>
      <c r="AI32" s="580">
        <v>86.12</v>
      </c>
      <c r="AJ32" s="580">
        <v>76.47</v>
      </c>
      <c r="AK32" s="580">
        <v>9.6499999999999986</v>
      </c>
      <c r="AL32" s="580">
        <v>0</v>
      </c>
    </row>
    <row r="33" spans="1:38" ht="23.1" customHeight="1">
      <c r="A33" s="753"/>
      <c r="B33" s="129" t="s">
        <v>36</v>
      </c>
      <c r="C33" s="441" t="s">
        <v>20</v>
      </c>
      <c r="D33" s="127">
        <v>58</v>
      </c>
      <c r="E33" s="128">
        <v>58.33</v>
      </c>
      <c r="F33" s="128">
        <v>126.49</v>
      </c>
      <c r="G33" s="127">
        <v>94</v>
      </c>
      <c r="H33" s="120">
        <v>-68.16</v>
      </c>
      <c r="I33" s="128">
        <v>-35.67</v>
      </c>
      <c r="J33" s="120">
        <v>-103.83</v>
      </c>
      <c r="K33" s="127">
        <v>0</v>
      </c>
      <c r="L33" s="128">
        <v>0</v>
      </c>
      <c r="M33" s="127">
        <v>0</v>
      </c>
      <c r="N33" s="120">
        <v>0</v>
      </c>
      <c r="O33" s="127">
        <v>0</v>
      </c>
      <c r="P33" s="120">
        <v>0</v>
      </c>
      <c r="Q33" s="127">
        <v>0</v>
      </c>
      <c r="R33" s="128">
        <v>0</v>
      </c>
      <c r="S33" s="128">
        <v>5</v>
      </c>
      <c r="T33" s="128">
        <v>-5</v>
      </c>
      <c r="U33" s="128">
        <v>0</v>
      </c>
      <c r="V33" s="128">
        <v>-5</v>
      </c>
      <c r="W33" s="127">
        <v>113</v>
      </c>
      <c r="X33" s="127">
        <v>18.649999999999999</v>
      </c>
      <c r="Y33" s="127">
        <v>7.82</v>
      </c>
      <c r="Z33" s="127">
        <v>5.21</v>
      </c>
      <c r="AA33" s="127">
        <v>3.37</v>
      </c>
      <c r="AB33" s="127">
        <v>2.25</v>
      </c>
      <c r="AC33" s="127"/>
      <c r="AD33" s="127">
        <v>8.58</v>
      </c>
      <c r="AE33" s="127">
        <v>5.15</v>
      </c>
      <c r="AF33" s="127">
        <v>3.4299999999999997</v>
      </c>
      <c r="AG33" s="127"/>
      <c r="AH33" s="120">
        <v>8.52</v>
      </c>
      <c r="AI33" s="580">
        <v>-0.62999999999999901</v>
      </c>
      <c r="AJ33" s="580">
        <v>-6.3099999999999987</v>
      </c>
      <c r="AK33" s="580">
        <v>5.68</v>
      </c>
      <c r="AL33" s="580">
        <v>0</v>
      </c>
    </row>
    <row r="34" spans="1:38" ht="23.1" customHeight="1">
      <c r="A34" s="754"/>
      <c r="B34" s="129" t="s">
        <v>37</v>
      </c>
      <c r="C34" s="441" t="s">
        <v>20</v>
      </c>
      <c r="D34" s="127">
        <v>13</v>
      </c>
      <c r="E34" s="128">
        <v>38.4</v>
      </c>
      <c r="F34" s="128">
        <v>0</v>
      </c>
      <c r="G34" s="127">
        <v>0</v>
      </c>
      <c r="H34" s="120">
        <v>38.4</v>
      </c>
      <c r="I34" s="128">
        <v>38.4</v>
      </c>
      <c r="J34" s="120">
        <v>76.8</v>
      </c>
      <c r="K34" s="127">
        <v>0</v>
      </c>
      <c r="L34" s="128">
        <v>0</v>
      </c>
      <c r="M34" s="127">
        <v>0</v>
      </c>
      <c r="N34" s="120">
        <v>0</v>
      </c>
      <c r="O34" s="127">
        <v>0</v>
      </c>
      <c r="P34" s="120">
        <v>0</v>
      </c>
      <c r="Q34" s="127">
        <v>0</v>
      </c>
      <c r="R34" s="128">
        <v>0</v>
      </c>
      <c r="S34" s="128">
        <v>0</v>
      </c>
      <c r="T34" s="128">
        <v>0</v>
      </c>
      <c r="U34" s="128">
        <v>0</v>
      </c>
      <c r="V34" s="128">
        <v>0</v>
      </c>
      <c r="W34" s="127">
        <v>105</v>
      </c>
      <c r="X34" s="127">
        <v>17.329999999999998</v>
      </c>
      <c r="Y34" s="127">
        <v>8.58</v>
      </c>
      <c r="Z34" s="127">
        <v>5.73</v>
      </c>
      <c r="AA34" s="127">
        <v>1.82</v>
      </c>
      <c r="AB34" s="127">
        <v>1.2</v>
      </c>
      <c r="AC34" s="127"/>
      <c r="AD34" s="127">
        <v>6.93</v>
      </c>
      <c r="AE34" s="127">
        <v>4.16</v>
      </c>
      <c r="AF34" s="127">
        <v>2.7699999999999996</v>
      </c>
      <c r="AG34" s="127"/>
      <c r="AH34" s="120">
        <v>5.98</v>
      </c>
      <c r="AI34" s="580">
        <v>86.75</v>
      </c>
      <c r="AJ34" s="580">
        <v>82.78</v>
      </c>
      <c r="AK34" s="580">
        <v>3.9699999999999998</v>
      </c>
      <c r="AL34" s="580">
        <v>0</v>
      </c>
    </row>
    <row r="35" spans="1:38" s="121" customFormat="1" ht="23.1" customHeight="1">
      <c r="A35" s="752">
        <v>100011</v>
      </c>
      <c r="B35" s="442" t="s">
        <v>10</v>
      </c>
      <c r="C35" s="442"/>
      <c r="D35" s="130">
        <v>117</v>
      </c>
      <c r="E35" s="130">
        <v>160.60999999999999</v>
      </c>
      <c r="F35" s="130">
        <v>193.51999999999998</v>
      </c>
      <c r="G35" s="130">
        <v>160</v>
      </c>
      <c r="H35" s="130">
        <v>-32.910000000000004</v>
      </c>
      <c r="I35" s="130">
        <v>0.61000000000000121</v>
      </c>
      <c r="J35" s="130">
        <v>-32.300000000000004</v>
      </c>
      <c r="K35" s="130">
        <v>5</v>
      </c>
      <c r="L35" s="130">
        <v>3.79</v>
      </c>
      <c r="M35" s="130">
        <v>2.6</v>
      </c>
      <c r="N35" s="130">
        <v>1.19</v>
      </c>
      <c r="O35" s="130">
        <v>1.23</v>
      </c>
      <c r="P35" s="130">
        <v>2.42</v>
      </c>
      <c r="Q35" s="130">
        <v>7</v>
      </c>
      <c r="R35" s="130">
        <v>17.440000000000001</v>
      </c>
      <c r="S35" s="130">
        <v>9</v>
      </c>
      <c r="T35" s="130">
        <v>8.4400000000000013</v>
      </c>
      <c r="U35" s="130">
        <v>17.440000000000001</v>
      </c>
      <c r="V35" s="130">
        <v>25.880000000000003</v>
      </c>
      <c r="W35" s="130">
        <v>531</v>
      </c>
      <c r="X35" s="130">
        <v>87.62</v>
      </c>
      <c r="Y35" s="130">
        <v>37.79</v>
      </c>
      <c r="Z35" s="130">
        <v>25.200000000000003</v>
      </c>
      <c r="AA35" s="130">
        <v>14.780000000000001</v>
      </c>
      <c r="AB35" s="130">
        <v>9.85</v>
      </c>
      <c r="AC35" s="130">
        <v>0</v>
      </c>
      <c r="AD35" s="130">
        <v>42.91</v>
      </c>
      <c r="AE35" s="130">
        <v>25.75</v>
      </c>
      <c r="AF35" s="130">
        <v>17.16</v>
      </c>
      <c r="AG35" s="130"/>
      <c r="AH35" s="130">
        <v>40.53</v>
      </c>
      <c r="AI35" s="580">
        <v>223.53999999999996</v>
      </c>
      <c r="AJ35" s="580">
        <v>196.52999999999997</v>
      </c>
      <c r="AK35" s="580">
        <v>27.009999999999998</v>
      </c>
      <c r="AL35" s="580">
        <v>0</v>
      </c>
    </row>
    <row r="36" spans="1:38" ht="23.1" customHeight="1">
      <c r="A36" s="753"/>
      <c r="B36" s="129" t="s">
        <v>38</v>
      </c>
      <c r="C36" s="441" t="s">
        <v>20</v>
      </c>
      <c r="D36" s="127">
        <v>91</v>
      </c>
      <c r="E36" s="128">
        <v>122.21</v>
      </c>
      <c r="F36" s="128">
        <v>135.75</v>
      </c>
      <c r="G36" s="127">
        <v>110</v>
      </c>
      <c r="H36" s="120">
        <v>-13.540000000000006</v>
      </c>
      <c r="I36" s="128">
        <v>12.21</v>
      </c>
      <c r="J36" s="120">
        <v>-1.3300000000000054</v>
      </c>
      <c r="K36" s="127">
        <v>3</v>
      </c>
      <c r="L36" s="128">
        <v>2.19</v>
      </c>
      <c r="M36" s="127">
        <v>0</v>
      </c>
      <c r="N36" s="120">
        <v>2.19</v>
      </c>
      <c r="O36" s="127">
        <v>1.23</v>
      </c>
      <c r="P36" s="120">
        <v>3.42</v>
      </c>
      <c r="Q36" s="127">
        <v>6</v>
      </c>
      <c r="R36" s="128">
        <v>14.24</v>
      </c>
      <c r="S36" s="128">
        <v>8</v>
      </c>
      <c r="T36" s="128">
        <v>6.24</v>
      </c>
      <c r="U36" s="128">
        <v>14.24</v>
      </c>
      <c r="V36" s="128">
        <v>20.48</v>
      </c>
      <c r="W36" s="127">
        <v>376</v>
      </c>
      <c r="X36" s="127">
        <v>62.04</v>
      </c>
      <c r="Y36" s="127">
        <v>27.15</v>
      </c>
      <c r="Z36" s="127">
        <v>18.100000000000001</v>
      </c>
      <c r="AA36" s="127">
        <v>10.07</v>
      </c>
      <c r="AB36" s="127">
        <v>6.72</v>
      </c>
      <c r="AC36" s="127"/>
      <c r="AD36" s="127">
        <v>30.86</v>
      </c>
      <c r="AE36" s="127">
        <v>18.52</v>
      </c>
      <c r="AF36" s="127">
        <v>12.34</v>
      </c>
      <c r="AG36" s="127"/>
      <c r="AH36" s="120">
        <v>28.59</v>
      </c>
      <c r="AI36" s="580">
        <v>180.22</v>
      </c>
      <c r="AJ36" s="580">
        <v>161.16</v>
      </c>
      <c r="AK36" s="580">
        <v>19.059999999999999</v>
      </c>
      <c r="AL36" s="580">
        <v>0</v>
      </c>
    </row>
    <row r="37" spans="1:38" ht="23.1" customHeight="1">
      <c r="A37" s="754"/>
      <c r="B37" s="129" t="s">
        <v>39</v>
      </c>
      <c r="C37" s="441" t="s">
        <v>20</v>
      </c>
      <c r="D37" s="127">
        <v>26</v>
      </c>
      <c r="E37" s="128">
        <v>38.4</v>
      </c>
      <c r="F37" s="128">
        <v>57.769999999999996</v>
      </c>
      <c r="G37" s="127">
        <v>50</v>
      </c>
      <c r="H37" s="120">
        <v>-19.369999999999997</v>
      </c>
      <c r="I37" s="128">
        <v>-11.6</v>
      </c>
      <c r="J37" s="120">
        <v>-30.97</v>
      </c>
      <c r="K37" s="127">
        <v>2</v>
      </c>
      <c r="L37" s="128">
        <v>1.6</v>
      </c>
      <c r="M37" s="127">
        <v>2.6</v>
      </c>
      <c r="N37" s="120">
        <v>-1</v>
      </c>
      <c r="O37" s="127">
        <v>0</v>
      </c>
      <c r="P37" s="120">
        <v>-1</v>
      </c>
      <c r="Q37" s="127">
        <v>1</v>
      </c>
      <c r="R37" s="128">
        <v>3.2</v>
      </c>
      <c r="S37" s="128">
        <v>1</v>
      </c>
      <c r="T37" s="128">
        <v>2.2000000000000002</v>
      </c>
      <c r="U37" s="128">
        <v>3.2</v>
      </c>
      <c r="V37" s="128">
        <v>5.4</v>
      </c>
      <c r="W37" s="127">
        <v>155</v>
      </c>
      <c r="X37" s="127">
        <v>25.58</v>
      </c>
      <c r="Y37" s="127">
        <v>10.64</v>
      </c>
      <c r="Z37" s="127">
        <v>7.1</v>
      </c>
      <c r="AA37" s="127">
        <v>4.71</v>
      </c>
      <c r="AB37" s="127">
        <v>3.13</v>
      </c>
      <c r="AC37" s="127"/>
      <c r="AD37" s="127">
        <v>12.05</v>
      </c>
      <c r="AE37" s="127">
        <v>7.23</v>
      </c>
      <c r="AF37" s="127">
        <v>4.82</v>
      </c>
      <c r="AG37" s="127"/>
      <c r="AH37" s="120">
        <v>11.940000000000001</v>
      </c>
      <c r="AI37" s="580">
        <v>43.320000000000007</v>
      </c>
      <c r="AJ37" s="580">
        <v>35.370000000000005</v>
      </c>
      <c r="AK37" s="580">
        <v>7.95</v>
      </c>
      <c r="AL37" s="580">
        <v>0</v>
      </c>
    </row>
    <row r="38" spans="1:38" s="121" customFormat="1" ht="23.1" customHeight="1">
      <c r="A38" s="752">
        <v>100012</v>
      </c>
      <c r="B38" s="442" t="s">
        <v>10</v>
      </c>
      <c r="C38" s="442"/>
      <c r="D38" s="130">
        <v>320</v>
      </c>
      <c r="E38" s="130">
        <v>420.02000000000004</v>
      </c>
      <c r="F38" s="130">
        <v>499.28</v>
      </c>
      <c r="G38" s="130">
        <v>430</v>
      </c>
      <c r="H38" s="130">
        <v>-79.259999999999948</v>
      </c>
      <c r="I38" s="130">
        <v>-9.9799999999999986</v>
      </c>
      <c r="J38" s="130">
        <v>-89.239999999999952</v>
      </c>
      <c r="K38" s="130">
        <v>10</v>
      </c>
      <c r="L38" s="130">
        <v>6.27</v>
      </c>
      <c r="M38" s="130">
        <v>2.39</v>
      </c>
      <c r="N38" s="130">
        <v>3.88</v>
      </c>
      <c r="O38" s="130">
        <v>11.31</v>
      </c>
      <c r="P38" s="130">
        <v>15.190000000000001</v>
      </c>
      <c r="Q38" s="130">
        <v>2</v>
      </c>
      <c r="R38" s="130">
        <v>5.12</v>
      </c>
      <c r="S38" s="130">
        <v>2</v>
      </c>
      <c r="T38" s="130">
        <v>3.12</v>
      </c>
      <c r="U38" s="130">
        <v>5.12</v>
      </c>
      <c r="V38" s="130">
        <v>8.24</v>
      </c>
      <c r="W38" s="130">
        <v>1085</v>
      </c>
      <c r="X38" s="130">
        <v>179.02999999999997</v>
      </c>
      <c r="Y38" s="130">
        <v>76.02</v>
      </c>
      <c r="Z38" s="130">
        <v>50.68</v>
      </c>
      <c r="AA38" s="130">
        <v>31.4</v>
      </c>
      <c r="AB38" s="130">
        <v>20.93</v>
      </c>
      <c r="AC38" s="130">
        <v>0</v>
      </c>
      <c r="AD38" s="130">
        <v>83.66</v>
      </c>
      <c r="AE38" s="130">
        <v>50.19</v>
      </c>
      <c r="AF38" s="130">
        <v>33.47</v>
      </c>
      <c r="AG38" s="130"/>
      <c r="AH38" s="130">
        <v>81.59</v>
      </c>
      <c r="AI38" s="580">
        <v>500.18000000000006</v>
      </c>
      <c r="AJ38" s="580">
        <v>445.78000000000009</v>
      </c>
      <c r="AK38" s="580">
        <v>54.4</v>
      </c>
      <c r="AL38" s="580">
        <v>0</v>
      </c>
    </row>
    <row r="39" spans="1:38" ht="23.1" customHeight="1">
      <c r="A39" s="753"/>
      <c r="B39" s="129" t="s">
        <v>40</v>
      </c>
      <c r="C39" s="441" t="s">
        <v>20</v>
      </c>
      <c r="D39" s="127">
        <v>250</v>
      </c>
      <c r="E39" s="128">
        <v>315.22000000000003</v>
      </c>
      <c r="F39" s="128">
        <v>346.65999999999997</v>
      </c>
      <c r="G39" s="127">
        <v>300</v>
      </c>
      <c r="H39" s="120">
        <v>-31.439999999999941</v>
      </c>
      <c r="I39" s="128">
        <v>15.22</v>
      </c>
      <c r="J39" s="120">
        <v>-16.219999999999942</v>
      </c>
      <c r="K39" s="127">
        <v>7</v>
      </c>
      <c r="L39" s="128">
        <v>3.87</v>
      </c>
      <c r="M39" s="127">
        <v>0.59</v>
      </c>
      <c r="N39" s="120">
        <v>3.2800000000000002</v>
      </c>
      <c r="O39" s="127">
        <v>1.42</v>
      </c>
      <c r="P39" s="120">
        <v>4.7</v>
      </c>
      <c r="Q39" s="127">
        <v>1</v>
      </c>
      <c r="R39" s="128">
        <v>1.92</v>
      </c>
      <c r="S39" s="128">
        <v>1</v>
      </c>
      <c r="T39" s="128">
        <v>0.91999999999999993</v>
      </c>
      <c r="U39" s="128">
        <v>1.92</v>
      </c>
      <c r="V39" s="128">
        <v>2.84</v>
      </c>
      <c r="W39" s="127">
        <v>815</v>
      </c>
      <c r="X39" s="127">
        <v>134.47999999999999</v>
      </c>
      <c r="Y39" s="127">
        <v>56.04</v>
      </c>
      <c r="Z39" s="127">
        <v>37.369999999999997</v>
      </c>
      <c r="AA39" s="127">
        <v>24.65</v>
      </c>
      <c r="AB39" s="127">
        <v>16.420000000000002</v>
      </c>
      <c r="AC39" s="127"/>
      <c r="AD39" s="127">
        <v>61.22</v>
      </c>
      <c r="AE39" s="127">
        <v>36.729999999999997</v>
      </c>
      <c r="AF39" s="127">
        <v>24.490000000000002</v>
      </c>
      <c r="AG39" s="127"/>
      <c r="AH39" s="120">
        <v>61.379999999999995</v>
      </c>
      <c r="AI39" s="580">
        <v>393.61000000000007</v>
      </c>
      <c r="AJ39" s="580">
        <v>352.70000000000005</v>
      </c>
      <c r="AK39" s="580">
        <v>40.910000000000004</v>
      </c>
      <c r="AL39" s="580">
        <v>0</v>
      </c>
    </row>
    <row r="40" spans="1:38" ht="23.1" customHeight="1">
      <c r="A40" s="754"/>
      <c r="B40" s="129" t="s">
        <v>41</v>
      </c>
      <c r="C40" s="441" t="s">
        <v>20</v>
      </c>
      <c r="D40" s="127">
        <v>70</v>
      </c>
      <c r="E40" s="128">
        <v>104.8</v>
      </c>
      <c r="F40" s="128">
        <v>152.62</v>
      </c>
      <c r="G40" s="127">
        <v>130</v>
      </c>
      <c r="H40" s="120">
        <v>-47.820000000000007</v>
      </c>
      <c r="I40" s="128">
        <v>-25.2</v>
      </c>
      <c r="J40" s="120">
        <v>-73.02000000000001</v>
      </c>
      <c r="K40" s="127">
        <v>3</v>
      </c>
      <c r="L40" s="128">
        <v>2.4</v>
      </c>
      <c r="M40" s="127">
        <v>1.8</v>
      </c>
      <c r="N40" s="120">
        <v>0.59999999999999987</v>
      </c>
      <c r="O40" s="127">
        <v>9.89</v>
      </c>
      <c r="P40" s="120">
        <v>10.49</v>
      </c>
      <c r="Q40" s="127">
        <v>1</v>
      </c>
      <c r="R40" s="128">
        <v>3.2</v>
      </c>
      <c r="S40" s="128">
        <v>1</v>
      </c>
      <c r="T40" s="128">
        <v>2.2000000000000002</v>
      </c>
      <c r="U40" s="128">
        <v>3.2</v>
      </c>
      <c r="V40" s="128">
        <v>5.4</v>
      </c>
      <c r="W40" s="127">
        <v>270</v>
      </c>
      <c r="X40" s="127">
        <v>44.55</v>
      </c>
      <c r="Y40" s="127">
        <v>19.98</v>
      </c>
      <c r="Z40" s="127">
        <v>13.31</v>
      </c>
      <c r="AA40" s="127">
        <v>6.75</v>
      </c>
      <c r="AB40" s="127">
        <v>4.51</v>
      </c>
      <c r="AC40" s="127"/>
      <c r="AD40" s="127">
        <v>22.44</v>
      </c>
      <c r="AE40" s="127">
        <v>13.46</v>
      </c>
      <c r="AF40" s="127">
        <v>8.98</v>
      </c>
      <c r="AG40" s="127"/>
      <c r="AH40" s="120">
        <v>20.21</v>
      </c>
      <c r="AI40" s="580">
        <v>106.56999999999998</v>
      </c>
      <c r="AJ40" s="580">
        <v>93.079999999999984</v>
      </c>
      <c r="AK40" s="580">
        <v>13.49</v>
      </c>
      <c r="AL40" s="580">
        <v>0</v>
      </c>
    </row>
    <row r="41" spans="1:38" s="121" customFormat="1" ht="23.1" customHeight="1">
      <c r="A41" s="752">
        <v>100013</v>
      </c>
      <c r="B41" s="442" t="s">
        <v>10</v>
      </c>
      <c r="C41" s="442"/>
      <c r="D41" s="130">
        <v>109</v>
      </c>
      <c r="E41" s="130">
        <v>167.82</v>
      </c>
      <c r="F41" s="130">
        <v>204.73000000000002</v>
      </c>
      <c r="G41" s="130">
        <v>136</v>
      </c>
      <c r="H41" s="130">
        <v>-36.909999999999997</v>
      </c>
      <c r="I41" s="130">
        <v>31.82</v>
      </c>
      <c r="J41" s="130">
        <v>-5.0899999999999928</v>
      </c>
      <c r="K41" s="130">
        <v>2</v>
      </c>
      <c r="L41" s="130">
        <v>1.18</v>
      </c>
      <c r="M41" s="130">
        <v>4</v>
      </c>
      <c r="N41" s="130">
        <v>-2.8200000000000003</v>
      </c>
      <c r="O41" s="130">
        <v>0.52</v>
      </c>
      <c r="P41" s="130">
        <v>-2.3000000000000003</v>
      </c>
      <c r="Q41" s="130">
        <v>5</v>
      </c>
      <c r="R41" s="130">
        <v>9.56</v>
      </c>
      <c r="S41" s="130">
        <v>0</v>
      </c>
      <c r="T41" s="130">
        <v>9.56</v>
      </c>
      <c r="U41" s="130">
        <v>9.56</v>
      </c>
      <c r="V41" s="130">
        <v>19.12</v>
      </c>
      <c r="W41" s="130">
        <v>405</v>
      </c>
      <c r="X41" s="130">
        <v>66.83</v>
      </c>
      <c r="Y41" s="130">
        <v>23.240000000000002</v>
      </c>
      <c r="Z41" s="130">
        <v>15.49</v>
      </c>
      <c r="AA41" s="130">
        <v>16.86</v>
      </c>
      <c r="AB41" s="130">
        <v>11.24</v>
      </c>
      <c r="AC41" s="130">
        <v>0</v>
      </c>
      <c r="AD41" s="130">
        <v>30.200000000000003</v>
      </c>
      <c r="AE41" s="130">
        <v>18.119999999999997</v>
      </c>
      <c r="AF41" s="130">
        <v>12.080000000000002</v>
      </c>
      <c r="AG41" s="130"/>
      <c r="AH41" s="130">
        <v>34.980000000000004</v>
      </c>
      <c r="AI41" s="580">
        <v>206.02999999999997</v>
      </c>
      <c r="AJ41" s="580">
        <v>182.70999999999998</v>
      </c>
      <c r="AK41" s="580">
        <v>23.32</v>
      </c>
      <c r="AL41" s="580">
        <v>0</v>
      </c>
    </row>
    <row r="42" spans="1:38" ht="23.1" customHeight="1">
      <c r="A42" s="753"/>
      <c r="B42" s="129" t="s">
        <v>42</v>
      </c>
      <c r="C42" s="441" t="s">
        <v>20</v>
      </c>
      <c r="D42" s="127">
        <v>68</v>
      </c>
      <c r="E42" s="128">
        <v>96.62</v>
      </c>
      <c r="F42" s="128">
        <v>110.47</v>
      </c>
      <c r="G42" s="127">
        <v>73</v>
      </c>
      <c r="H42" s="120">
        <v>-13.849999999999994</v>
      </c>
      <c r="I42" s="128">
        <v>23.62</v>
      </c>
      <c r="J42" s="120">
        <v>9.7700000000000067</v>
      </c>
      <c r="K42" s="127">
        <v>2</v>
      </c>
      <c r="L42" s="128">
        <v>1.18</v>
      </c>
      <c r="M42" s="127">
        <v>4</v>
      </c>
      <c r="N42" s="120">
        <v>-2.8200000000000003</v>
      </c>
      <c r="O42" s="127">
        <v>0.52</v>
      </c>
      <c r="P42" s="120">
        <v>-2.3000000000000003</v>
      </c>
      <c r="Q42" s="127">
        <v>5</v>
      </c>
      <c r="R42" s="128">
        <v>9.56</v>
      </c>
      <c r="S42" s="128">
        <v>0</v>
      </c>
      <c r="T42" s="128">
        <v>9.56</v>
      </c>
      <c r="U42" s="128">
        <v>9.56</v>
      </c>
      <c r="V42" s="128">
        <v>19.12</v>
      </c>
      <c r="W42" s="127">
        <v>242</v>
      </c>
      <c r="X42" s="127">
        <v>39.93</v>
      </c>
      <c r="Y42" s="127">
        <v>9.99</v>
      </c>
      <c r="Z42" s="127">
        <v>6.66</v>
      </c>
      <c r="AA42" s="127">
        <v>13.97</v>
      </c>
      <c r="AB42" s="127">
        <v>9.31</v>
      </c>
      <c r="AC42" s="127"/>
      <c r="AD42" s="127">
        <v>19.64</v>
      </c>
      <c r="AE42" s="127">
        <v>11.78</v>
      </c>
      <c r="AF42" s="127">
        <v>7.8600000000000012</v>
      </c>
      <c r="AG42" s="127"/>
      <c r="AH42" s="120">
        <v>25.75</v>
      </c>
      <c r="AI42" s="580">
        <v>142.51000000000002</v>
      </c>
      <c r="AJ42" s="580">
        <v>125.34000000000002</v>
      </c>
      <c r="AK42" s="580">
        <v>17.170000000000002</v>
      </c>
      <c r="AL42" s="580">
        <v>0</v>
      </c>
    </row>
    <row r="43" spans="1:38" ht="23.1" customHeight="1">
      <c r="A43" s="754"/>
      <c r="B43" s="129" t="s">
        <v>43</v>
      </c>
      <c r="C43" s="441" t="s">
        <v>20</v>
      </c>
      <c r="D43" s="127">
        <v>41</v>
      </c>
      <c r="E43" s="128">
        <v>71.2</v>
      </c>
      <c r="F43" s="128">
        <v>94.26</v>
      </c>
      <c r="G43" s="127">
        <v>63</v>
      </c>
      <c r="H43" s="120">
        <v>-23.06</v>
      </c>
      <c r="I43" s="128">
        <v>8.1999999999999993</v>
      </c>
      <c r="J43" s="120">
        <v>-14.86</v>
      </c>
      <c r="K43" s="127">
        <v>0</v>
      </c>
      <c r="L43" s="128">
        <v>0</v>
      </c>
      <c r="M43" s="127">
        <v>0</v>
      </c>
      <c r="N43" s="120">
        <v>0</v>
      </c>
      <c r="O43" s="127">
        <v>0</v>
      </c>
      <c r="P43" s="120">
        <v>0</v>
      </c>
      <c r="Q43" s="127">
        <v>0</v>
      </c>
      <c r="R43" s="128">
        <v>0</v>
      </c>
      <c r="S43" s="128">
        <v>0</v>
      </c>
      <c r="T43" s="128">
        <v>0</v>
      </c>
      <c r="U43" s="128">
        <v>0</v>
      </c>
      <c r="V43" s="128">
        <v>0</v>
      </c>
      <c r="W43" s="127">
        <v>163</v>
      </c>
      <c r="X43" s="127">
        <v>26.9</v>
      </c>
      <c r="Y43" s="127">
        <v>13.25</v>
      </c>
      <c r="Z43" s="127">
        <v>8.83</v>
      </c>
      <c r="AA43" s="127">
        <v>2.89</v>
      </c>
      <c r="AB43" s="127">
        <v>1.93</v>
      </c>
      <c r="AC43" s="127"/>
      <c r="AD43" s="127">
        <v>10.56</v>
      </c>
      <c r="AE43" s="127">
        <v>6.34</v>
      </c>
      <c r="AF43" s="127">
        <v>4.22</v>
      </c>
      <c r="AG43" s="127"/>
      <c r="AH43" s="120">
        <v>9.23</v>
      </c>
      <c r="AI43" s="580">
        <v>63.52</v>
      </c>
      <c r="AJ43" s="580">
        <v>57.370000000000005</v>
      </c>
      <c r="AK43" s="580">
        <v>6.1499999999999995</v>
      </c>
      <c r="AL43" s="580">
        <v>0</v>
      </c>
    </row>
    <row r="44" spans="1:38" s="121" customFormat="1" ht="23.1" customHeight="1">
      <c r="A44" s="752">
        <v>100014</v>
      </c>
      <c r="B44" s="442" t="s">
        <v>10</v>
      </c>
      <c r="C44" s="442"/>
      <c r="D44" s="130">
        <v>163</v>
      </c>
      <c r="E44" s="130">
        <v>270.71000000000004</v>
      </c>
      <c r="F44" s="130">
        <v>226.41</v>
      </c>
      <c r="G44" s="130">
        <v>176</v>
      </c>
      <c r="H44" s="130">
        <v>44.300000000000011</v>
      </c>
      <c r="I44" s="130">
        <v>94.710000000000008</v>
      </c>
      <c r="J44" s="130">
        <v>139.01</v>
      </c>
      <c r="K44" s="130">
        <v>5</v>
      </c>
      <c r="L44" s="130">
        <v>5.04</v>
      </c>
      <c r="M44" s="130">
        <v>0</v>
      </c>
      <c r="N44" s="130">
        <v>5.04</v>
      </c>
      <c r="O44" s="130">
        <v>1.1399999999999999</v>
      </c>
      <c r="P44" s="130">
        <v>6.18</v>
      </c>
      <c r="Q44" s="130">
        <v>4</v>
      </c>
      <c r="R44" s="130">
        <v>10.32</v>
      </c>
      <c r="S44" s="130">
        <v>4</v>
      </c>
      <c r="T44" s="130">
        <v>6.32</v>
      </c>
      <c r="U44" s="130">
        <v>10.32</v>
      </c>
      <c r="V44" s="130">
        <v>16.64</v>
      </c>
      <c r="W44" s="130">
        <v>489</v>
      </c>
      <c r="X44" s="130">
        <v>80.69</v>
      </c>
      <c r="Y44" s="130">
        <v>26.28</v>
      </c>
      <c r="Z44" s="130">
        <v>17.52</v>
      </c>
      <c r="AA44" s="130">
        <v>22.14</v>
      </c>
      <c r="AB44" s="130">
        <v>14.75</v>
      </c>
      <c r="AC44" s="130">
        <v>0</v>
      </c>
      <c r="AD44" s="130">
        <v>37.130000000000003</v>
      </c>
      <c r="AE44" s="130">
        <v>22.28</v>
      </c>
      <c r="AF44" s="130">
        <v>14.850000000000001</v>
      </c>
      <c r="AG44" s="130"/>
      <c r="AH44" s="130">
        <v>44.42</v>
      </c>
      <c r="AI44" s="580">
        <v>411.85</v>
      </c>
      <c r="AJ44" s="580">
        <v>382.25</v>
      </c>
      <c r="AK44" s="580">
        <v>29.6</v>
      </c>
      <c r="AL44" s="580">
        <v>0</v>
      </c>
    </row>
    <row r="45" spans="1:38" ht="23.1" customHeight="1">
      <c r="A45" s="753"/>
      <c r="B45" s="129" t="s">
        <v>44</v>
      </c>
      <c r="C45" s="441" t="s">
        <v>20</v>
      </c>
      <c r="D45" s="127">
        <v>101</v>
      </c>
      <c r="E45" s="128">
        <v>161.11000000000001</v>
      </c>
      <c r="F45" s="128">
        <v>146.47</v>
      </c>
      <c r="G45" s="127">
        <v>114</v>
      </c>
      <c r="H45" s="120">
        <v>14.640000000000015</v>
      </c>
      <c r="I45" s="128">
        <v>47.11</v>
      </c>
      <c r="J45" s="120">
        <v>61.750000000000014</v>
      </c>
      <c r="K45" s="127">
        <v>3</v>
      </c>
      <c r="L45" s="128">
        <v>3.44</v>
      </c>
      <c r="M45" s="127">
        <v>0</v>
      </c>
      <c r="N45" s="120">
        <v>3.44</v>
      </c>
      <c r="O45" s="127">
        <v>0.43</v>
      </c>
      <c r="P45" s="120">
        <v>3.87</v>
      </c>
      <c r="Q45" s="127">
        <v>2</v>
      </c>
      <c r="R45" s="128">
        <v>3.92</v>
      </c>
      <c r="S45" s="128">
        <v>0</v>
      </c>
      <c r="T45" s="128">
        <v>3.92</v>
      </c>
      <c r="U45" s="128">
        <v>3.92</v>
      </c>
      <c r="V45" s="128">
        <v>7.84</v>
      </c>
      <c r="W45" s="127">
        <v>335</v>
      </c>
      <c r="X45" s="127">
        <v>55.28</v>
      </c>
      <c r="Y45" s="127">
        <v>18.46</v>
      </c>
      <c r="Z45" s="127">
        <v>12.31</v>
      </c>
      <c r="AA45" s="127">
        <v>14.71</v>
      </c>
      <c r="AB45" s="127">
        <v>9.8000000000000007</v>
      </c>
      <c r="AC45" s="127"/>
      <c r="AD45" s="127">
        <v>26.73</v>
      </c>
      <c r="AE45" s="127">
        <v>16.04</v>
      </c>
      <c r="AF45" s="127">
        <v>10.690000000000001</v>
      </c>
      <c r="AG45" s="127"/>
      <c r="AH45" s="120">
        <v>30.75</v>
      </c>
      <c r="AI45" s="580">
        <v>238.70000000000002</v>
      </c>
      <c r="AJ45" s="580">
        <v>218.21</v>
      </c>
      <c r="AK45" s="580">
        <v>20.490000000000002</v>
      </c>
      <c r="AL45" s="580">
        <v>0</v>
      </c>
    </row>
    <row r="46" spans="1:38" ht="23.1" customHeight="1">
      <c r="A46" s="754"/>
      <c r="B46" s="129" t="s">
        <v>45</v>
      </c>
      <c r="C46" s="441" t="s">
        <v>20</v>
      </c>
      <c r="D46" s="127">
        <v>62</v>
      </c>
      <c r="E46" s="128">
        <v>109.6</v>
      </c>
      <c r="F46" s="128">
        <v>79.94</v>
      </c>
      <c r="G46" s="127">
        <v>62</v>
      </c>
      <c r="H46" s="120">
        <v>29.659999999999997</v>
      </c>
      <c r="I46" s="128">
        <v>47.6</v>
      </c>
      <c r="J46" s="120">
        <v>77.259999999999991</v>
      </c>
      <c r="K46" s="127">
        <v>2</v>
      </c>
      <c r="L46" s="128">
        <v>1.6</v>
      </c>
      <c r="M46" s="127">
        <v>0</v>
      </c>
      <c r="N46" s="120">
        <v>1.6</v>
      </c>
      <c r="O46" s="127">
        <v>0.71</v>
      </c>
      <c r="P46" s="120">
        <v>2.31</v>
      </c>
      <c r="Q46" s="127">
        <v>2</v>
      </c>
      <c r="R46" s="128">
        <v>6.4</v>
      </c>
      <c r="S46" s="128">
        <v>4</v>
      </c>
      <c r="T46" s="128">
        <v>2.4000000000000004</v>
      </c>
      <c r="U46" s="128">
        <v>6.4</v>
      </c>
      <c r="V46" s="128">
        <v>8.8000000000000007</v>
      </c>
      <c r="W46" s="127">
        <v>154</v>
      </c>
      <c r="X46" s="127">
        <v>25.41</v>
      </c>
      <c r="Y46" s="127">
        <v>7.82</v>
      </c>
      <c r="Z46" s="127">
        <v>5.21</v>
      </c>
      <c r="AA46" s="127">
        <v>7.43</v>
      </c>
      <c r="AB46" s="127">
        <v>4.95</v>
      </c>
      <c r="AC46" s="127"/>
      <c r="AD46" s="127">
        <v>10.4</v>
      </c>
      <c r="AE46" s="127">
        <v>6.24</v>
      </c>
      <c r="AF46" s="127">
        <v>4.16</v>
      </c>
      <c r="AG46" s="127"/>
      <c r="AH46" s="120">
        <v>13.67</v>
      </c>
      <c r="AI46" s="580">
        <v>173.14999999999998</v>
      </c>
      <c r="AJ46" s="580">
        <v>164.04</v>
      </c>
      <c r="AK46" s="580">
        <v>9.11</v>
      </c>
      <c r="AL46" s="580">
        <v>0</v>
      </c>
    </row>
    <row r="47" spans="1:38" s="121" customFormat="1" ht="23.1" customHeight="1">
      <c r="A47" s="752">
        <v>100015</v>
      </c>
      <c r="B47" s="442" t="s">
        <v>10</v>
      </c>
      <c r="C47" s="442"/>
      <c r="D47" s="130">
        <v>162</v>
      </c>
      <c r="E47" s="130">
        <v>228.9</v>
      </c>
      <c r="F47" s="130">
        <v>411.88</v>
      </c>
      <c r="G47" s="130">
        <v>334</v>
      </c>
      <c r="H47" s="130">
        <v>-182.98</v>
      </c>
      <c r="I47" s="130">
        <v>100.25999999999999</v>
      </c>
      <c r="J47" s="130">
        <v>-82.72</v>
      </c>
      <c r="K47" s="130">
        <v>5</v>
      </c>
      <c r="L47" s="130">
        <v>4.5999999999999996</v>
      </c>
      <c r="M47" s="130">
        <v>2.6</v>
      </c>
      <c r="N47" s="130">
        <v>2</v>
      </c>
      <c r="O47" s="130">
        <v>1.24</v>
      </c>
      <c r="P47" s="130">
        <v>3.2399999999999998</v>
      </c>
      <c r="Q47" s="130">
        <v>4</v>
      </c>
      <c r="R47" s="130">
        <v>9.84</v>
      </c>
      <c r="S47" s="130">
        <v>16</v>
      </c>
      <c r="T47" s="130">
        <v>-6.1599999999999993</v>
      </c>
      <c r="U47" s="130">
        <v>9.84</v>
      </c>
      <c r="V47" s="130">
        <v>3.6800000000000006</v>
      </c>
      <c r="W47" s="130">
        <v>678</v>
      </c>
      <c r="X47" s="130">
        <v>111.87</v>
      </c>
      <c r="Y47" s="130">
        <v>47.349999999999994</v>
      </c>
      <c r="Z47" s="130">
        <v>31.57</v>
      </c>
      <c r="AA47" s="130">
        <v>19.77</v>
      </c>
      <c r="AB47" s="130">
        <v>13.18</v>
      </c>
      <c r="AC47" s="130">
        <v>0</v>
      </c>
      <c r="AD47" s="130">
        <v>52.14</v>
      </c>
      <c r="AE47" s="130">
        <v>31.28</v>
      </c>
      <c r="AF47" s="130">
        <v>20.86</v>
      </c>
      <c r="AG47" s="130"/>
      <c r="AH47" s="130">
        <v>51.05</v>
      </c>
      <c r="AI47" s="580">
        <v>343.29</v>
      </c>
      <c r="AJ47" s="580">
        <v>309.25</v>
      </c>
      <c r="AK47" s="580">
        <v>34.04</v>
      </c>
      <c r="AL47" s="580">
        <v>0</v>
      </c>
    </row>
    <row r="48" spans="1:38" ht="23.1" customHeight="1">
      <c r="A48" s="753"/>
      <c r="B48" s="129" t="s">
        <v>46</v>
      </c>
      <c r="C48" s="441" t="s">
        <v>20</v>
      </c>
      <c r="D48" s="127">
        <v>115</v>
      </c>
      <c r="E48" s="128">
        <v>150.5</v>
      </c>
      <c r="F48" s="128">
        <v>266.81</v>
      </c>
      <c r="G48" s="127">
        <v>207</v>
      </c>
      <c r="H48" s="120">
        <v>-116.31</v>
      </c>
      <c r="I48" s="128">
        <v>57.849999999999994</v>
      </c>
      <c r="J48" s="120">
        <v>-58.460000000000008</v>
      </c>
      <c r="K48" s="127">
        <v>1</v>
      </c>
      <c r="L48" s="128">
        <v>0.6</v>
      </c>
      <c r="M48" s="127">
        <v>0</v>
      </c>
      <c r="N48" s="120">
        <v>0.6</v>
      </c>
      <c r="O48" s="127">
        <v>0.53</v>
      </c>
      <c r="P48" s="120">
        <v>1.1299999999999999</v>
      </c>
      <c r="Q48" s="127">
        <v>3</v>
      </c>
      <c r="R48" s="128">
        <v>6.64</v>
      </c>
      <c r="S48" s="128">
        <v>15</v>
      </c>
      <c r="T48" s="128">
        <v>-8.36</v>
      </c>
      <c r="U48" s="128">
        <v>6.64</v>
      </c>
      <c r="V48" s="128">
        <v>-1.7199999999999998</v>
      </c>
      <c r="W48" s="127">
        <v>470</v>
      </c>
      <c r="X48" s="127">
        <v>77.55</v>
      </c>
      <c r="Y48" s="127">
        <v>31.06</v>
      </c>
      <c r="Z48" s="127">
        <v>20.71</v>
      </c>
      <c r="AA48" s="127">
        <v>15.47</v>
      </c>
      <c r="AB48" s="127">
        <v>10.31</v>
      </c>
      <c r="AC48" s="127"/>
      <c r="AD48" s="127">
        <v>35.64</v>
      </c>
      <c r="AE48" s="127">
        <v>21.38</v>
      </c>
      <c r="AF48" s="127">
        <v>14.260000000000002</v>
      </c>
      <c r="AG48" s="127"/>
      <c r="AH48" s="120">
        <v>36.85</v>
      </c>
      <c r="AI48" s="580">
        <v>209.36999999999998</v>
      </c>
      <c r="AJ48" s="580">
        <v>184.79999999999998</v>
      </c>
      <c r="AK48" s="580">
        <v>24.57</v>
      </c>
      <c r="AL48" s="580">
        <v>0</v>
      </c>
    </row>
    <row r="49" spans="1:38" ht="23.1" customHeight="1">
      <c r="A49" s="754"/>
      <c r="B49" s="129" t="s">
        <v>47</v>
      </c>
      <c r="C49" s="441" t="s">
        <v>20</v>
      </c>
      <c r="D49" s="127">
        <v>47</v>
      </c>
      <c r="E49" s="128">
        <v>78.400000000000006</v>
      </c>
      <c r="F49" s="128">
        <v>145.07</v>
      </c>
      <c r="G49" s="127">
        <v>127</v>
      </c>
      <c r="H49" s="120">
        <v>-66.669999999999987</v>
      </c>
      <c r="I49" s="128">
        <v>42.410000000000004</v>
      </c>
      <c r="J49" s="120">
        <v>-24.259999999999984</v>
      </c>
      <c r="K49" s="127">
        <v>4</v>
      </c>
      <c r="L49" s="128">
        <v>4</v>
      </c>
      <c r="M49" s="127">
        <v>2.6</v>
      </c>
      <c r="N49" s="120">
        <v>1.4</v>
      </c>
      <c r="O49" s="127">
        <v>0.71</v>
      </c>
      <c r="P49" s="120">
        <v>2.11</v>
      </c>
      <c r="Q49" s="127">
        <v>1</v>
      </c>
      <c r="R49" s="128">
        <v>3.2</v>
      </c>
      <c r="S49" s="128">
        <v>1</v>
      </c>
      <c r="T49" s="128">
        <v>2.2000000000000002</v>
      </c>
      <c r="U49" s="128">
        <v>3.2</v>
      </c>
      <c r="V49" s="128">
        <v>5.4</v>
      </c>
      <c r="W49" s="127">
        <v>208</v>
      </c>
      <c r="X49" s="127">
        <v>34.32</v>
      </c>
      <c r="Y49" s="127">
        <v>16.29</v>
      </c>
      <c r="Z49" s="127">
        <v>10.86</v>
      </c>
      <c r="AA49" s="127">
        <v>4.3</v>
      </c>
      <c r="AB49" s="127">
        <v>2.87</v>
      </c>
      <c r="AC49" s="127"/>
      <c r="AD49" s="127">
        <v>16.5</v>
      </c>
      <c r="AE49" s="127">
        <v>9.9</v>
      </c>
      <c r="AF49" s="127">
        <v>6.6</v>
      </c>
      <c r="AG49" s="127"/>
      <c r="AH49" s="120">
        <v>14.2</v>
      </c>
      <c r="AI49" s="580">
        <v>133.92000000000002</v>
      </c>
      <c r="AJ49" s="580">
        <v>124.45000000000002</v>
      </c>
      <c r="AK49" s="580">
        <v>9.4699999999999989</v>
      </c>
      <c r="AL49" s="580">
        <v>0</v>
      </c>
    </row>
    <row r="50" spans="1:38" ht="23.1" customHeight="1">
      <c r="A50" s="441">
        <v>100016</v>
      </c>
      <c r="B50" s="129" t="s">
        <v>48</v>
      </c>
      <c r="C50" s="441" t="s">
        <v>20</v>
      </c>
      <c r="D50" s="127">
        <v>119</v>
      </c>
      <c r="E50" s="128">
        <v>165.9</v>
      </c>
      <c r="F50" s="128">
        <v>167.51</v>
      </c>
      <c r="G50" s="127">
        <v>139</v>
      </c>
      <c r="H50" s="120">
        <v>-1.6099999999999852</v>
      </c>
      <c r="I50" s="128">
        <v>26.9</v>
      </c>
      <c r="J50" s="120">
        <v>25.290000000000013</v>
      </c>
      <c r="K50" s="127">
        <v>2</v>
      </c>
      <c r="L50" s="128">
        <v>0.84</v>
      </c>
      <c r="M50" s="127">
        <v>0.42</v>
      </c>
      <c r="N50" s="120">
        <v>0.42</v>
      </c>
      <c r="O50" s="127">
        <v>0.37</v>
      </c>
      <c r="P50" s="120">
        <v>0.79</v>
      </c>
      <c r="Q50" s="127">
        <v>7</v>
      </c>
      <c r="R50" s="128">
        <v>14.44</v>
      </c>
      <c r="S50" s="128">
        <v>4</v>
      </c>
      <c r="T50" s="128">
        <v>10.44</v>
      </c>
      <c r="U50" s="128">
        <v>14.44</v>
      </c>
      <c r="V50" s="128">
        <v>24.88</v>
      </c>
      <c r="W50" s="127">
        <v>350</v>
      </c>
      <c r="X50" s="127">
        <v>57.75</v>
      </c>
      <c r="Y50" s="127">
        <v>26.5</v>
      </c>
      <c r="Z50" s="127">
        <v>17.66</v>
      </c>
      <c r="AA50" s="127">
        <v>8.15</v>
      </c>
      <c r="AB50" s="127">
        <v>5.44</v>
      </c>
      <c r="AC50" s="127"/>
      <c r="AD50" s="127">
        <v>29.04</v>
      </c>
      <c r="AE50" s="127">
        <v>17.420000000000002</v>
      </c>
      <c r="AF50" s="127">
        <v>11.619999999999997</v>
      </c>
      <c r="AG50" s="127"/>
      <c r="AH50" s="120">
        <v>25.57</v>
      </c>
      <c r="AI50" s="580">
        <v>232.59</v>
      </c>
      <c r="AJ50" s="580">
        <v>215.53</v>
      </c>
      <c r="AK50" s="580">
        <v>17.059999999999999</v>
      </c>
      <c r="AL50" s="580">
        <v>0</v>
      </c>
    </row>
    <row r="51" spans="1:38" s="121" customFormat="1" ht="23.1" customHeight="1">
      <c r="A51" s="752">
        <v>100017</v>
      </c>
      <c r="B51" s="442" t="s">
        <v>10</v>
      </c>
      <c r="C51" s="442"/>
      <c r="D51" s="130">
        <v>113</v>
      </c>
      <c r="E51" s="130">
        <v>169.05</v>
      </c>
      <c r="F51" s="130">
        <v>166.45999999999998</v>
      </c>
      <c r="G51" s="130">
        <v>136</v>
      </c>
      <c r="H51" s="130">
        <v>2.5900000000000034</v>
      </c>
      <c r="I51" s="130">
        <v>33.049999999999997</v>
      </c>
      <c r="J51" s="130">
        <v>35.64</v>
      </c>
      <c r="K51" s="130">
        <v>12</v>
      </c>
      <c r="L51" s="130">
        <v>8.7800000000000011</v>
      </c>
      <c r="M51" s="130">
        <v>1.99</v>
      </c>
      <c r="N51" s="130">
        <v>6.79</v>
      </c>
      <c r="O51" s="130">
        <v>3.35</v>
      </c>
      <c r="P51" s="130">
        <v>10.14</v>
      </c>
      <c r="Q51" s="130">
        <v>0</v>
      </c>
      <c r="R51" s="130">
        <v>0</v>
      </c>
      <c r="S51" s="130">
        <v>4</v>
      </c>
      <c r="T51" s="130">
        <v>-4</v>
      </c>
      <c r="U51" s="130">
        <v>0</v>
      </c>
      <c r="V51" s="130">
        <v>-4</v>
      </c>
      <c r="W51" s="130">
        <v>345</v>
      </c>
      <c r="X51" s="130">
        <v>56.93</v>
      </c>
      <c r="Y51" s="130">
        <v>24.759999999999998</v>
      </c>
      <c r="Z51" s="130">
        <v>16.509999999999998</v>
      </c>
      <c r="AA51" s="130">
        <v>9.4</v>
      </c>
      <c r="AB51" s="130">
        <v>6.26</v>
      </c>
      <c r="AC51" s="130">
        <v>0</v>
      </c>
      <c r="AD51" s="130">
        <v>25.42</v>
      </c>
      <c r="AE51" s="130">
        <v>15.25</v>
      </c>
      <c r="AF51" s="130">
        <v>10.170000000000002</v>
      </c>
      <c r="AG51" s="130"/>
      <c r="AH51" s="130">
        <v>24.65</v>
      </c>
      <c r="AI51" s="580">
        <v>218.85999999999999</v>
      </c>
      <c r="AJ51" s="580">
        <v>202.42999999999998</v>
      </c>
      <c r="AK51" s="580">
        <v>16.43</v>
      </c>
      <c r="AL51" s="580">
        <v>0</v>
      </c>
    </row>
    <row r="52" spans="1:38" ht="23.1" customHeight="1">
      <c r="A52" s="753"/>
      <c r="B52" s="129" t="s">
        <v>49</v>
      </c>
      <c r="C52" s="441" t="s">
        <v>20</v>
      </c>
      <c r="D52" s="127">
        <v>89</v>
      </c>
      <c r="E52" s="128">
        <v>121.05</v>
      </c>
      <c r="F52" s="128">
        <v>94.07</v>
      </c>
      <c r="G52" s="127">
        <v>78</v>
      </c>
      <c r="H52" s="120">
        <v>26.980000000000004</v>
      </c>
      <c r="I52" s="128">
        <v>43.05</v>
      </c>
      <c r="J52" s="120">
        <v>70.03</v>
      </c>
      <c r="K52" s="127">
        <v>3</v>
      </c>
      <c r="L52" s="128">
        <v>1.58</v>
      </c>
      <c r="M52" s="127">
        <v>1.99</v>
      </c>
      <c r="N52" s="120">
        <v>-0.40999999999999992</v>
      </c>
      <c r="O52" s="127">
        <v>0.52</v>
      </c>
      <c r="P52" s="120">
        <v>0.1100000000000001</v>
      </c>
      <c r="Q52" s="127">
        <v>0</v>
      </c>
      <c r="R52" s="128">
        <v>0</v>
      </c>
      <c r="S52" s="128">
        <v>4</v>
      </c>
      <c r="T52" s="128">
        <v>-4</v>
      </c>
      <c r="U52" s="128">
        <v>0</v>
      </c>
      <c r="V52" s="128">
        <v>-4</v>
      </c>
      <c r="W52" s="127">
        <v>218</v>
      </c>
      <c r="X52" s="127">
        <v>35.97</v>
      </c>
      <c r="Y52" s="127">
        <v>16.29</v>
      </c>
      <c r="Z52" s="127">
        <v>10.86</v>
      </c>
      <c r="AA52" s="127">
        <v>5.29</v>
      </c>
      <c r="AB52" s="127">
        <v>3.53</v>
      </c>
      <c r="AC52" s="127"/>
      <c r="AD52" s="127">
        <v>16.670000000000002</v>
      </c>
      <c r="AE52" s="127">
        <v>10</v>
      </c>
      <c r="AF52" s="127">
        <v>6.6700000000000017</v>
      </c>
      <c r="AG52" s="127"/>
      <c r="AH52" s="120">
        <v>15.29</v>
      </c>
      <c r="AI52" s="580">
        <v>169.63</v>
      </c>
      <c r="AJ52" s="580">
        <v>159.43</v>
      </c>
      <c r="AK52" s="580">
        <v>10.200000000000001</v>
      </c>
      <c r="AL52" s="580">
        <v>0</v>
      </c>
    </row>
    <row r="53" spans="1:38" ht="23.1" customHeight="1">
      <c r="A53" s="754"/>
      <c r="B53" s="129" t="s">
        <v>50</v>
      </c>
      <c r="C53" s="441" t="s">
        <v>20</v>
      </c>
      <c r="D53" s="127">
        <v>24</v>
      </c>
      <c r="E53" s="128">
        <v>48</v>
      </c>
      <c r="F53" s="128">
        <v>72.39</v>
      </c>
      <c r="G53" s="127">
        <v>58</v>
      </c>
      <c r="H53" s="120">
        <v>-24.39</v>
      </c>
      <c r="I53" s="128">
        <v>-10</v>
      </c>
      <c r="J53" s="120">
        <v>-34.39</v>
      </c>
      <c r="K53" s="127">
        <v>9</v>
      </c>
      <c r="L53" s="128">
        <v>7.2</v>
      </c>
      <c r="M53" s="127">
        <v>0</v>
      </c>
      <c r="N53" s="120">
        <v>7.2</v>
      </c>
      <c r="O53" s="127">
        <v>2.83</v>
      </c>
      <c r="P53" s="120">
        <v>10.030000000000001</v>
      </c>
      <c r="Q53" s="127">
        <v>0</v>
      </c>
      <c r="R53" s="128">
        <v>0</v>
      </c>
      <c r="S53" s="128">
        <v>0</v>
      </c>
      <c r="T53" s="128">
        <v>0</v>
      </c>
      <c r="U53" s="128">
        <v>0</v>
      </c>
      <c r="V53" s="128">
        <v>0</v>
      </c>
      <c r="W53" s="127">
        <v>127</v>
      </c>
      <c r="X53" s="127">
        <v>20.96</v>
      </c>
      <c r="Y53" s="127">
        <v>8.4700000000000006</v>
      </c>
      <c r="Z53" s="127">
        <v>5.65</v>
      </c>
      <c r="AA53" s="127">
        <v>4.1100000000000003</v>
      </c>
      <c r="AB53" s="127">
        <v>2.73</v>
      </c>
      <c r="AC53" s="127"/>
      <c r="AD53" s="127">
        <v>8.75</v>
      </c>
      <c r="AE53" s="127">
        <v>5.25</v>
      </c>
      <c r="AF53" s="127">
        <v>3.5</v>
      </c>
      <c r="AG53" s="127"/>
      <c r="AH53" s="120">
        <v>9.36</v>
      </c>
      <c r="AI53" s="580">
        <v>49.230000000000004</v>
      </c>
      <c r="AJ53" s="580">
        <v>43</v>
      </c>
      <c r="AK53" s="580">
        <v>6.23</v>
      </c>
      <c r="AL53" s="580">
        <v>0</v>
      </c>
    </row>
    <row r="54" spans="1:38" ht="23.1" customHeight="1">
      <c r="A54" s="441">
        <v>100018</v>
      </c>
      <c r="B54" s="125" t="s">
        <v>51</v>
      </c>
      <c r="C54" s="441" t="s">
        <v>20</v>
      </c>
      <c r="D54" s="127">
        <v>192</v>
      </c>
      <c r="E54" s="128">
        <v>236.02</v>
      </c>
      <c r="F54" s="128">
        <v>260.92</v>
      </c>
      <c r="G54" s="127">
        <v>173</v>
      </c>
      <c r="H54" s="120">
        <v>-24.900000000000006</v>
      </c>
      <c r="I54" s="128">
        <v>63.02</v>
      </c>
      <c r="J54" s="120">
        <v>38.119999999999997</v>
      </c>
      <c r="K54" s="127">
        <v>1</v>
      </c>
      <c r="L54" s="128">
        <v>0.4</v>
      </c>
      <c r="M54" s="127">
        <v>0</v>
      </c>
      <c r="N54" s="120">
        <v>0.4</v>
      </c>
      <c r="O54" s="127">
        <v>0.35</v>
      </c>
      <c r="P54" s="120">
        <v>0.75</v>
      </c>
      <c r="Q54" s="127">
        <v>10</v>
      </c>
      <c r="R54" s="128">
        <v>23.28</v>
      </c>
      <c r="S54" s="128">
        <v>5</v>
      </c>
      <c r="T54" s="128">
        <v>18.28</v>
      </c>
      <c r="U54" s="128">
        <v>23.28</v>
      </c>
      <c r="V54" s="128">
        <v>41.56</v>
      </c>
      <c r="W54" s="127">
        <v>637</v>
      </c>
      <c r="X54" s="127">
        <v>105.11</v>
      </c>
      <c r="Y54" s="127">
        <v>53.33</v>
      </c>
      <c r="Z54" s="127">
        <v>35.56</v>
      </c>
      <c r="AA54" s="127">
        <v>9.74</v>
      </c>
      <c r="AB54" s="127">
        <v>6.48</v>
      </c>
      <c r="AC54" s="127"/>
      <c r="AD54" s="127">
        <v>49.17</v>
      </c>
      <c r="AE54" s="127">
        <v>29.5</v>
      </c>
      <c r="AF54" s="127">
        <v>19.670000000000002</v>
      </c>
      <c r="AG54" s="127"/>
      <c r="AH54" s="120">
        <v>39.24</v>
      </c>
      <c r="AI54" s="580">
        <v>318.82</v>
      </c>
      <c r="AJ54" s="580">
        <v>292.67</v>
      </c>
      <c r="AK54" s="580">
        <v>26.150000000000002</v>
      </c>
      <c r="AL54" s="580">
        <v>0</v>
      </c>
    </row>
    <row r="55" spans="1:38" ht="23.1" customHeight="1">
      <c r="A55" s="441">
        <v>100019</v>
      </c>
      <c r="B55" s="129" t="s">
        <v>52</v>
      </c>
      <c r="C55" s="441" t="s">
        <v>20</v>
      </c>
      <c r="D55" s="127">
        <v>140</v>
      </c>
      <c r="E55" s="128">
        <v>188.4</v>
      </c>
      <c r="F55" s="128">
        <v>160.36000000000001</v>
      </c>
      <c r="G55" s="127">
        <v>127</v>
      </c>
      <c r="H55" s="120">
        <v>28.039999999999992</v>
      </c>
      <c r="I55" s="128">
        <v>61.4</v>
      </c>
      <c r="J55" s="120">
        <v>89.44</v>
      </c>
      <c r="K55" s="127">
        <v>1</v>
      </c>
      <c r="L55" s="128">
        <v>0.48</v>
      </c>
      <c r="M55" s="127">
        <v>0</v>
      </c>
      <c r="N55" s="120">
        <v>0.48</v>
      </c>
      <c r="O55" s="127">
        <v>0</v>
      </c>
      <c r="P55" s="120">
        <v>0.48</v>
      </c>
      <c r="Q55" s="127">
        <v>6</v>
      </c>
      <c r="R55" s="128">
        <v>15.04</v>
      </c>
      <c r="S55" s="128">
        <v>5</v>
      </c>
      <c r="T55" s="128">
        <v>10.039999999999999</v>
      </c>
      <c r="U55" s="128">
        <v>15.04</v>
      </c>
      <c r="V55" s="128">
        <v>25.08</v>
      </c>
      <c r="W55" s="127">
        <v>408</v>
      </c>
      <c r="X55" s="127">
        <v>67.319999999999993</v>
      </c>
      <c r="Y55" s="127">
        <v>27.59</v>
      </c>
      <c r="Z55" s="127">
        <v>18.39</v>
      </c>
      <c r="AA55" s="127">
        <v>12.8</v>
      </c>
      <c r="AB55" s="127">
        <v>8.5399999999999991</v>
      </c>
      <c r="AC55" s="127"/>
      <c r="AD55" s="127">
        <v>29.54</v>
      </c>
      <c r="AE55" s="127">
        <v>17.72</v>
      </c>
      <c r="AF55" s="127">
        <v>11.82</v>
      </c>
      <c r="AG55" s="127"/>
      <c r="AH55" s="120">
        <v>30.52</v>
      </c>
      <c r="AI55" s="580">
        <v>292.88</v>
      </c>
      <c r="AJ55" s="580">
        <v>272.52</v>
      </c>
      <c r="AK55" s="580">
        <v>20.36</v>
      </c>
      <c r="AL55" s="580">
        <v>0</v>
      </c>
    </row>
    <row r="56" spans="1:38" s="121" customFormat="1" ht="23.1" customHeight="1">
      <c r="A56" s="752">
        <v>100020</v>
      </c>
      <c r="B56" s="442" t="s">
        <v>10</v>
      </c>
      <c r="C56" s="442"/>
      <c r="D56" s="130">
        <v>157</v>
      </c>
      <c r="E56" s="130">
        <v>215.77</v>
      </c>
      <c r="F56" s="130">
        <v>259.23</v>
      </c>
      <c r="G56" s="130">
        <v>255</v>
      </c>
      <c r="H56" s="130">
        <v>-43.459999999999994</v>
      </c>
      <c r="I56" s="130">
        <v>-39.229999999999997</v>
      </c>
      <c r="J56" s="130">
        <v>-82.69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3</v>
      </c>
      <c r="R56" s="130">
        <v>6.2</v>
      </c>
      <c r="S56" s="130">
        <v>6</v>
      </c>
      <c r="T56" s="130">
        <v>0.20000000000000018</v>
      </c>
      <c r="U56" s="130">
        <v>6.2</v>
      </c>
      <c r="V56" s="130">
        <v>6.4</v>
      </c>
      <c r="W56" s="130">
        <v>571</v>
      </c>
      <c r="X56" s="130">
        <v>94.22</v>
      </c>
      <c r="Y56" s="130">
        <v>29.98</v>
      </c>
      <c r="Z56" s="130">
        <v>19.990000000000002</v>
      </c>
      <c r="AA56" s="130">
        <v>26.55</v>
      </c>
      <c r="AB56" s="130">
        <v>17.7</v>
      </c>
      <c r="AC56" s="130">
        <v>0</v>
      </c>
      <c r="AD56" s="130">
        <v>39.269999999999996</v>
      </c>
      <c r="AE56" s="130">
        <v>23.560000000000002</v>
      </c>
      <c r="AF56" s="130">
        <v>15.709999999999997</v>
      </c>
      <c r="AG56" s="130"/>
      <c r="AH56" s="130">
        <v>50.11</v>
      </c>
      <c r="AI56" s="580">
        <v>262.23</v>
      </c>
      <c r="AJ56" s="580">
        <v>228.82</v>
      </c>
      <c r="AK56" s="580">
        <v>33.409999999999997</v>
      </c>
      <c r="AL56" s="580">
        <v>0</v>
      </c>
    </row>
    <row r="57" spans="1:38" ht="23.1" customHeight="1">
      <c r="A57" s="753"/>
      <c r="B57" s="129" t="s">
        <v>53</v>
      </c>
      <c r="C57" s="441" t="s">
        <v>20</v>
      </c>
      <c r="D57" s="127">
        <v>128</v>
      </c>
      <c r="E57" s="128">
        <v>171.77</v>
      </c>
      <c r="F57" s="128">
        <v>170.12</v>
      </c>
      <c r="G57" s="127">
        <v>170</v>
      </c>
      <c r="H57" s="120">
        <v>1.6500000000000057</v>
      </c>
      <c r="I57" s="128">
        <v>1.77</v>
      </c>
      <c r="J57" s="120">
        <v>3.4200000000000057</v>
      </c>
      <c r="K57" s="127">
        <v>0</v>
      </c>
      <c r="L57" s="128">
        <v>0</v>
      </c>
      <c r="M57" s="127">
        <v>0</v>
      </c>
      <c r="N57" s="120">
        <v>0</v>
      </c>
      <c r="O57" s="127">
        <v>0</v>
      </c>
      <c r="P57" s="120">
        <v>0</v>
      </c>
      <c r="Q57" s="127">
        <v>3</v>
      </c>
      <c r="R57" s="128">
        <v>6.2</v>
      </c>
      <c r="S57" s="128">
        <v>2</v>
      </c>
      <c r="T57" s="128">
        <v>4.2</v>
      </c>
      <c r="U57" s="128">
        <v>6.2</v>
      </c>
      <c r="V57" s="128">
        <v>10.4</v>
      </c>
      <c r="W57" s="127">
        <v>365</v>
      </c>
      <c r="X57" s="127">
        <v>60.23</v>
      </c>
      <c r="Y57" s="127">
        <v>18.25</v>
      </c>
      <c r="Z57" s="127">
        <v>12.17</v>
      </c>
      <c r="AA57" s="127">
        <v>17.89</v>
      </c>
      <c r="AB57" s="127">
        <v>11.92</v>
      </c>
      <c r="AC57" s="127"/>
      <c r="AD57" s="127">
        <v>28.38</v>
      </c>
      <c r="AE57" s="127">
        <v>17.03</v>
      </c>
      <c r="AF57" s="127">
        <v>11.349999999999998</v>
      </c>
      <c r="AG57" s="127"/>
      <c r="AH57" s="120">
        <v>34.92</v>
      </c>
      <c r="AI57" s="580">
        <v>242.01</v>
      </c>
      <c r="AJ57" s="580">
        <v>218.74</v>
      </c>
      <c r="AK57" s="580">
        <v>23.269999999999996</v>
      </c>
      <c r="AL57" s="580">
        <v>0</v>
      </c>
    </row>
    <row r="58" spans="1:38" ht="23.1" customHeight="1">
      <c r="A58" s="754"/>
      <c r="B58" s="129" t="s">
        <v>54</v>
      </c>
      <c r="C58" s="441" t="s">
        <v>20</v>
      </c>
      <c r="D58" s="127">
        <v>29</v>
      </c>
      <c r="E58" s="128">
        <v>44</v>
      </c>
      <c r="F58" s="128">
        <v>89.11</v>
      </c>
      <c r="G58" s="127">
        <v>85</v>
      </c>
      <c r="H58" s="120">
        <v>-45.11</v>
      </c>
      <c r="I58" s="128">
        <v>-41</v>
      </c>
      <c r="J58" s="120">
        <v>-86.11</v>
      </c>
      <c r="K58" s="127">
        <v>0</v>
      </c>
      <c r="L58" s="128">
        <v>0</v>
      </c>
      <c r="M58" s="127">
        <v>0</v>
      </c>
      <c r="N58" s="120">
        <v>0</v>
      </c>
      <c r="O58" s="127">
        <v>0</v>
      </c>
      <c r="P58" s="120">
        <v>0</v>
      </c>
      <c r="Q58" s="127">
        <v>0</v>
      </c>
      <c r="R58" s="128">
        <v>0</v>
      </c>
      <c r="S58" s="128">
        <v>4</v>
      </c>
      <c r="T58" s="128">
        <v>-4</v>
      </c>
      <c r="U58" s="128">
        <v>0</v>
      </c>
      <c r="V58" s="128">
        <v>-4</v>
      </c>
      <c r="W58" s="127">
        <v>206</v>
      </c>
      <c r="X58" s="127">
        <v>33.99</v>
      </c>
      <c r="Y58" s="127">
        <v>11.73</v>
      </c>
      <c r="Z58" s="127">
        <v>7.82</v>
      </c>
      <c r="AA58" s="127">
        <v>8.66</v>
      </c>
      <c r="AB58" s="127">
        <v>5.78</v>
      </c>
      <c r="AC58" s="127"/>
      <c r="AD58" s="127">
        <v>10.89</v>
      </c>
      <c r="AE58" s="127">
        <v>6.53</v>
      </c>
      <c r="AF58" s="127">
        <v>4.3600000000000003</v>
      </c>
      <c r="AG58" s="127"/>
      <c r="AH58" s="120">
        <v>15.190000000000001</v>
      </c>
      <c r="AI58" s="580">
        <v>20.220000000000002</v>
      </c>
      <c r="AJ58" s="580">
        <v>10.080000000000002</v>
      </c>
      <c r="AK58" s="580">
        <v>10.14</v>
      </c>
      <c r="AL58" s="580">
        <v>0</v>
      </c>
    </row>
    <row r="59" spans="1:38" ht="23.1" customHeight="1">
      <c r="A59" s="441">
        <v>100021</v>
      </c>
      <c r="B59" s="129" t="s">
        <v>55</v>
      </c>
      <c r="C59" s="441" t="s">
        <v>20</v>
      </c>
      <c r="D59" s="127">
        <v>160</v>
      </c>
      <c r="E59" s="128">
        <v>191.93</v>
      </c>
      <c r="F59" s="128">
        <v>127.62</v>
      </c>
      <c r="G59" s="127">
        <v>96</v>
      </c>
      <c r="H59" s="120">
        <v>64.31</v>
      </c>
      <c r="I59" s="128">
        <v>95.93</v>
      </c>
      <c r="J59" s="120">
        <v>160.24</v>
      </c>
      <c r="K59" s="127">
        <v>0</v>
      </c>
      <c r="L59" s="128">
        <v>0</v>
      </c>
      <c r="M59" s="127">
        <v>0</v>
      </c>
      <c r="N59" s="120">
        <v>0</v>
      </c>
      <c r="O59" s="127">
        <v>0</v>
      </c>
      <c r="P59" s="120">
        <v>0</v>
      </c>
      <c r="Q59" s="127">
        <v>3</v>
      </c>
      <c r="R59" s="128">
        <v>7.48</v>
      </c>
      <c r="S59" s="128">
        <v>6</v>
      </c>
      <c r="T59" s="128">
        <v>1.4800000000000004</v>
      </c>
      <c r="U59" s="128">
        <v>7.48</v>
      </c>
      <c r="V59" s="128">
        <v>8.9600000000000009</v>
      </c>
      <c r="W59" s="127">
        <v>365</v>
      </c>
      <c r="X59" s="127">
        <v>60.23</v>
      </c>
      <c r="Y59" s="127">
        <v>26.28</v>
      </c>
      <c r="Z59" s="127">
        <v>17.52</v>
      </c>
      <c r="AA59" s="127">
        <v>9.86</v>
      </c>
      <c r="AB59" s="127">
        <v>6.57</v>
      </c>
      <c r="AC59" s="127"/>
      <c r="AD59" s="127">
        <v>28.38</v>
      </c>
      <c r="AE59" s="127">
        <v>17.03</v>
      </c>
      <c r="AF59" s="127">
        <v>11.349999999999998</v>
      </c>
      <c r="AG59" s="127"/>
      <c r="AH59" s="120">
        <v>26.89</v>
      </c>
      <c r="AI59" s="580">
        <v>310.01</v>
      </c>
      <c r="AJ59" s="580">
        <v>292.08999999999997</v>
      </c>
      <c r="AK59" s="580">
        <v>17.919999999999998</v>
      </c>
      <c r="AL59" s="580">
        <v>0</v>
      </c>
    </row>
    <row r="60" spans="1:38" ht="23.1" customHeight="1">
      <c r="A60" s="441">
        <v>100022</v>
      </c>
      <c r="B60" s="129" t="s">
        <v>56</v>
      </c>
      <c r="C60" s="441" t="s">
        <v>20</v>
      </c>
      <c r="D60" s="127">
        <v>123</v>
      </c>
      <c r="E60" s="128">
        <v>167.9</v>
      </c>
      <c r="F60" s="128">
        <v>233.69</v>
      </c>
      <c r="G60" s="127">
        <v>188</v>
      </c>
      <c r="H60" s="120">
        <v>-65.789999999999992</v>
      </c>
      <c r="I60" s="128">
        <v>-0.19000000000000128</v>
      </c>
      <c r="J60" s="120">
        <v>-65.97999999999999</v>
      </c>
      <c r="K60" s="127">
        <v>1</v>
      </c>
      <c r="L60" s="128">
        <v>0.36</v>
      </c>
      <c r="M60" s="127">
        <v>0</v>
      </c>
      <c r="N60" s="120">
        <v>0.36</v>
      </c>
      <c r="O60" s="127">
        <v>0.32</v>
      </c>
      <c r="P60" s="120">
        <v>0.67999999999999994</v>
      </c>
      <c r="Q60" s="127">
        <v>8</v>
      </c>
      <c r="R60" s="128">
        <v>20.16</v>
      </c>
      <c r="S60" s="128">
        <v>1</v>
      </c>
      <c r="T60" s="128">
        <v>19.16</v>
      </c>
      <c r="U60" s="128">
        <v>20.16</v>
      </c>
      <c r="V60" s="128">
        <v>39.32</v>
      </c>
      <c r="W60" s="127">
        <v>383</v>
      </c>
      <c r="X60" s="127">
        <v>63.2</v>
      </c>
      <c r="Y60" s="127">
        <v>30.52</v>
      </c>
      <c r="Z60" s="127">
        <v>20.350000000000001</v>
      </c>
      <c r="AA60" s="127">
        <v>7.4</v>
      </c>
      <c r="AB60" s="127">
        <v>4.93</v>
      </c>
      <c r="AC60" s="127"/>
      <c r="AD60" s="127">
        <v>29.21</v>
      </c>
      <c r="AE60" s="127">
        <v>17.53</v>
      </c>
      <c r="AF60" s="127">
        <v>11.68</v>
      </c>
      <c r="AG60" s="127"/>
      <c r="AH60" s="120">
        <v>24.93</v>
      </c>
      <c r="AI60" s="580">
        <v>203.56</v>
      </c>
      <c r="AJ60" s="580">
        <v>186.95000000000002</v>
      </c>
      <c r="AK60" s="580">
        <v>16.61</v>
      </c>
      <c r="AL60" s="580">
        <v>0</v>
      </c>
    </row>
    <row r="61" spans="1:38" ht="23.1" customHeight="1">
      <c r="A61" s="441">
        <v>100023</v>
      </c>
      <c r="B61" s="125" t="s">
        <v>57</v>
      </c>
      <c r="C61" s="441" t="s">
        <v>20</v>
      </c>
      <c r="D61" s="127">
        <v>46</v>
      </c>
      <c r="E61" s="128">
        <v>51.41</v>
      </c>
      <c r="F61" s="128">
        <v>45.09</v>
      </c>
      <c r="G61" s="127">
        <v>36</v>
      </c>
      <c r="H61" s="120">
        <v>6.3199999999999932</v>
      </c>
      <c r="I61" s="128">
        <v>15.41</v>
      </c>
      <c r="J61" s="120">
        <v>21.729999999999993</v>
      </c>
      <c r="K61" s="127">
        <v>0</v>
      </c>
      <c r="L61" s="128">
        <v>0</v>
      </c>
      <c r="M61" s="127">
        <v>0</v>
      </c>
      <c r="N61" s="120">
        <v>0</v>
      </c>
      <c r="O61" s="127">
        <v>0</v>
      </c>
      <c r="P61" s="120">
        <v>0</v>
      </c>
      <c r="Q61" s="127">
        <v>0</v>
      </c>
      <c r="R61" s="128">
        <v>0</v>
      </c>
      <c r="S61" s="128">
        <v>0</v>
      </c>
      <c r="T61" s="128">
        <v>0</v>
      </c>
      <c r="U61" s="128">
        <v>0</v>
      </c>
      <c r="V61" s="128">
        <v>0</v>
      </c>
      <c r="W61" s="127">
        <v>153</v>
      </c>
      <c r="X61" s="127">
        <v>25.25</v>
      </c>
      <c r="Y61" s="127">
        <v>13.68</v>
      </c>
      <c r="Z61" s="127">
        <v>9.1300000000000008</v>
      </c>
      <c r="AA61" s="127">
        <v>1.47</v>
      </c>
      <c r="AB61" s="127">
        <v>0.97</v>
      </c>
      <c r="AC61" s="127"/>
      <c r="AD61" s="127">
        <v>10.4</v>
      </c>
      <c r="AE61" s="127">
        <v>6.24</v>
      </c>
      <c r="AF61" s="127">
        <v>4.16</v>
      </c>
      <c r="AG61" s="127"/>
      <c r="AH61" s="120">
        <v>7.71</v>
      </c>
      <c r="AI61" s="580">
        <v>70.569999999999979</v>
      </c>
      <c r="AJ61" s="580">
        <v>65.439999999999984</v>
      </c>
      <c r="AK61" s="580">
        <v>5.13</v>
      </c>
      <c r="AL61" s="580">
        <v>0</v>
      </c>
    </row>
    <row r="62" spans="1:38" ht="23.1" customHeight="1">
      <c r="A62" s="441">
        <v>100024</v>
      </c>
      <c r="B62" s="129" t="s">
        <v>58</v>
      </c>
      <c r="C62" s="441" t="s">
        <v>20</v>
      </c>
      <c r="D62" s="127">
        <v>102</v>
      </c>
      <c r="E62" s="128">
        <v>133.16</v>
      </c>
      <c r="F62" s="128">
        <v>207.49</v>
      </c>
      <c r="G62" s="127">
        <v>159</v>
      </c>
      <c r="H62" s="120">
        <v>-74.330000000000013</v>
      </c>
      <c r="I62" s="128">
        <v>-25.84</v>
      </c>
      <c r="J62" s="120">
        <v>-100.17000000000002</v>
      </c>
      <c r="K62" s="127">
        <v>1</v>
      </c>
      <c r="L62" s="128">
        <v>0.59</v>
      </c>
      <c r="M62" s="127">
        <v>0</v>
      </c>
      <c r="N62" s="120">
        <v>0.59</v>
      </c>
      <c r="O62" s="127">
        <v>0.52</v>
      </c>
      <c r="P62" s="120">
        <v>1.1099999999999999</v>
      </c>
      <c r="Q62" s="127">
        <v>6</v>
      </c>
      <c r="R62" s="128">
        <v>12.4</v>
      </c>
      <c r="S62" s="128">
        <v>6</v>
      </c>
      <c r="T62" s="128">
        <v>6.4</v>
      </c>
      <c r="U62" s="128">
        <v>12.4</v>
      </c>
      <c r="V62" s="128">
        <v>18.8</v>
      </c>
      <c r="W62" s="127">
        <v>496</v>
      </c>
      <c r="X62" s="127">
        <v>81.84</v>
      </c>
      <c r="Y62" s="127">
        <v>26.93</v>
      </c>
      <c r="Z62" s="127">
        <v>17.96</v>
      </c>
      <c r="AA62" s="127">
        <v>22.17</v>
      </c>
      <c r="AB62" s="127">
        <v>14.78</v>
      </c>
      <c r="AC62" s="127"/>
      <c r="AD62" s="127">
        <v>38.28</v>
      </c>
      <c r="AE62" s="127">
        <v>22.97</v>
      </c>
      <c r="AF62" s="127">
        <v>15.310000000000002</v>
      </c>
      <c r="AG62" s="127"/>
      <c r="AH62" s="120">
        <v>45.14</v>
      </c>
      <c r="AI62" s="580">
        <v>153.96999999999997</v>
      </c>
      <c r="AJ62" s="580">
        <v>123.87999999999998</v>
      </c>
      <c r="AK62" s="580">
        <v>30.090000000000003</v>
      </c>
      <c r="AL62" s="580">
        <v>0</v>
      </c>
    </row>
    <row r="63" spans="1:38" ht="23.1" customHeight="1">
      <c r="A63" s="441">
        <v>100029</v>
      </c>
      <c r="B63" s="129" t="s">
        <v>59</v>
      </c>
      <c r="C63" s="441" t="s">
        <v>60</v>
      </c>
      <c r="D63" s="127">
        <v>212</v>
      </c>
      <c r="E63" s="128">
        <v>229.54</v>
      </c>
      <c r="F63" s="128">
        <v>177.1</v>
      </c>
      <c r="G63" s="127">
        <v>140</v>
      </c>
      <c r="H63" s="120">
        <v>52.44</v>
      </c>
      <c r="I63" s="128">
        <v>89.54</v>
      </c>
      <c r="J63" s="120">
        <v>141.98000000000002</v>
      </c>
      <c r="K63" s="127">
        <v>52</v>
      </c>
      <c r="L63" s="128">
        <v>23.72</v>
      </c>
      <c r="M63" s="127">
        <v>24.11</v>
      </c>
      <c r="N63" s="120">
        <v>-0.39000000000000057</v>
      </c>
      <c r="O63" s="127">
        <v>6.66</v>
      </c>
      <c r="P63" s="120">
        <v>6.27</v>
      </c>
      <c r="Q63" s="127">
        <v>0</v>
      </c>
      <c r="R63" s="128">
        <v>0</v>
      </c>
      <c r="S63" s="128">
        <v>7</v>
      </c>
      <c r="T63" s="128">
        <v>-7</v>
      </c>
      <c r="U63" s="128">
        <v>0</v>
      </c>
      <c r="V63" s="128">
        <v>-7</v>
      </c>
      <c r="W63" s="127">
        <v>624</v>
      </c>
      <c r="X63" s="127">
        <v>102.96</v>
      </c>
      <c r="Y63" s="127">
        <v>48</v>
      </c>
      <c r="Z63" s="127">
        <v>32</v>
      </c>
      <c r="AA63" s="127">
        <v>13.78</v>
      </c>
      <c r="AB63" s="127">
        <v>9.18</v>
      </c>
      <c r="AC63" s="127"/>
      <c r="AD63" s="127">
        <v>46.86</v>
      </c>
      <c r="AE63" s="127">
        <v>28.12</v>
      </c>
      <c r="AF63" s="127">
        <v>18.739999999999998</v>
      </c>
      <c r="AG63" s="127"/>
      <c r="AH63" s="120">
        <v>41.9</v>
      </c>
      <c r="AI63" s="580">
        <v>351.07</v>
      </c>
      <c r="AJ63" s="580">
        <v>323.14999999999998</v>
      </c>
      <c r="AK63" s="580">
        <v>27.919999999999998</v>
      </c>
      <c r="AL63" s="580">
        <v>0</v>
      </c>
    </row>
    <row r="64" spans="1:38" ht="23.1" customHeight="1">
      <c r="A64" s="441">
        <v>100025</v>
      </c>
      <c r="B64" s="129" t="s">
        <v>61</v>
      </c>
      <c r="C64" s="441" t="s">
        <v>20</v>
      </c>
      <c r="D64" s="127">
        <v>110</v>
      </c>
      <c r="E64" s="128">
        <v>129.87</v>
      </c>
      <c r="F64" s="128">
        <v>186.07</v>
      </c>
      <c r="G64" s="127">
        <v>133</v>
      </c>
      <c r="H64" s="120">
        <v>-56.199999999999989</v>
      </c>
      <c r="I64" s="128">
        <v>0.31000000000000005</v>
      </c>
      <c r="J64" s="120">
        <v>-55.889999999999986</v>
      </c>
      <c r="K64" s="127">
        <v>0</v>
      </c>
      <c r="L64" s="128">
        <v>0</v>
      </c>
      <c r="M64" s="127">
        <v>0</v>
      </c>
      <c r="N64" s="120">
        <v>0</v>
      </c>
      <c r="O64" s="127">
        <v>1.05</v>
      </c>
      <c r="P64" s="120">
        <v>1.05</v>
      </c>
      <c r="Q64" s="127">
        <v>1</v>
      </c>
      <c r="R64" s="128">
        <v>1.92</v>
      </c>
      <c r="S64" s="128">
        <v>1</v>
      </c>
      <c r="T64" s="128">
        <v>0.91999999999999993</v>
      </c>
      <c r="U64" s="128">
        <v>1.92</v>
      </c>
      <c r="V64" s="128">
        <v>2.84</v>
      </c>
      <c r="W64" s="127">
        <v>370</v>
      </c>
      <c r="X64" s="127">
        <v>61.05</v>
      </c>
      <c r="Y64" s="127">
        <v>28.89</v>
      </c>
      <c r="Z64" s="127">
        <v>19.27</v>
      </c>
      <c r="AA64" s="127">
        <v>7.74</v>
      </c>
      <c r="AB64" s="127">
        <v>5.15</v>
      </c>
      <c r="AC64" s="127"/>
      <c r="AD64" s="127">
        <v>37.130000000000003</v>
      </c>
      <c r="AE64" s="127">
        <v>22.28</v>
      </c>
      <c r="AF64" s="127">
        <v>14.850000000000001</v>
      </c>
      <c r="AG64" s="127"/>
      <c r="AH64" s="120">
        <v>30.020000000000003</v>
      </c>
      <c r="AI64" s="580">
        <v>131.02000000000001</v>
      </c>
      <c r="AJ64" s="580">
        <v>111.02000000000001</v>
      </c>
      <c r="AK64" s="580">
        <v>20</v>
      </c>
      <c r="AL64" s="580">
        <v>0</v>
      </c>
    </row>
    <row r="65" spans="1:38" ht="23.1" customHeight="1">
      <c r="A65" s="441">
        <v>100026</v>
      </c>
      <c r="B65" s="129" t="s">
        <v>62</v>
      </c>
      <c r="C65" s="441" t="s">
        <v>20</v>
      </c>
      <c r="D65" s="127">
        <v>50</v>
      </c>
      <c r="E65" s="128">
        <v>54.2</v>
      </c>
      <c r="F65" s="128">
        <v>67.47</v>
      </c>
      <c r="G65" s="127">
        <v>45</v>
      </c>
      <c r="H65" s="120">
        <v>-13.269999999999996</v>
      </c>
      <c r="I65" s="128">
        <v>9.1999999999999993</v>
      </c>
      <c r="J65" s="120">
        <v>-4.0699999999999967</v>
      </c>
      <c r="K65" s="127">
        <v>0</v>
      </c>
      <c r="L65" s="128">
        <v>0</v>
      </c>
      <c r="M65" s="127">
        <v>0</v>
      </c>
      <c r="N65" s="120">
        <v>0</v>
      </c>
      <c r="O65" s="127">
        <v>0</v>
      </c>
      <c r="P65" s="120">
        <v>0</v>
      </c>
      <c r="Q65" s="127">
        <v>2</v>
      </c>
      <c r="R65" s="128">
        <v>3.84</v>
      </c>
      <c r="S65" s="128">
        <v>1</v>
      </c>
      <c r="T65" s="128">
        <v>2.84</v>
      </c>
      <c r="U65" s="128">
        <v>3.84</v>
      </c>
      <c r="V65" s="128">
        <v>6.68</v>
      </c>
      <c r="W65" s="127">
        <v>154</v>
      </c>
      <c r="X65" s="127">
        <v>25.41</v>
      </c>
      <c r="Y65" s="127">
        <v>8.0399999999999991</v>
      </c>
      <c r="Z65" s="127">
        <v>5.35</v>
      </c>
      <c r="AA65" s="127">
        <v>7.21</v>
      </c>
      <c r="AB65" s="127">
        <v>4.8099999999999996</v>
      </c>
      <c r="AC65" s="127"/>
      <c r="AD65" s="127">
        <v>16.670000000000002</v>
      </c>
      <c r="AE65" s="127">
        <v>10</v>
      </c>
      <c r="AF65" s="127">
        <v>6.6700000000000017</v>
      </c>
      <c r="AG65" s="127"/>
      <c r="AH65" s="120">
        <v>17.21</v>
      </c>
      <c r="AI65" s="580">
        <v>76.300000000000011</v>
      </c>
      <c r="AJ65" s="580">
        <v>64.820000000000007</v>
      </c>
      <c r="AK65" s="580">
        <v>11.48</v>
      </c>
      <c r="AL65" s="580">
        <v>0</v>
      </c>
    </row>
    <row r="66" spans="1:38" ht="23.1" customHeight="1">
      <c r="A66" s="441">
        <v>100027</v>
      </c>
      <c r="B66" s="129" t="s">
        <v>63</v>
      </c>
      <c r="C66" s="441" t="s">
        <v>20</v>
      </c>
      <c r="D66" s="127">
        <v>17</v>
      </c>
      <c r="E66" s="128">
        <v>12.24</v>
      </c>
      <c r="F66" s="128">
        <v>27.09</v>
      </c>
      <c r="G66" s="127">
        <v>22</v>
      </c>
      <c r="H66" s="120">
        <v>-14.85</v>
      </c>
      <c r="I66" s="128">
        <v>-9.76</v>
      </c>
      <c r="J66" s="120">
        <v>-24.61</v>
      </c>
      <c r="K66" s="127">
        <v>0</v>
      </c>
      <c r="L66" s="128">
        <v>0</v>
      </c>
      <c r="M66" s="127">
        <v>0</v>
      </c>
      <c r="N66" s="120">
        <v>0</v>
      </c>
      <c r="O66" s="127">
        <v>0</v>
      </c>
      <c r="P66" s="120">
        <v>0</v>
      </c>
      <c r="Q66" s="127">
        <v>0</v>
      </c>
      <c r="R66" s="128">
        <v>0</v>
      </c>
      <c r="S66" s="128">
        <v>0</v>
      </c>
      <c r="T66" s="128">
        <v>0</v>
      </c>
      <c r="U66" s="128">
        <v>0</v>
      </c>
      <c r="V66" s="128">
        <v>0</v>
      </c>
      <c r="W66" s="127">
        <v>79</v>
      </c>
      <c r="X66" s="127">
        <v>13.04</v>
      </c>
      <c r="Y66" s="127">
        <v>6.73</v>
      </c>
      <c r="Z66" s="127">
        <v>4.4800000000000004</v>
      </c>
      <c r="AA66" s="127">
        <v>1.0900000000000001</v>
      </c>
      <c r="AB66" s="127">
        <v>0.74</v>
      </c>
      <c r="AC66" s="127"/>
      <c r="AD66" s="127">
        <v>5.12</v>
      </c>
      <c r="AE66" s="127">
        <v>3.07</v>
      </c>
      <c r="AF66" s="127">
        <v>2.0500000000000003</v>
      </c>
      <c r="AG66" s="127"/>
      <c r="AH66" s="120">
        <v>4.16</v>
      </c>
      <c r="AI66" s="580">
        <v>4.3400000000000007</v>
      </c>
      <c r="AJ66" s="580">
        <v>1.5500000000000007</v>
      </c>
      <c r="AK66" s="580">
        <v>2.79</v>
      </c>
      <c r="AL66" s="580">
        <v>0</v>
      </c>
    </row>
    <row r="67" spans="1:38" ht="23.1" customHeight="1">
      <c r="A67" s="441">
        <v>100028</v>
      </c>
      <c r="B67" s="129" t="s">
        <v>64</v>
      </c>
      <c r="C67" s="441" t="s">
        <v>20</v>
      </c>
      <c r="D67" s="127">
        <v>68</v>
      </c>
      <c r="E67" s="128">
        <v>103.17</v>
      </c>
      <c r="F67" s="128">
        <v>43.72</v>
      </c>
      <c r="G67" s="127">
        <v>21</v>
      </c>
      <c r="H67" s="120">
        <v>59.45</v>
      </c>
      <c r="I67" s="128">
        <v>82.17</v>
      </c>
      <c r="J67" s="120">
        <v>141.62</v>
      </c>
      <c r="K67" s="127">
        <v>5</v>
      </c>
      <c r="L67" s="128">
        <v>1.44</v>
      </c>
      <c r="M67" s="127">
        <v>1.96</v>
      </c>
      <c r="N67" s="120">
        <v>-0.52</v>
      </c>
      <c r="O67" s="127">
        <v>0.43</v>
      </c>
      <c r="P67" s="120">
        <v>-9.0000000000000024E-2</v>
      </c>
      <c r="Q67" s="127">
        <v>0</v>
      </c>
      <c r="R67" s="128">
        <v>0</v>
      </c>
      <c r="S67" s="128">
        <v>0</v>
      </c>
      <c r="T67" s="128">
        <v>0</v>
      </c>
      <c r="U67" s="128">
        <v>0</v>
      </c>
      <c r="V67" s="128">
        <v>0</v>
      </c>
      <c r="W67" s="127">
        <v>113</v>
      </c>
      <c r="X67" s="127">
        <v>18.649999999999999</v>
      </c>
      <c r="Y67" s="127">
        <v>8.25</v>
      </c>
      <c r="Z67" s="127">
        <v>5.51</v>
      </c>
      <c r="AA67" s="127">
        <v>2.94</v>
      </c>
      <c r="AB67" s="127">
        <v>1.95</v>
      </c>
      <c r="AC67" s="127"/>
      <c r="AD67" s="127">
        <v>9.08</v>
      </c>
      <c r="AE67" s="127">
        <v>5.45</v>
      </c>
      <c r="AF67" s="127">
        <v>3.63</v>
      </c>
      <c r="AG67" s="127"/>
      <c r="AH67" s="120">
        <v>8.39</v>
      </c>
      <c r="AI67" s="580">
        <v>176.50000000000003</v>
      </c>
      <c r="AJ67" s="580">
        <v>170.92000000000002</v>
      </c>
      <c r="AK67" s="580">
        <v>5.58</v>
      </c>
      <c r="AL67" s="580">
        <v>0</v>
      </c>
    </row>
    <row r="68" spans="1:38" ht="23.1" customHeight="1">
      <c r="A68" s="441">
        <v>100030</v>
      </c>
      <c r="B68" s="129" t="s">
        <v>65</v>
      </c>
      <c r="C68" s="441" t="s">
        <v>60</v>
      </c>
      <c r="D68" s="127">
        <v>254</v>
      </c>
      <c r="E68" s="128">
        <v>320.3</v>
      </c>
      <c r="F68" s="128">
        <v>269.44</v>
      </c>
      <c r="G68" s="127">
        <v>204</v>
      </c>
      <c r="H68" s="120">
        <v>50.860000000000014</v>
      </c>
      <c r="I68" s="128">
        <v>116.3</v>
      </c>
      <c r="J68" s="120">
        <v>167.16000000000003</v>
      </c>
      <c r="K68" s="127">
        <v>13</v>
      </c>
      <c r="L68" s="128">
        <v>8.26</v>
      </c>
      <c r="M68" s="127">
        <v>6.76</v>
      </c>
      <c r="N68" s="120">
        <v>1.5</v>
      </c>
      <c r="O68" s="127">
        <v>3.09</v>
      </c>
      <c r="P68" s="120">
        <v>4.59</v>
      </c>
      <c r="Q68" s="127">
        <v>4</v>
      </c>
      <c r="R68" s="128">
        <v>5.94</v>
      </c>
      <c r="S68" s="128">
        <v>5</v>
      </c>
      <c r="T68" s="128">
        <v>0.94000000000000039</v>
      </c>
      <c r="U68" s="128">
        <v>5.94</v>
      </c>
      <c r="V68" s="128">
        <v>6.8800000000000008</v>
      </c>
      <c r="W68" s="127">
        <v>481</v>
      </c>
      <c r="X68" s="127">
        <v>79.37</v>
      </c>
      <c r="Y68" s="127">
        <v>19.55</v>
      </c>
      <c r="Z68" s="127">
        <v>13.03</v>
      </c>
      <c r="AA68" s="127">
        <v>28.07</v>
      </c>
      <c r="AB68" s="127">
        <v>18.72</v>
      </c>
      <c r="AC68" s="127"/>
      <c r="AD68" s="127">
        <v>38.61</v>
      </c>
      <c r="AE68" s="127">
        <v>23.17</v>
      </c>
      <c r="AF68" s="127">
        <v>15.439999999999998</v>
      </c>
      <c r="AG68" s="127"/>
      <c r="AH68" s="120">
        <v>51.24</v>
      </c>
      <c r="AI68" s="580">
        <v>468.03</v>
      </c>
      <c r="AJ68" s="580">
        <v>433.87</v>
      </c>
      <c r="AK68" s="580">
        <v>34.159999999999997</v>
      </c>
      <c r="AL68" s="580">
        <v>0</v>
      </c>
    </row>
    <row r="69" spans="1:38" ht="23.1" customHeight="1">
      <c r="A69" s="441">
        <v>100031</v>
      </c>
      <c r="B69" s="129" t="s">
        <v>66</v>
      </c>
      <c r="C69" s="441" t="s">
        <v>60</v>
      </c>
      <c r="D69" s="127">
        <v>192</v>
      </c>
      <c r="E69" s="128">
        <v>231.44</v>
      </c>
      <c r="F69" s="128">
        <v>196.32999999999998</v>
      </c>
      <c r="G69" s="127">
        <v>162</v>
      </c>
      <c r="H69" s="120">
        <v>35.110000000000014</v>
      </c>
      <c r="I69" s="128">
        <v>69.44</v>
      </c>
      <c r="J69" s="120">
        <v>104.55000000000001</v>
      </c>
      <c r="K69" s="127">
        <v>39</v>
      </c>
      <c r="L69" s="128">
        <v>17.72</v>
      </c>
      <c r="M69" s="127">
        <v>12.74</v>
      </c>
      <c r="N69" s="120">
        <v>4.9799999999999986</v>
      </c>
      <c r="O69" s="127">
        <v>6.45</v>
      </c>
      <c r="P69" s="120">
        <v>11.43</v>
      </c>
      <c r="Q69" s="127">
        <v>0</v>
      </c>
      <c r="R69" s="128">
        <v>0</v>
      </c>
      <c r="S69" s="128">
        <v>1</v>
      </c>
      <c r="T69" s="128">
        <v>-1</v>
      </c>
      <c r="U69" s="128">
        <v>0</v>
      </c>
      <c r="V69" s="128">
        <v>-1</v>
      </c>
      <c r="W69" s="127">
        <v>573</v>
      </c>
      <c r="X69" s="127">
        <v>94.55</v>
      </c>
      <c r="Y69" s="127">
        <v>2.82</v>
      </c>
      <c r="Z69" s="127">
        <v>1.89</v>
      </c>
      <c r="AA69" s="127">
        <v>53.91</v>
      </c>
      <c r="AB69" s="127">
        <v>35.93</v>
      </c>
      <c r="AC69" s="127"/>
      <c r="AD69" s="127">
        <v>45.38</v>
      </c>
      <c r="AE69" s="127">
        <v>27.23</v>
      </c>
      <c r="AF69" s="127">
        <v>18.150000000000002</v>
      </c>
      <c r="AG69" s="127"/>
      <c r="AH69" s="120">
        <v>81.14</v>
      </c>
      <c r="AI69" s="580">
        <v>412.2</v>
      </c>
      <c r="AJ69" s="580">
        <v>358.12</v>
      </c>
      <c r="AK69" s="580">
        <v>54.08</v>
      </c>
      <c r="AL69" s="580">
        <v>0</v>
      </c>
    </row>
    <row r="70" spans="1:38" ht="23.1" customHeight="1">
      <c r="A70" s="441">
        <v>100032</v>
      </c>
      <c r="B70" s="129" t="s">
        <v>67</v>
      </c>
      <c r="C70" s="441" t="s">
        <v>60</v>
      </c>
      <c r="D70" s="127">
        <v>160</v>
      </c>
      <c r="E70" s="128">
        <v>161.76</v>
      </c>
      <c r="F70" s="128">
        <v>96.51</v>
      </c>
      <c r="G70" s="127">
        <v>59</v>
      </c>
      <c r="H70" s="120">
        <v>65.249999999999986</v>
      </c>
      <c r="I70" s="128">
        <v>102.76</v>
      </c>
      <c r="J70" s="120">
        <v>168.01</v>
      </c>
      <c r="K70" s="127">
        <v>1379</v>
      </c>
      <c r="L70" s="128">
        <v>504.24</v>
      </c>
      <c r="M70" s="127">
        <v>306.81</v>
      </c>
      <c r="N70" s="120">
        <v>197.43</v>
      </c>
      <c r="O70" s="127">
        <v>152.80000000000001</v>
      </c>
      <c r="P70" s="120">
        <v>350.23</v>
      </c>
      <c r="Q70" s="127">
        <v>0</v>
      </c>
      <c r="R70" s="128">
        <v>0</v>
      </c>
      <c r="S70" s="128">
        <v>1</v>
      </c>
      <c r="T70" s="128">
        <v>-1</v>
      </c>
      <c r="U70" s="128">
        <v>0</v>
      </c>
      <c r="V70" s="128">
        <v>-1</v>
      </c>
      <c r="W70" s="127">
        <v>3210</v>
      </c>
      <c r="X70" s="127">
        <v>529.65</v>
      </c>
      <c r="Y70" s="127">
        <v>254.35</v>
      </c>
      <c r="Z70" s="127">
        <v>169.56</v>
      </c>
      <c r="AA70" s="127">
        <v>63.44</v>
      </c>
      <c r="AB70" s="127">
        <v>42.3</v>
      </c>
      <c r="AC70" s="127"/>
      <c r="AD70" s="127">
        <v>223.25</v>
      </c>
      <c r="AE70" s="127">
        <v>133.94999999999999</v>
      </c>
      <c r="AF70" s="127">
        <v>89.300000000000011</v>
      </c>
      <c r="AG70" s="127"/>
      <c r="AH70" s="120">
        <v>197.39</v>
      </c>
      <c r="AI70" s="580">
        <v>905.23</v>
      </c>
      <c r="AJ70" s="580">
        <v>773.63</v>
      </c>
      <c r="AK70" s="580">
        <v>131.60000000000002</v>
      </c>
      <c r="AL70" s="580">
        <v>0</v>
      </c>
    </row>
    <row r="71" spans="1:38" ht="23.1" customHeight="1">
      <c r="A71" s="441">
        <v>100033</v>
      </c>
      <c r="B71" s="129" t="s">
        <v>68</v>
      </c>
      <c r="C71" s="441" t="s">
        <v>60</v>
      </c>
      <c r="D71" s="127">
        <v>92</v>
      </c>
      <c r="E71" s="128">
        <v>133.87</v>
      </c>
      <c r="F71" s="128">
        <v>138.59</v>
      </c>
      <c r="G71" s="127">
        <v>97</v>
      </c>
      <c r="H71" s="120">
        <v>-4.7199999999999989</v>
      </c>
      <c r="I71" s="128">
        <v>36.869999999999997</v>
      </c>
      <c r="J71" s="120">
        <v>32.15</v>
      </c>
      <c r="K71" s="127">
        <v>28</v>
      </c>
      <c r="L71" s="128">
        <v>16.809999999999999</v>
      </c>
      <c r="M71" s="127">
        <v>2.31</v>
      </c>
      <c r="N71" s="120">
        <v>14.499999999999998</v>
      </c>
      <c r="O71" s="127">
        <v>12.26</v>
      </c>
      <c r="P71" s="120">
        <v>26.759999999999998</v>
      </c>
      <c r="Q71" s="127">
        <v>0</v>
      </c>
      <c r="R71" s="128">
        <v>0</v>
      </c>
      <c r="S71" s="128">
        <v>2</v>
      </c>
      <c r="T71" s="128">
        <v>-2</v>
      </c>
      <c r="U71" s="128">
        <v>0</v>
      </c>
      <c r="V71" s="128">
        <v>-2</v>
      </c>
      <c r="W71" s="127">
        <v>276</v>
      </c>
      <c r="X71" s="127">
        <v>45.54</v>
      </c>
      <c r="Y71" s="127">
        <v>20.2</v>
      </c>
      <c r="Z71" s="127">
        <v>13.47</v>
      </c>
      <c r="AA71" s="127">
        <v>7.12</v>
      </c>
      <c r="AB71" s="127">
        <v>4.75</v>
      </c>
      <c r="AC71" s="127"/>
      <c r="AD71" s="127">
        <v>19.309999999999999</v>
      </c>
      <c r="AE71" s="127">
        <v>11.59</v>
      </c>
      <c r="AF71" s="127">
        <v>7.7199999999999989</v>
      </c>
      <c r="AG71" s="127"/>
      <c r="AH71" s="120">
        <v>18.71</v>
      </c>
      <c r="AI71" s="580">
        <v>185.09</v>
      </c>
      <c r="AJ71" s="580">
        <v>172.62</v>
      </c>
      <c r="AK71" s="580">
        <v>12.469999999999999</v>
      </c>
      <c r="AL71" s="580">
        <v>0</v>
      </c>
    </row>
    <row r="72" spans="1:38" ht="23.1" customHeight="1">
      <c r="A72" s="441">
        <v>100034</v>
      </c>
      <c r="B72" s="117" t="s">
        <v>69</v>
      </c>
      <c r="C72" s="441" t="s">
        <v>60</v>
      </c>
      <c r="D72" s="127">
        <v>126</v>
      </c>
      <c r="E72" s="128">
        <v>143.16999999999999</v>
      </c>
      <c r="F72" s="128">
        <v>123.6</v>
      </c>
      <c r="G72" s="127">
        <v>87</v>
      </c>
      <c r="H72" s="120">
        <v>19.57</v>
      </c>
      <c r="I72" s="128">
        <v>56.17</v>
      </c>
      <c r="J72" s="120">
        <v>75.739999999999995</v>
      </c>
      <c r="K72" s="127">
        <v>791</v>
      </c>
      <c r="L72" s="128">
        <v>277.64999999999998</v>
      </c>
      <c r="M72" s="127">
        <v>4.3</v>
      </c>
      <c r="N72" s="120">
        <v>273.35000000000002</v>
      </c>
      <c r="O72" s="127">
        <v>122.81</v>
      </c>
      <c r="P72" s="120">
        <v>396.16</v>
      </c>
      <c r="Q72" s="127">
        <v>1</v>
      </c>
      <c r="R72" s="128">
        <v>0.92</v>
      </c>
      <c r="S72" s="128">
        <v>4</v>
      </c>
      <c r="T72" s="128">
        <v>-3.08</v>
      </c>
      <c r="U72" s="128">
        <v>0.92</v>
      </c>
      <c r="V72" s="128">
        <v>-2.16</v>
      </c>
      <c r="W72" s="127">
        <v>2137</v>
      </c>
      <c r="X72" s="127">
        <v>352.61</v>
      </c>
      <c r="Y72" s="127">
        <v>113.82</v>
      </c>
      <c r="Z72" s="127">
        <v>75.88</v>
      </c>
      <c r="AA72" s="127">
        <v>97.75</v>
      </c>
      <c r="AB72" s="127">
        <v>65.16</v>
      </c>
      <c r="AC72" s="127"/>
      <c r="AD72" s="127">
        <v>228.2</v>
      </c>
      <c r="AE72" s="127">
        <v>136.91999999999999</v>
      </c>
      <c r="AF72" s="127">
        <v>91.28</v>
      </c>
      <c r="AG72" s="127"/>
      <c r="AH72" s="120">
        <v>234.67</v>
      </c>
      <c r="AI72" s="580">
        <v>947.85000000000014</v>
      </c>
      <c r="AJ72" s="580">
        <v>791.41000000000008</v>
      </c>
      <c r="AK72" s="580">
        <v>156.44</v>
      </c>
      <c r="AL72" s="580">
        <v>0</v>
      </c>
    </row>
    <row r="73" spans="1:38" ht="23.1" customHeight="1">
      <c r="A73" s="441">
        <v>100054</v>
      </c>
      <c r="B73" s="129" t="s">
        <v>70</v>
      </c>
      <c r="C73" s="131" t="s">
        <v>60</v>
      </c>
      <c r="D73" s="127">
        <v>230</v>
      </c>
      <c r="E73" s="128">
        <v>268.11</v>
      </c>
      <c r="F73" s="128">
        <v>226.59</v>
      </c>
      <c r="G73" s="127">
        <v>180</v>
      </c>
      <c r="H73" s="120">
        <v>41.52000000000001</v>
      </c>
      <c r="I73" s="128">
        <v>88.11</v>
      </c>
      <c r="J73" s="120">
        <v>129.63</v>
      </c>
      <c r="K73" s="127">
        <v>27</v>
      </c>
      <c r="L73" s="128">
        <v>16.190000000000001</v>
      </c>
      <c r="M73" s="127">
        <v>7.01</v>
      </c>
      <c r="N73" s="120">
        <v>9.1800000000000015</v>
      </c>
      <c r="O73" s="127">
        <v>0</v>
      </c>
      <c r="P73" s="120">
        <v>9.1800000000000015</v>
      </c>
      <c r="Q73" s="127">
        <v>3</v>
      </c>
      <c r="R73" s="128">
        <v>5.88</v>
      </c>
      <c r="S73" s="128">
        <v>5</v>
      </c>
      <c r="T73" s="128">
        <v>0.87999999999999989</v>
      </c>
      <c r="U73" s="128">
        <v>5.88</v>
      </c>
      <c r="V73" s="128">
        <v>6.76</v>
      </c>
      <c r="W73" s="127">
        <v>583</v>
      </c>
      <c r="X73" s="127">
        <v>96.2</v>
      </c>
      <c r="Y73" s="127">
        <v>49.74</v>
      </c>
      <c r="Z73" s="127">
        <v>33.159999999999997</v>
      </c>
      <c r="AA73" s="127">
        <v>7.98</v>
      </c>
      <c r="AB73" s="127">
        <v>5.32</v>
      </c>
      <c r="AC73" s="127"/>
      <c r="AD73" s="127">
        <v>37.130000000000003</v>
      </c>
      <c r="AE73" s="127">
        <v>22.28</v>
      </c>
      <c r="AF73" s="127">
        <v>14.850000000000001</v>
      </c>
      <c r="AG73" s="127"/>
      <c r="AH73" s="120">
        <v>30.26</v>
      </c>
      <c r="AI73" s="580">
        <v>376</v>
      </c>
      <c r="AJ73" s="580">
        <v>355.83</v>
      </c>
      <c r="AK73" s="580">
        <v>20.170000000000002</v>
      </c>
      <c r="AL73" s="580">
        <v>0</v>
      </c>
    </row>
    <row r="74" spans="1:38" ht="23.1" customHeight="1">
      <c r="A74" s="441">
        <v>100058</v>
      </c>
      <c r="B74" s="129" t="s">
        <v>71</v>
      </c>
      <c r="C74" s="131" t="s">
        <v>20</v>
      </c>
      <c r="D74" s="127">
        <v>42</v>
      </c>
      <c r="E74" s="128">
        <v>51.93</v>
      </c>
      <c r="F74" s="128">
        <v>71.94</v>
      </c>
      <c r="G74" s="127">
        <v>29</v>
      </c>
      <c r="H74" s="120">
        <v>-20.009999999999998</v>
      </c>
      <c r="I74" s="128">
        <v>22.93</v>
      </c>
      <c r="J74" s="120">
        <v>2.9200000000000017</v>
      </c>
      <c r="K74" s="127">
        <v>1</v>
      </c>
      <c r="L74" s="128">
        <v>0.55000000000000004</v>
      </c>
      <c r="M74" s="127">
        <v>0</v>
      </c>
      <c r="N74" s="120">
        <v>0.55000000000000004</v>
      </c>
      <c r="O74" s="127">
        <v>0.49</v>
      </c>
      <c r="P74" s="120">
        <v>1.04</v>
      </c>
      <c r="Q74" s="127">
        <v>0</v>
      </c>
      <c r="R74" s="128">
        <v>0</v>
      </c>
      <c r="S74" s="128">
        <v>1</v>
      </c>
      <c r="T74" s="128">
        <v>-1</v>
      </c>
      <c r="U74" s="128">
        <v>0</v>
      </c>
      <c r="V74" s="128">
        <v>-1</v>
      </c>
      <c r="W74" s="127">
        <v>168</v>
      </c>
      <c r="X74" s="127">
        <v>27.72</v>
      </c>
      <c r="Y74" s="127">
        <v>12.6</v>
      </c>
      <c r="Z74" s="127">
        <v>8.41</v>
      </c>
      <c r="AA74" s="127">
        <v>4.03</v>
      </c>
      <c r="AB74" s="127">
        <v>2.68</v>
      </c>
      <c r="AC74" s="127"/>
      <c r="AD74" s="127">
        <v>13.04</v>
      </c>
      <c r="AE74" s="127">
        <v>7.82</v>
      </c>
      <c r="AF74" s="127">
        <v>5.2199999999999989</v>
      </c>
      <c r="AG74" s="127"/>
      <c r="AH74" s="120">
        <v>11.850000000000001</v>
      </c>
      <c r="AI74" s="580">
        <v>51.71</v>
      </c>
      <c r="AJ74" s="580">
        <v>43.81</v>
      </c>
      <c r="AK74" s="580">
        <v>7.8999999999999986</v>
      </c>
      <c r="AL74" s="580">
        <v>0</v>
      </c>
    </row>
    <row r="75" spans="1:38" ht="23.1" customHeight="1">
      <c r="A75" s="441">
        <v>100060</v>
      </c>
      <c r="B75" s="129" t="s">
        <v>72</v>
      </c>
      <c r="C75" s="441" t="s">
        <v>60</v>
      </c>
      <c r="D75" s="127">
        <v>53</v>
      </c>
      <c r="E75" s="128">
        <v>86.4</v>
      </c>
      <c r="F75" s="128">
        <v>119.97</v>
      </c>
      <c r="G75" s="127">
        <v>42</v>
      </c>
      <c r="H75" s="120">
        <v>-33.569999999999993</v>
      </c>
      <c r="I75" s="128">
        <v>44.4</v>
      </c>
      <c r="J75" s="120">
        <v>10.830000000000005</v>
      </c>
      <c r="K75" s="127">
        <v>5</v>
      </c>
      <c r="L75" s="128">
        <v>4.05</v>
      </c>
      <c r="M75" s="127">
        <v>7.05</v>
      </c>
      <c r="N75" s="120">
        <v>-3</v>
      </c>
      <c r="O75" s="127">
        <v>0</v>
      </c>
      <c r="P75" s="120">
        <v>-3</v>
      </c>
      <c r="Q75" s="127">
        <v>0</v>
      </c>
      <c r="R75" s="128">
        <v>0</v>
      </c>
      <c r="S75" s="128">
        <v>0</v>
      </c>
      <c r="T75" s="128">
        <v>0</v>
      </c>
      <c r="U75" s="128">
        <v>0</v>
      </c>
      <c r="V75" s="128">
        <v>0</v>
      </c>
      <c r="W75" s="127">
        <v>121</v>
      </c>
      <c r="X75" s="127">
        <v>19.97</v>
      </c>
      <c r="Y75" s="127">
        <v>8.25</v>
      </c>
      <c r="Z75" s="127">
        <v>5.51</v>
      </c>
      <c r="AA75" s="127">
        <v>3.73</v>
      </c>
      <c r="AB75" s="127">
        <v>2.48</v>
      </c>
      <c r="AC75" s="127"/>
      <c r="AD75" s="127">
        <v>10.4</v>
      </c>
      <c r="AE75" s="127">
        <v>6.24</v>
      </c>
      <c r="AF75" s="127">
        <v>4.16</v>
      </c>
      <c r="AG75" s="127"/>
      <c r="AH75" s="120">
        <v>9.9700000000000006</v>
      </c>
      <c r="AI75" s="580">
        <v>66.44</v>
      </c>
      <c r="AJ75" s="580">
        <v>59.800000000000004</v>
      </c>
      <c r="AK75" s="580">
        <v>6.6400000000000006</v>
      </c>
      <c r="AL75" s="580">
        <v>0</v>
      </c>
    </row>
    <row r="76" spans="1:38" ht="23.1" customHeight="1">
      <c r="A76" s="441">
        <v>100059</v>
      </c>
      <c r="B76" s="129" t="s">
        <v>73</v>
      </c>
      <c r="C76" s="441" t="s">
        <v>60</v>
      </c>
      <c r="D76" s="127">
        <v>319</v>
      </c>
      <c r="E76" s="128">
        <v>353.15</v>
      </c>
      <c r="F76" s="128">
        <v>210.38</v>
      </c>
      <c r="G76" s="127">
        <v>189</v>
      </c>
      <c r="H76" s="120">
        <v>142.76999999999998</v>
      </c>
      <c r="I76" s="128">
        <v>164.15</v>
      </c>
      <c r="J76" s="120">
        <v>306.91999999999996</v>
      </c>
      <c r="K76" s="127">
        <v>80</v>
      </c>
      <c r="L76" s="128">
        <v>28</v>
      </c>
      <c r="M76" s="127">
        <v>0</v>
      </c>
      <c r="N76" s="120">
        <v>28</v>
      </c>
      <c r="O76" s="127">
        <v>17.920000000000002</v>
      </c>
      <c r="P76" s="120">
        <v>45.92</v>
      </c>
      <c r="Q76" s="127">
        <v>2</v>
      </c>
      <c r="R76" s="128">
        <v>3.04</v>
      </c>
      <c r="S76" s="128">
        <v>5</v>
      </c>
      <c r="T76" s="128">
        <v>-1.96</v>
      </c>
      <c r="U76" s="128">
        <v>3.04</v>
      </c>
      <c r="V76" s="128">
        <v>1.08</v>
      </c>
      <c r="W76" s="127">
        <v>562</v>
      </c>
      <c r="X76" s="127">
        <v>92.73</v>
      </c>
      <c r="Y76" s="127">
        <v>41.82</v>
      </c>
      <c r="Z76" s="127">
        <v>27.88</v>
      </c>
      <c r="AA76" s="127">
        <v>13.82</v>
      </c>
      <c r="AB76" s="127">
        <v>9.2100000000000009</v>
      </c>
      <c r="AC76" s="127"/>
      <c r="AD76" s="127">
        <v>45.38</v>
      </c>
      <c r="AE76" s="127">
        <v>27.23</v>
      </c>
      <c r="AF76" s="127">
        <v>18.150000000000002</v>
      </c>
      <c r="AG76" s="127"/>
      <c r="AH76" s="120">
        <v>41.05</v>
      </c>
      <c r="AI76" s="580">
        <v>611.32999999999993</v>
      </c>
      <c r="AJ76" s="580">
        <v>583.96999999999991</v>
      </c>
      <c r="AK76" s="580">
        <v>27.360000000000003</v>
      </c>
      <c r="AL76" s="580">
        <v>0</v>
      </c>
    </row>
    <row r="77" spans="1:38" ht="23.1" customHeight="1">
      <c r="A77" s="441">
        <v>100061</v>
      </c>
      <c r="B77" s="129" t="s">
        <v>74</v>
      </c>
      <c r="C77" s="441" t="s">
        <v>60</v>
      </c>
      <c r="D77" s="127">
        <v>322</v>
      </c>
      <c r="E77" s="128">
        <v>310.67</v>
      </c>
      <c r="F77" s="128">
        <v>185.32999999999998</v>
      </c>
      <c r="G77" s="127">
        <v>120</v>
      </c>
      <c r="H77" s="120">
        <v>125.34000000000003</v>
      </c>
      <c r="I77" s="128">
        <v>190.67</v>
      </c>
      <c r="J77" s="120">
        <v>316.01</v>
      </c>
      <c r="K77" s="127">
        <v>1</v>
      </c>
      <c r="L77" s="128">
        <v>0.51</v>
      </c>
      <c r="M77" s="127">
        <v>0</v>
      </c>
      <c r="N77" s="120">
        <v>0.51</v>
      </c>
      <c r="O77" s="127">
        <v>0.45</v>
      </c>
      <c r="P77" s="120">
        <v>0.96</v>
      </c>
      <c r="Q77" s="127">
        <v>0</v>
      </c>
      <c r="R77" s="128">
        <v>0</v>
      </c>
      <c r="S77" s="128">
        <v>0</v>
      </c>
      <c r="T77" s="128">
        <v>0</v>
      </c>
      <c r="U77" s="128">
        <v>0</v>
      </c>
      <c r="V77" s="128">
        <v>0</v>
      </c>
      <c r="W77" s="127">
        <v>408</v>
      </c>
      <c r="X77" s="127">
        <v>67.319999999999993</v>
      </c>
      <c r="Y77" s="127">
        <v>20.85</v>
      </c>
      <c r="Z77" s="127">
        <v>13.9</v>
      </c>
      <c r="AA77" s="127">
        <v>19.54</v>
      </c>
      <c r="AB77" s="127">
        <v>13.03</v>
      </c>
      <c r="AC77" s="127"/>
      <c r="AD77" s="127">
        <v>32.67</v>
      </c>
      <c r="AE77" s="127">
        <v>19.600000000000001</v>
      </c>
      <c r="AF77" s="127">
        <v>13.07</v>
      </c>
      <c r="AG77" s="127"/>
      <c r="AH77" s="120">
        <v>39.14</v>
      </c>
      <c r="AI77" s="580">
        <v>502.21</v>
      </c>
      <c r="AJ77" s="580">
        <v>476.10999999999996</v>
      </c>
      <c r="AK77" s="580">
        <v>26.1</v>
      </c>
      <c r="AL77" s="580">
        <v>0</v>
      </c>
    </row>
    <row r="78" spans="1:38" ht="23.1" customHeight="1">
      <c r="A78" s="441">
        <v>100062</v>
      </c>
      <c r="B78" s="129" t="s">
        <v>75</v>
      </c>
      <c r="C78" s="441" t="s">
        <v>60</v>
      </c>
      <c r="D78" s="127">
        <v>73</v>
      </c>
      <c r="E78" s="128">
        <v>59.3</v>
      </c>
      <c r="F78" s="128">
        <v>63.16</v>
      </c>
      <c r="G78" s="127">
        <v>48</v>
      </c>
      <c r="H78" s="120">
        <v>-3.8599999999999994</v>
      </c>
      <c r="I78" s="128">
        <v>11.3</v>
      </c>
      <c r="J78" s="120">
        <v>7.4400000000000013</v>
      </c>
      <c r="K78" s="127">
        <v>14</v>
      </c>
      <c r="L78" s="128">
        <v>6.21</v>
      </c>
      <c r="M78" s="127">
        <v>1.81</v>
      </c>
      <c r="N78" s="120">
        <v>4.4000000000000004</v>
      </c>
      <c r="O78" s="127">
        <v>3.27</v>
      </c>
      <c r="P78" s="120">
        <v>7.67</v>
      </c>
      <c r="Q78" s="127">
        <v>1</v>
      </c>
      <c r="R78" s="128">
        <v>1.38</v>
      </c>
      <c r="S78" s="128">
        <v>0</v>
      </c>
      <c r="T78" s="128">
        <v>1.38</v>
      </c>
      <c r="U78" s="128">
        <v>1.38</v>
      </c>
      <c r="V78" s="128">
        <v>2.76</v>
      </c>
      <c r="W78" s="127">
        <v>144</v>
      </c>
      <c r="X78" s="127">
        <v>23.76</v>
      </c>
      <c r="Y78" s="127">
        <v>12.6</v>
      </c>
      <c r="Z78" s="127">
        <v>8.41</v>
      </c>
      <c r="AA78" s="127">
        <v>1.66</v>
      </c>
      <c r="AB78" s="127">
        <v>1.0900000000000001</v>
      </c>
      <c r="AC78" s="127"/>
      <c r="AD78" s="127">
        <v>12.21</v>
      </c>
      <c r="AE78" s="127">
        <v>7.33</v>
      </c>
      <c r="AF78" s="127">
        <v>4.8800000000000008</v>
      </c>
      <c r="AG78" s="127"/>
      <c r="AH78" s="120">
        <v>8.99</v>
      </c>
      <c r="AI78" s="580">
        <v>80.83</v>
      </c>
      <c r="AJ78" s="580">
        <v>74.86</v>
      </c>
      <c r="AK78" s="580">
        <v>5.9700000000000006</v>
      </c>
      <c r="AL78" s="580">
        <v>0</v>
      </c>
    </row>
    <row r="79" spans="1:38" s="121" customFormat="1" ht="23.1" customHeight="1">
      <c r="A79" s="438">
        <v>100063</v>
      </c>
      <c r="B79" s="229" t="s">
        <v>76</v>
      </c>
      <c r="C79" s="438" t="s">
        <v>60</v>
      </c>
      <c r="D79" s="127">
        <v>160</v>
      </c>
      <c r="E79" s="128">
        <v>170.99</v>
      </c>
      <c r="F79" s="128">
        <v>168.91000000000003</v>
      </c>
      <c r="G79" s="127">
        <v>266</v>
      </c>
      <c r="H79" s="120">
        <v>2.0799999999999841</v>
      </c>
      <c r="I79" s="128">
        <v>-95.01</v>
      </c>
      <c r="J79" s="120">
        <v>-92.930000000000021</v>
      </c>
      <c r="K79" s="127">
        <v>13</v>
      </c>
      <c r="L79" s="128">
        <v>7.82</v>
      </c>
      <c r="M79" s="127">
        <v>3.36</v>
      </c>
      <c r="N79" s="120">
        <v>4.4600000000000009</v>
      </c>
      <c r="O79" s="127">
        <v>3.26</v>
      </c>
      <c r="P79" s="120">
        <v>7.7200000000000006</v>
      </c>
      <c r="Q79" s="127">
        <v>779</v>
      </c>
      <c r="R79" s="128">
        <v>1816.63</v>
      </c>
      <c r="S79" s="128">
        <v>716.77</v>
      </c>
      <c r="T79" s="128">
        <v>1099.8600000000001</v>
      </c>
      <c r="U79" s="128">
        <v>1816.63</v>
      </c>
      <c r="V79" s="128">
        <v>2916.4900000000002</v>
      </c>
      <c r="W79" s="127">
        <v>293</v>
      </c>
      <c r="X79" s="127">
        <v>48.35</v>
      </c>
      <c r="Y79" s="127">
        <v>28.369999999999997</v>
      </c>
      <c r="Z79" s="127">
        <v>18.91</v>
      </c>
      <c r="AA79" s="127">
        <v>0.64</v>
      </c>
      <c r="AB79" s="127">
        <v>0.43</v>
      </c>
      <c r="AC79" s="127"/>
      <c r="AD79" s="127">
        <v>21.29</v>
      </c>
      <c r="AE79" s="127">
        <v>12.77</v>
      </c>
      <c r="AF79" s="127">
        <v>8.52</v>
      </c>
      <c r="AG79" s="127"/>
      <c r="AH79" s="120">
        <v>13.41</v>
      </c>
      <c r="AI79" s="580">
        <v>3119.64</v>
      </c>
      <c r="AJ79" s="580">
        <v>3110.69</v>
      </c>
      <c r="AK79" s="580">
        <v>8.9499999999999993</v>
      </c>
      <c r="AL79" s="580">
        <v>0</v>
      </c>
    </row>
    <row r="80" spans="1:38" s="121" customFormat="1" ht="23.1" customHeight="1">
      <c r="A80" s="132" t="s">
        <v>77</v>
      </c>
      <c r="B80" s="133"/>
      <c r="C80" s="134"/>
      <c r="D80" s="581">
        <v>3779</v>
      </c>
      <c r="E80" s="581">
        <v>4012.16</v>
      </c>
      <c r="F80" s="581">
        <v>3504.3300000000004</v>
      </c>
      <c r="G80" s="581">
        <v>2464</v>
      </c>
      <c r="H80" s="581">
        <v>507.83000000000004</v>
      </c>
      <c r="I80" s="581">
        <v>1548.1599999999999</v>
      </c>
      <c r="J80" s="581">
        <v>2055.9899999999998</v>
      </c>
      <c r="K80" s="581">
        <v>1595</v>
      </c>
      <c r="L80" s="581">
        <v>674.16</v>
      </c>
      <c r="M80" s="581">
        <v>565.20000000000005</v>
      </c>
      <c r="N80" s="581">
        <v>108.96000000000001</v>
      </c>
      <c r="O80" s="581">
        <v>209.34</v>
      </c>
      <c r="P80" s="581">
        <v>318.3</v>
      </c>
      <c r="Q80" s="581">
        <v>694</v>
      </c>
      <c r="R80" s="581">
        <v>1459.5400000000002</v>
      </c>
      <c r="S80" s="581">
        <v>613</v>
      </c>
      <c r="T80" s="581">
        <v>846.54</v>
      </c>
      <c r="U80" s="581">
        <v>1459.5400000000002</v>
      </c>
      <c r="V80" s="581">
        <v>2306.08</v>
      </c>
      <c r="W80" s="581">
        <v>11540</v>
      </c>
      <c r="X80" s="581">
        <v>1904.15</v>
      </c>
      <c r="Y80" s="581">
        <v>862.63000000000022</v>
      </c>
      <c r="Z80" s="581">
        <v>575.11</v>
      </c>
      <c r="AA80" s="581">
        <v>279.87999999999994</v>
      </c>
      <c r="AB80" s="581">
        <v>186.53000000000003</v>
      </c>
      <c r="AC80" s="581">
        <v>0</v>
      </c>
      <c r="AD80" s="581">
        <v>854.44</v>
      </c>
      <c r="AE80" s="581">
        <v>512.66</v>
      </c>
      <c r="AF80" s="581">
        <v>341.78000000000003</v>
      </c>
      <c r="AG80" s="581"/>
      <c r="AH80" s="581">
        <v>792.54000000000008</v>
      </c>
      <c r="AI80" s="580">
        <v>8465.2199999999993</v>
      </c>
      <c r="AJ80" s="580">
        <v>7936.91</v>
      </c>
      <c r="AK80" s="580">
        <v>528.31000000000006</v>
      </c>
      <c r="AL80" s="580">
        <v>0</v>
      </c>
    </row>
    <row r="81" spans="1:39" ht="23.1" customHeight="1">
      <c r="A81" s="135" t="s">
        <v>78</v>
      </c>
      <c r="B81" s="135" t="s">
        <v>79</v>
      </c>
      <c r="C81" s="439" t="s">
        <v>60</v>
      </c>
      <c r="D81" s="127">
        <v>160</v>
      </c>
      <c r="E81" s="128">
        <v>154.05000000000001</v>
      </c>
      <c r="F81" s="128">
        <v>88.84</v>
      </c>
      <c r="G81" s="127">
        <v>49</v>
      </c>
      <c r="H81" s="120">
        <v>65.210000000000008</v>
      </c>
      <c r="I81" s="128">
        <v>105.05</v>
      </c>
      <c r="J81" s="120">
        <v>170.26</v>
      </c>
      <c r="K81" s="127">
        <v>14</v>
      </c>
      <c r="L81" s="128">
        <v>6.44</v>
      </c>
      <c r="M81" s="127">
        <v>2.84</v>
      </c>
      <c r="N81" s="120">
        <v>3.6000000000000005</v>
      </c>
      <c r="O81" s="127">
        <v>2.85</v>
      </c>
      <c r="P81" s="120">
        <v>6.4500000000000011</v>
      </c>
      <c r="Q81" s="127">
        <v>0</v>
      </c>
      <c r="R81" s="128">
        <v>0</v>
      </c>
      <c r="S81" s="128">
        <v>0</v>
      </c>
      <c r="T81" s="128">
        <v>0</v>
      </c>
      <c r="U81" s="128">
        <v>0</v>
      </c>
      <c r="V81" s="128">
        <v>0</v>
      </c>
      <c r="W81" s="127">
        <v>364</v>
      </c>
      <c r="X81" s="127">
        <v>60.06</v>
      </c>
      <c r="Y81" s="127">
        <v>20.85</v>
      </c>
      <c r="Z81" s="127">
        <v>13.9</v>
      </c>
      <c r="AA81" s="127">
        <v>15.19</v>
      </c>
      <c r="AB81" s="127">
        <v>10.119999999999999</v>
      </c>
      <c r="AC81" s="127"/>
      <c r="AD81" s="127">
        <v>36.14</v>
      </c>
      <c r="AE81" s="127">
        <v>21.68</v>
      </c>
      <c r="AF81" s="127">
        <v>14.46</v>
      </c>
      <c r="AG81" s="127"/>
      <c r="AH81" s="120">
        <v>36.869999999999997</v>
      </c>
      <c r="AI81" s="580">
        <v>287.15999999999997</v>
      </c>
      <c r="AJ81" s="580">
        <v>262.58</v>
      </c>
      <c r="AK81" s="580">
        <v>24.58</v>
      </c>
      <c r="AL81" s="580">
        <v>0</v>
      </c>
    </row>
    <row r="82" spans="1:39" ht="23.1" customHeight="1">
      <c r="A82" s="129" t="s">
        <v>80</v>
      </c>
      <c r="B82" s="129" t="s">
        <v>81</v>
      </c>
      <c r="C82" s="131" t="s">
        <v>60</v>
      </c>
      <c r="D82" s="127">
        <v>193</v>
      </c>
      <c r="E82" s="128">
        <v>200.45</v>
      </c>
      <c r="F82" s="128">
        <v>189.49</v>
      </c>
      <c r="G82" s="127">
        <v>137</v>
      </c>
      <c r="H82" s="120">
        <v>10.95999999999998</v>
      </c>
      <c r="I82" s="128">
        <v>63.45</v>
      </c>
      <c r="J82" s="120">
        <v>74.409999999999982</v>
      </c>
      <c r="K82" s="127">
        <v>9</v>
      </c>
      <c r="L82" s="128">
        <v>4.28</v>
      </c>
      <c r="M82" s="127">
        <v>0</v>
      </c>
      <c r="N82" s="120">
        <v>4.28</v>
      </c>
      <c r="O82" s="127">
        <v>1.26</v>
      </c>
      <c r="P82" s="120">
        <v>5.54</v>
      </c>
      <c r="Q82" s="127">
        <v>2</v>
      </c>
      <c r="R82" s="128">
        <v>2.9</v>
      </c>
      <c r="S82" s="128">
        <v>5</v>
      </c>
      <c r="T82" s="128">
        <v>-2.1</v>
      </c>
      <c r="U82" s="128">
        <v>2.9</v>
      </c>
      <c r="V82" s="128">
        <v>0.79999999999999982</v>
      </c>
      <c r="W82" s="127">
        <v>459</v>
      </c>
      <c r="X82" s="127">
        <v>75.739999999999995</v>
      </c>
      <c r="Y82" s="127">
        <v>38.880000000000003</v>
      </c>
      <c r="Z82" s="127">
        <v>25.92</v>
      </c>
      <c r="AA82" s="127">
        <v>6.56</v>
      </c>
      <c r="AB82" s="127">
        <v>4.38</v>
      </c>
      <c r="AC82" s="127"/>
      <c r="AD82" s="127">
        <v>33</v>
      </c>
      <c r="AE82" s="127">
        <v>19.8</v>
      </c>
      <c r="AF82" s="127">
        <v>13.2</v>
      </c>
      <c r="AG82" s="127"/>
      <c r="AH82" s="120">
        <v>26.36</v>
      </c>
      <c r="AI82" s="580">
        <v>261.68999999999994</v>
      </c>
      <c r="AJ82" s="580">
        <v>244.10999999999996</v>
      </c>
      <c r="AK82" s="580">
        <v>17.579999999999998</v>
      </c>
      <c r="AL82" s="580">
        <v>0</v>
      </c>
    </row>
    <row r="83" spans="1:39" ht="23.1" customHeight="1">
      <c r="A83" s="129" t="s">
        <v>82</v>
      </c>
      <c r="B83" s="129" t="s">
        <v>83</v>
      </c>
      <c r="C83" s="131" t="s">
        <v>20</v>
      </c>
      <c r="D83" s="127">
        <v>43</v>
      </c>
      <c r="E83" s="128">
        <v>35.61</v>
      </c>
      <c r="F83" s="128">
        <v>43.58</v>
      </c>
      <c r="G83" s="127">
        <v>37</v>
      </c>
      <c r="H83" s="120">
        <v>-7.9699999999999989</v>
      </c>
      <c r="I83" s="128">
        <v>-1.39</v>
      </c>
      <c r="J83" s="120">
        <v>-9.36</v>
      </c>
      <c r="K83" s="127">
        <v>5</v>
      </c>
      <c r="L83" s="128">
        <v>3.26</v>
      </c>
      <c r="M83" s="127">
        <v>2.12</v>
      </c>
      <c r="N83" s="120">
        <v>1.1399999999999997</v>
      </c>
      <c r="O83" s="127">
        <v>0.63</v>
      </c>
      <c r="P83" s="120">
        <v>1.7699999999999996</v>
      </c>
      <c r="Q83" s="127">
        <v>1</v>
      </c>
      <c r="R83" s="128">
        <v>1.52</v>
      </c>
      <c r="S83" s="128">
        <v>8</v>
      </c>
      <c r="T83" s="128">
        <v>-6.48</v>
      </c>
      <c r="U83" s="128">
        <v>1.52</v>
      </c>
      <c r="V83" s="128">
        <v>-4.9600000000000009</v>
      </c>
      <c r="W83" s="127">
        <v>199</v>
      </c>
      <c r="X83" s="127">
        <v>32.82</v>
      </c>
      <c r="Y83" s="127">
        <v>10.64</v>
      </c>
      <c r="Z83" s="127">
        <v>7.1</v>
      </c>
      <c r="AA83" s="127">
        <v>9.0500000000000007</v>
      </c>
      <c r="AB83" s="127">
        <v>6.03</v>
      </c>
      <c r="AC83" s="127"/>
      <c r="AD83" s="127">
        <v>13.52</v>
      </c>
      <c r="AE83" s="127">
        <v>8.11</v>
      </c>
      <c r="AF83" s="127">
        <v>5.41</v>
      </c>
      <c r="AG83" s="127"/>
      <c r="AH83" s="120">
        <v>17.16</v>
      </c>
      <c r="AI83" s="580">
        <v>53.05</v>
      </c>
      <c r="AJ83" s="580">
        <v>41.61</v>
      </c>
      <c r="AK83" s="580">
        <v>11.440000000000001</v>
      </c>
      <c r="AL83" s="580">
        <v>0</v>
      </c>
    </row>
    <row r="84" spans="1:39" s="121" customFormat="1" ht="23.1" customHeight="1">
      <c r="A84" s="129" t="s">
        <v>84</v>
      </c>
      <c r="B84" s="129" t="s">
        <v>85</v>
      </c>
      <c r="C84" s="441" t="s">
        <v>60</v>
      </c>
      <c r="D84" s="127">
        <v>73</v>
      </c>
      <c r="E84" s="128">
        <v>70.73</v>
      </c>
      <c r="F84" s="128">
        <v>73.55</v>
      </c>
      <c r="G84" s="127">
        <v>62</v>
      </c>
      <c r="H84" s="120">
        <v>-2.8199999999999932</v>
      </c>
      <c r="I84" s="128">
        <v>8.73</v>
      </c>
      <c r="J84" s="120">
        <v>5.9100000000000072</v>
      </c>
      <c r="K84" s="127">
        <v>6</v>
      </c>
      <c r="L84" s="128">
        <v>2.1</v>
      </c>
      <c r="M84" s="127">
        <v>2.4</v>
      </c>
      <c r="N84" s="120">
        <v>-0.29999999999999982</v>
      </c>
      <c r="O84" s="127">
        <v>0.62</v>
      </c>
      <c r="P84" s="120">
        <v>0.32000000000000017</v>
      </c>
      <c r="Q84" s="127">
        <v>0</v>
      </c>
      <c r="R84" s="128">
        <v>0</v>
      </c>
      <c r="S84" s="128">
        <v>0</v>
      </c>
      <c r="T84" s="128">
        <v>0</v>
      </c>
      <c r="U84" s="128">
        <v>0</v>
      </c>
      <c r="V84" s="128">
        <v>0</v>
      </c>
      <c r="W84" s="127">
        <v>212</v>
      </c>
      <c r="X84" s="127">
        <v>34.979999999999997</v>
      </c>
      <c r="Y84" s="127">
        <v>15.86</v>
      </c>
      <c r="Z84" s="127">
        <v>10.58</v>
      </c>
      <c r="AA84" s="127">
        <v>5.13</v>
      </c>
      <c r="AB84" s="127">
        <v>3.41</v>
      </c>
      <c r="AC84" s="127"/>
      <c r="AD84" s="127">
        <v>14.69</v>
      </c>
      <c r="AE84" s="127">
        <v>8.81</v>
      </c>
      <c r="AF84" s="127">
        <v>5.879999999999999</v>
      </c>
      <c r="AG84" s="127"/>
      <c r="AH84" s="120">
        <v>13.940000000000001</v>
      </c>
      <c r="AI84" s="580">
        <v>91.460000000000008</v>
      </c>
      <c r="AJ84" s="580">
        <v>82.17</v>
      </c>
      <c r="AK84" s="580">
        <v>9.2899999999999991</v>
      </c>
      <c r="AL84" s="580">
        <v>0</v>
      </c>
      <c r="AM84" s="122"/>
    </row>
    <row r="85" spans="1:39" s="121" customFormat="1" ht="23.1" customHeight="1">
      <c r="A85" s="752" t="s">
        <v>86</v>
      </c>
      <c r="B85" s="442" t="s">
        <v>10</v>
      </c>
      <c r="D85" s="130">
        <v>461</v>
      </c>
      <c r="E85" s="130">
        <v>447.58000000000004</v>
      </c>
      <c r="F85" s="130">
        <v>276.95999999999998</v>
      </c>
      <c r="G85" s="130">
        <v>150</v>
      </c>
      <c r="H85" s="130">
        <v>170.62000000000003</v>
      </c>
      <c r="I85" s="130">
        <v>297.58000000000004</v>
      </c>
      <c r="J85" s="130">
        <v>468.20000000000005</v>
      </c>
      <c r="K85" s="130">
        <v>631</v>
      </c>
      <c r="L85" s="130">
        <v>247.69</v>
      </c>
      <c r="M85" s="130">
        <v>238.3</v>
      </c>
      <c r="N85" s="130">
        <v>9.3899999999999864</v>
      </c>
      <c r="O85" s="130">
        <v>69.070000000000007</v>
      </c>
      <c r="P85" s="130">
        <v>78.459999999999994</v>
      </c>
      <c r="Q85" s="130">
        <v>504</v>
      </c>
      <c r="R85" s="130">
        <v>1153</v>
      </c>
      <c r="S85" s="130">
        <v>545</v>
      </c>
      <c r="T85" s="130">
        <v>608</v>
      </c>
      <c r="U85" s="130">
        <v>1153</v>
      </c>
      <c r="V85" s="130">
        <v>1761</v>
      </c>
      <c r="W85" s="130">
        <v>1848</v>
      </c>
      <c r="X85" s="130">
        <v>304.93</v>
      </c>
      <c r="Y85" s="130">
        <v>152.48000000000002</v>
      </c>
      <c r="Z85" s="130">
        <v>101.64999999999999</v>
      </c>
      <c r="AA85" s="130">
        <v>30.48</v>
      </c>
      <c r="AB85" s="130">
        <v>20.32</v>
      </c>
      <c r="AC85" s="130">
        <v>0</v>
      </c>
      <c r="AD85" s="130">
        <v>132.5</v>
      </c>
      <c r="AE85" s="130">
        <v>79.5</v>
      </c>
      <c r="AF85" s="130">
        <v>53</v>
      </c>
      <c r="AG85" s="130"/>
      <c r="AH85" s="130">
        <v>109.97999999999999</v>
      </c>
      <c r="AI85" s="580">
        <v>2640.96</v>
      </c>
      <c r="AJ85" s="580">
        <v>2567.64</v>
      </c>
      <c r="AK85" s="580">
        <v>73.319999999999993</v>
      </c>
      <c r="AL85" s="580">
        <v>0</v>
      </c>
      <c r="AM85" s="122"/>
    </row>
    <row r="86" spans="1:39" ht="23.1" customHeight="1">
      <c r="A86" s="753"/>
      <c r="B86" s="129" t="s">
        <v>87</v>
      </c>
      <c r="C86" s="441" t="s">
        <v>60</v>
      </c>
      <c r="D86" s="127">
        <v>252</v>
      </c>
      <c r="E86" s="128">
        <v>253.86</v>
      </c>
      <c r="F86" s="128">
        <v>152.94999999999999</v>
      </c>
      <c r="G86" s="127">
        <v>73</v>
      </c>
      <c r="H86" s="120">
        <v>100.91000000000003</v>
      </c>
      <c r="I86" s="128">
        <v>180.86</v>
      </c>
      <c r="J86" s="120">
        <v>281.77000000000004</v>
      </c>
      <c r="K86" s="127">
        <v>544</v>
      </c>
      <c r="L86" s="128">
        <v>208.13</v>
      </c>
      <c r="M86" s="127">
        <v>192.92000000000002</v>
      </c>
      <c r="N86" s="120">
        <v>15.20999999999998</v>
      </c>
      <c r="O86" s="127">
        <v>64.59</v>
      </c>
      <c r="P86" s="120">
        <v>79.799999999999983</v>
      </c>
      <c r="Q86" s="127">
        <v>504</v>
      </c>
      <c r="R86" s="128">
        <v>1153</v>
      </c>
      <c r="S86" s="128">
        <v>545</v>
      </c>
      <c r="T86" s="128">
        <v>608</v>
      </c>
      <c r="U86" s="128">
        <v>1153</v>
      </c>
      <c r="V86" s="128">
        <v>1761</v>
      </c>
      <c r="W86" s="127">
        <v>1371</v>
      </c>
      <c r="X86" s="127">
        <v>226.22</v>
      </c>
      <c r="Y86" s="127">
        <v>110.12</v>
      </c>
      <c r="Z86" s="127">
        <v>73.41</v>
      </c>
      <c r="AA86" s="127">
        <v>25.61</v>
      </c>
      <c r="AB86" s="127">
        <v>17.079999999999998</v>
      </c>
      <c r="AC86" s="127"/>
      <c r="AD86" s="127">
        <v>97.35</v>
      </c>
      <c r="AE86" s="127">
        <v>58.41</v>
      </c>
      <c r="AF86" s="127">
        <v>38.94</v>
      </c>
      <c r="AG86" s="127"/>
      <c r="AH86" s="120">
        <v>84.02</v>
      </c>
      <c r="AI86" s="580">
        <v>2335.61</v>
      </c>
      <c r="AJ86" s="580">
        <v>2279.59</v>
      </c>
      <c r="AK86" s="580">
        <v>56.019999999999996</v>
      </c>
      <c r="AL86" s="580">
        <v>0</v>
      </c>
    </row>
    <row r="87" spans="1:39" ht="23.1" customHeight="1">
      <c r="A87" s="754"/>
      <c r="B87" s="129" t="s">
        <v>88</v>
      </c>
      <c r="C87" s="441" t="s">
        <v>60</v>
      </c>
      <c r="D87" s="127">
        <v>209</v>
      </c>
      <c r="E87" s="128">
        <v>193.72</v>
      </c>
      <c r="F87" s="128">
        <v>124.00999999999999</v>
      </c>
      <c r="G87" s="127">
        <v>77</v>
      </c>
      <c r="H87" s="120">
        <v>69.710000000000008</v>
      </c>
      <c r="I87" s="128">
        <v>116.72</v>
      </c>
      <c r="J87" s="120">
        <v>186.43</v>
      </c>
      <c r="K87" s="127">
        <v>87</v>
      </c>
      <c r="L87" s="128">
        <v>39.56</v>
      </c>
      <c r="M87" s="127">
        <v>45.379999999999995</v>
      </c>
      <c r="N87" s="120">
        <v>-5.8199999999999932</v>
      </c>
      <c r="O87" s="127">
        <v>4.4800000000000004</v>
      </c>
      <c r="P87" s="120">
        <v>-1.3399999999999928</v>
      </c>
      <c r="Q87" s="127">
        <v>0</v>
      </c>
      <c r="R87" s="128">
        <v>0</v>
      </c>
      <c r="S87" s="128">
        <v>0</v>
      </c>
      <c r="T87" s="128">
        <v>0</v>
      </c>
      <c r="U87" s="128">
        <v>0</v>
      </c>
      <c r="V87" s="128">
        <v>0</v>
      </c>
      <c r="W87" s="127">
        <v>477</v>
      </c>
      <c r="X87" s="127">
        <v>78.709999999999994</v>
      </c>
      <c r="Y87" s="127">
        <v>42.36</v>
      </c>
      <c r="Z87" s="127">
        <v>28.24</v>
      </c>
      <c r="AA87" s="127">
        <v>4.87</v>
      </c>
      <c r="AB87" s="127">
        <v>3.24</v>
      </c>
      <c r="AC87" s="127"/>
      <c r="AD87" s="127">
        <v>35.15</v>
      </c>
      <c r="AE87" s="127">
        <v>21.09</v>
      </c>
      <c r="AF87" s="127">
        <v>14.059999999999999</v>
      </c>
      <c r="AG87" s="127"/>
      <c r="AH87" s="120">
        <v>25.96</v>
      </c>
      <c r="AI87" s="580">
        <v>305.35000000000002</v>
      </c>
      <c r="AJ87" s="580">
        <v>288.05</v>
      </c>
      <c r="AK87" s="580">
        <v>17.299999999999997</v>
      </c>
      <c r="AL87" s="580">
        <v>0</v>
      </c>
    </row>
    <row r="88" spans="1:39" ht="23.1" customHeight="1">
      <c r="A88" s="129" t="s">
        <v>89</v>
      </c>
      <c r="B88" s="129" t="s">
        <v>90</v>
      </c>
      <c r="C88" s="441" t="s">
        <v>60</v>
      </c>
      <c r="D88" s="127">
        <v>163</v>
      </c>
      <c r="E88" s="128">
        <v>156.21</v>
      </c>
      <c r="F88" s="128">
        <v>106.43</v>
      </c>
      <c r="G88" s="127">
        <v>99</v>
      </c>
      <c r="H88" s="120">
        <v>49.78</v>
      </c>
      <c r="I88" s="128">
        <v>57.21</v>
      </c>
      <c r="J88" s="120">
        <v>106.99000000000001</v>
      </c>
      <c r="K88" s="127">
        <v>3</v>
      </c>
      <c r="L88" s="128">
        <v>1.38</v>
      </c>
      <c r="M88" s="127">
        <v>1.92</v>
      </c>
      <c r="N88" s="120">
        <v>-0.54</v>
      </c>
      <c r="O88" s="127">
        <v>0.41</v>
      </c>
      <c r="P88" s="120">
        <v>-0.13000000000000006</v>
      </c>
      <c r="Q88" s="127">
        <v>0</v>
      </c>
      <c r="R88" s="128">
        <v>0</v>
      </c>
      <c r="S88" s="128">
        <v>0</v>
      </c>
      <c r="T88" s="128">
        <v>0</v>
      </c>
      <c r="U88" s="128">
        <v>0</v>
      </c>
      <c r="V88" s="128">
        <v>0</v>
      </c>
      <c r="W88" s="127">
        <v>392</v>
      </c>
      <c r="X88" s="127">
        <v>64.680000000000007</v>
      </c>
      <c r="Y88" s="127">
        <v>31.93</v>
      </c>
      <c r="Z88" s="127">
        <v>21.28</v>
      </c>
      <c r="AA88" s="127">
        <v>6.88</v>
      </c>
      <c r="AB88" s="127">
        <v>4.59</v>
      </c>
      <c r="AC88" s="127"/>
      <c r="AD88" s="127">
        <v>28.22</v>
      </c>
      <c r="AE88" s="127">
        <v>16.93</v>
      </c>
      <c r="AF88" s="127">
        <v>11.29</v>
      </c>
      <c r="AG88" s="127"/>
      <c r="AH88" s="120">
        <v>23.81</v>
      </c>
      <c r="AI88" s="580">
        <v>245.55</v>
      </c>
      <c r="AJ88" s="580">
        <v>229.67000000000002</v>
      </c>
      <c r="AK88" s="580">
        <v>15.879999999999999</v>
      </c>
      <c r="AL88" s="580">
        <v>0</v>
      </c>
    </row>
    <row r="89" spans="1:39" ht="23.1" customHeight="1">
      <c r="A89" s="129" t="s">
        <v>91</v>
      </c>
      <c r="B89" s="129" t="s">
        <v>92</v>
      </c>
      <c r="C89" s="441" t="s">
        <v>60</v>
      </c>
      <c r="D89" s="127">
        <v>191</v>
      </c>
      <c r="E89" s="128">
        <v>214.26</v>
      </c>
      <c r="F89" s="128">
        <v>186.16</v>
      </c>
      <c r="G89" s="127">
        <v>158</v>
      </c>
      <c r="H89" s="120">
        <v>28.099999999999994</v>
      </c>
      <c r="I89" s="128">
        <v>56.26</v>
      </c>
      <c r="J89" s="120">
        <v>84.359999999999985</v>
      </c>
      <c r="K89" s="127">
        <v>21</v>
      </c>
      <c r="L89" s="128">
        <v>11.38</v>
      </c>
      <c r="M89" s="127">
        <v>10.210000000000001</v>
      </c>
      <c r="N89" s="120">
        <v>1.17</v>
      </c>
      <c r="O89" s="127">
        <v>3.42</v>
      </c>
      <c r="P89" s="120">
        <v>4.59</v>
      </c>
      <c r="Q89" s="127">
        <v>0</v>
      </c>
      <c r="R89" s="128">
        <v>0</v>
      </c>
      <c r="S89" s="128">
        <v>0</v>
      </c>
      <c r="T89" s="128">
        <v>0</v>
      </c>
      <c r="U89" s="128">
        <v>0</v>
      </c>
      <c r="V89" s="128">
        <v>0</v>
      </c>
      <c r="W89" s="127">
        <v>530</v>
      </c>
      <c r="X89" s="127">
        <v>87.45</v>
      </c>
      <c r="Y89" s="127">
        <v>26.93</v>
      </c>
      <c r="Z89" s="127">
        <v>17.96</v>
      </c>
      <c r="AA89" s="127">
        <v>25.54</v>
      </c>
      <c r="AB89" s="127">
        <v>17.02</v>
      </c>
      <c r="AC89" s="127"/>
      <c r="AD89" s="127">
        <v>41.09</v>
      </c>
      <c r="AE89" s="127">
        <v>24.65</v>
      </c>
      <c r="AF89" s="127">
        <v>16.440000000000005</v>
      </c>
      <c r="AG89" s="127"/>
      <c r="AH89" s="120">
        <v>50.19</v>
      </c>
      <c r="AI89" s="580">
        <v>330.6</v>
      </c>
      <c r="AJ89" s="580">
        <v>297.14</v>
      </c>
      <c r="AK89" s="580">
        <v>33.460000000000008</v>
      </c>
      <c r="AL89" s="580">
        <v>0</v>
      </c>
    </row>
    <row r="90" spans="1:39" ht="23.1" customHeight="1">
      <c r="A90" s="129" t="s">
        <v>93</v>
      </c>
      <c r="B90" s="129" t="s">
        <v>94</v>
      </c>
      <c r="C90" s="441" t="s">
        <v>60</v>
      </c>
      <c r="D90" s="127">
        <v>242</v>
      </c>
      <c r="E90" s="128">
        <v>229.76</v>
      </c>
      <c r="F90" s="128">
        <v>203.21</v>
      </c>
      <c r="G90" s="127">
        <v>146</v>
      </c>
      <c r="H90" s="120">
        <v>26.549999999999983</v>
      </c>
      <c r="I90" s="128">
        <v>83.76</v>
      </c>
      <c r="J90" s="120">
        <v>110.30999999999999</v>
      </c>
      <c r="K90" s="127">
        <v>28</v>
      </c>
      <c r="L90" s="128">
        <v>14.24</v>
      </c>
      <c r="M90" s="127">
        <v>4.0199999999999996</v>
      </c>
      <c r="N90" s="120">
        <v>10.220000000000001</v>
      </c>
      <c r="O90" s="127">
        <v>8.4499999999999993</v>
      </c>
      <c r="P90" s="120">
        <v>18.670000000000002</v>
      </c>
      <c r="Q90" s="127">
        <v>1</v>
      </c>
      <c r="R90" s="128">
        <v>1.52</v>
      </c>
      <c r="S90" s="128">
        <v>1</v>
      </c>
      <c r="T90" s="128">
        <v>0.52</v>
      </c>
      <c r="U90" s="128">
        <v>1.52</v>
      </c>
      <c r="V90" s="128">
        <v>2.04</v>
      </c>
      <c r="W90" s="127">
        <v>502</v>
      </c>
      <c r="X90" s="127">
        <v>82.83</v>
      </c>
      <c r="Y90" s="127">
        <v>31.06</v>
      </c>
      <c r="Z90" s="127">
        <v>20.71</v>
      </c>
      <c r="AA90" s="127">
        <v>18.64</v>
      </c>
      <c r="AB90" s="127">
        <v>12.42</v>
      </c>
      <c r="AC90" s="127"/>
      <c r="AD90" s="127">
        <v>41.75</v>
      </c>
      <c r="AE90" s="127">
        <v>25.05</v>
      </c>
      <c r="AF90" s="127">
        <v>16.7</v>
      </c>
      <c r="AG90" s="127"/>
      <c r="AH90" s="120">
        <v>43.69</v>
      </c>
      <c r="AI90" s="580">
        <v>349.83000000000004</v>
      </c>
      <c r="AJ90" s="580">
        <v>320.71000000000004</v>
      </c>
      <c r="AK90" s="580">
        <v>29.119999999999997</v>
      </c>
      <c r="AL90" s="580">
        <v>0</v>
      </c>
    </row>
    <row r="91" spans="1:39" ht="23.1" customHeight="1">
      <c r="A91" s="129" t="s">
        <v>95</v>
      </c>
      <c r="B91" s="129" t="s">
        <v>96</v>
      </c>
      <c r="C91" s="441" t="s">
        <v>60</v>
      </c>
      <c r="D91" s="127">
        <v>189</v>
      </c>
      <c r="E91" s="128">
        <v>178.36</v>
      </c>
      <c r="F91" s="128">
        <v>127.44</v>
      </c>
      <c r="G91" s="127">
        <v>92</v>
      </c>
      <c r="H91" s="120">
        <v>50.920000000000016</v>
      </c>
      <c r="I91" s="128">
        <v>86.36</v>
      </c>
      <c r="J91" s="120">
        <v>137.28000000000003</v>
      </c>
      <c r="K91" s="127">
        <v>14</v>
      </c>
      <c r="L91" s="128">
        <v>6.27</v>
      </c>
      <c r="M91" s="127">
        <v>1.92</v>
      </c>
      <c r="N91" s="120">
        <v>4.3499999999999996</v>
      </c>
      <c r="O91" s="127">
        <v>1.94</v>
      </c>
      <c r="P91" s="120">
        <v>6.2899999999999991</v>
      </c>
      <c r="Q91" s="127">
        <v>1</v>
      </c>
      <c r="R91" s="128">
        <v>1.38</v>
      </c>
      <c r="S91" s="128">
        <v>1</v>
      </c>
      <c r="T91" s="128">
        <v>0.37999999999999989</v>
      </c>
      <c r="U91" s="128">
        <v>1.38</v>
      </c>
      <c r="V91" s="128">
        <v>1.7599999999999998</v>
      </c>
      <c r="W91" s="127">
        <v>391</v>
      </c>
      <c r="X91" s="127">
        <v>64.52</v>
      </c>
      <c r="Y91" s="127">
        <v>23.89</v>
      </c>
      <c r="Z91" s="127">
        <v>15.93</v>
      </c>
      <c r="AA91" s="127">
        <v>14.82</v>
      </c>
      <c r="AB91" s="127">
        <v>9.8800000000000008</v>
      </c>
      <c r="AC91" s="127"/>
      <c r="AD91" s="127">
        <v>30.53</v>
      </c>
      <c r="AE91" s="127">
        <v>18.32</v>
      </c>
      <c r="AF91" s="127">
        <v>12.21</v>
      </c>
      <c r="AG91" s="127"/>
      <c r="AH91" s="120">
        <v>33.14</v>
      </c>
      <c r="AI91" s="580">
        <v>292.56000000000006</v>
      </c>
      <c r="AJ91" s="580">
        <v>270.47000000000003</v>
      </c>
      <c r="AK91" s="580">
        <v>22.090000000000003</v>
      </c>
      <c r="AL91" s="580">
        <v>0</v>
      </c>
    </row>
    <row r="92" spans="1:39" ht="23.1" customHeight="1">
      <c r="A92" s="129" t="s">
        <v>97</v>
      </c>
      <c r="B92" s="129" t="s">
        <v>98</v>
      </c>
      <c r="C92" s="441" t="s">
        <v>60</v>
      </c>
      <c r="D92" s="127">
        <v>188</v>
      </c>
      <c r="E92" s="128">
        <v>203.08</v>
      </c>
      <c r="F92" s="128">
        <v>166.27</v>
      </c>
      <c r="G92" s="127">
        <v>81</v>
      </c>
      <c r="H92" s="120">
        <v>36.81</v>
      </c>
      <c r="I92" s="128">
        <v>122.08</v>
      </c>
      <c r="J92" s="120">
        <v>158.88999999999999</v>
      </c>
      <c r="K92" s="127">
        <v>303</v>
      </c>
      <c r="L92" s="128">
        <v>109.61</v>
      </c>
      <c r="M92" s="127">
        <v>59.2</v>
      </c>
      <c r="N92" s="120">
        <v>50.41</v>
      </c>
      <c r="O92" s="127">
        <v>39.200000000000003</v>
      </c>
      <c r="P92" s="120">
        <v>89.61</v>
      </c>
      <c r="Q92" s="127">
        <v>10</v>
      </c>
      <c r="R92" s="128">
        <v>14.63</v>
      </c>
      <c r="S92" s="128">
        <v>6</v>
      </c>
      <c r="T92" s="128">
        <v>8.6300000000000008</v>
      </c>
      <c r="U92" s="128">
        <v>14.63</v>
      </c>
      <c r="V92" s="128">
        <v>23.26</v>
      </c>
      <c r="W92" s="127">
        <v>951</v>
      </c>
      <c r="X92" s="127">
        <v>156.91999999999999</v>
      </c>
      <c r="Y92" s="127">
        <v>77.11</v>
      </c>
      <c r="Z92" s="127">
        <v>51.41</v>
      </c>
      <c r="AA92" s="127">
        <v>17.04</v>
      </c>
      <c r="AB92" s="127">
        <v>11.36</v>
      </c>
      <c r="AC92" s="127"/>
      <c r="AD92" s="127">
        <v>64.680000000000007</v>
      </c>
      <c r="AE92" s="127">
        <v>38.81</v>
      </c>
      <c r="AF92" s="127">
        <v>25.870000000000005</v>
      </c>
      <c r="AG92" s="127"/>
      <c r="AH92" s="120">
        <v>55.85</v>
      </c>
      <c r="AI92" s="580">
        <v>445.84000000000003</v>
      </c>
      <c r="AJ92" s="580">
        <v>408.61</v>
      </c>
      <c r="AK92" s="580">
        <v>37.230000000000004</v>
      </c>
      <c r="AL92" s="580">
        <v>0</v>
      </c>
    </row>
    <row r="93" spans="1:39" s="121" customFormat="1" ht="23.1" customHeight="1">
      <c r="A93" s="752" t="s">
        <v>99</v>
      </c>
      <c r="B93" s="442" t="s">
        <v>10</v>
      </c>
      <c r="D93" s="130">
        <v>255</v>
      </c>
      <c r="E93" s="130">
        <v>260.10000000000002</v>
      </c>
      <c r="F93" s="130">
        <v>151.63</v>
      </c>
      <c r="G93" s="130">
        <v>103</v>
      </c>
      <c r="H93" s="130">
        <v>108.47</v>
      </c>
      <c r="I93" s="130">
        <v>157.10000000000002</v>
      </c>
      <c r="J93" s="130">
        <v>265.57</v>
      </c>
      <c r="K93" s="130">
        <v>8</v>
      </c>
      <c r="L93" s="130">
        <v>3.6799999999999997</v>
      </c>
      <c r="M93" s="130">
        <v>1.92</v>
      </c>
      <c r="N93" s="130">
        <v>1.7599999999999998</v>
      </c>
      <c r="O93" s="130">
        <v>1.22</v>
      </c>
      <c r="P93" s="130">
        <v>2.9799999999999995</v>
      </c>
      <c r="Q93" s="130">
        <v>0</v>
      </c>
      <c r="R93" s="130">
        <v>0</v>
      </c>
      <c r="S93" s="130">
        <v>0</v>
      </c>
      <c r="T93" s="130">
        <v>0</v>
      </c>
      <c r="U93" s="130">
        <v>0</v>
      </c>
      <c r="V93" s="130">
        <v>0</v>
      </c>
      <c r="W93" s="130">
        <v>580</v>
      </c>
      <c r="X93" s="130">
        <v>95.699999999999989</v>
      </c>
      <c r="Y93" s="130">
        <v>40.4</v>
      </c>
      <c r="Z93" s="130">
        <v>26.950000000000003</v>
      </c>
      <c r="AA93" s="130">
        <v>17.02</v>
      </c>
      <c r="AB93" s="130">
        <v>11.33</v>
      </c>
      <c r="AC93" s="130">
        <v>0</v>
      </c>
      <c r="AD93" s="130">
        <v>31.520000000000003</v>
      </c>
      <c r="AE93" s="130">
        <v>18.91</v>
      </c>
      <c r="AF93" s="130">
        <v>12.610000000000001</v>
      </c>
      <c r="AG93" s="130"/>
      <c r="AH93" s="130">
        <v>35.93</v>
      </c>
      <c r="AI93" s="580">
        <v>431.42</v>
      </c>
      <c r="AJ93" s="580">
        <v>407.48</v>
      </c>
      <c r="AK93" s="580">
        <v>23.94</v>
      </c>
      <c r="AL93" s="580">
        <v>0</v>
      </c>
      <c r="AM93" s="122"/>
    </row>
    <row r="94" spans="1:39" ht="23.1" customHeight="1">
      <c r="A94" s="753"/>
      <c r="B94" s="129" t="s">
        <v>100</v>
      </c>
      <c r="C94" s="441" t="s">
        <v>60</v>
      </c>
      <c r="D94" s="127">
        <v>113</v>
      </c>
      <c r="E94" s="128">
        <v>108.59</v>
      </c>
      <c r="F94" s="128">
        <v>72.05</v>
      </c>
      <c r="G94" s="127">
        <v>56</v>
      </c>
      <c r="H94" s="120">
        <v>36.540000000000006</v>
      </c>
      <c r="I94" s="128">
        <v>52.59</v>
      </c>
      <c r="J94" s="120">
        <v>89.13000000000001</v>
      </c>
      <c r="K94" s="127">
        <v>5</v>
      </c>
      <c r="L94" s="128">
        <v>2.2999999999999998</v>
      </c>
      <c r="M94" s="127">
        <v>1.92</v>
      </c>
      <c r="N94" s="120">
        <v>0.37999999999999989</v>
      </c>
      <c r="O94" s="127">
        <v>0.81</v>
      </c>
      <c r="P94" s="120">
        <v>1.19</v>
      </c>
      <c r="Q94" s="127">
        <v>0</v>
      </c>
      <c r="R94" s="128">
        <v>0</v>
      </c>
      <c r="S94" s="128">
        <v>0</v>
      </c>
      <c r="T94" s="128">
        <v>0</v>
      </c>
      <c r="U94" s="128">
        <v>0</v>
      </c>
      <c r="V94" s="128">
        <v>0</v>
      </c>
      <c r="W94" s="127">
        <v>202</v>
      </c>
      <c r="X94" s="127">
        <v>33.33</v>
      </c>
      <c r="Y94" s="127">
        <v>13.68</v>
      </c>
      <c r="Z94" s="127">
        <v>9.1300000000000008</v>
      </c>
      <c r="AA94" s="127">
        <v>6.32</v>
      </c>
      <c r="AB94" s="127">
        <v>4.2</v>
      </c>
      <c r="AC94" s="127"/>
      <c r="AD94" s="127">
        <v>15.35</v>
      </c>
      <c r="AE94" s="127">
        <v>9.2100000000000009</v>
      </c>
      <c r="AF94" s="127">
        <v>6.1399999999999988</v>
      </c>
      <c r="AG94" s="127"/>
      <c r="AH94" s="120">
        <v>15.530000000000001</v>
      </c>
      <c r="AI94" s="580">
        <v>172.19</v>
      </c>
      <c r="AJ94" s="580">
        <v>161.85</v>
      </c>
      <c r="AK94" s="580">
        <v>10.34</v>
      </c>
      <c r="AL94" s="580">
        <v>0</v>
      </c>
    </row>
    <row r="95" spans="1:39" ht="23.1" customHeight="1">
      <c r="A95" s="754"/>
      <c r="B95" s="129" t="s">
        <v>101</v>
      </c>
      <c r="C95" s="441" t="s">
        <v>60</v>
      </c>
      <c r="D95" s="127">
        <v>142</v>
      </c>
      <c r="E95" s="128">
        <v>151.51</v>
      </c>
      <c r="F95" s="128">
        <v>79.58</v>
      </c>
      <c r="G95" s="127">
        <v>47</v>
      </c>
      <c r="H95" s="120">
        <v>71.929999999999993</v>
      </c>
      <c r="I95" s="128">
        <v>104.51</v>
      </c>
      <c r="J95" s="120">
        <v>176.44</v>
      </c>
      <c r="K95" s="127">
        <v>3</v>
      </c>
      <c r="L95" s="128">
        <v>1.38</v>
      </c>
      <c r="M95" s="127">
        <v>0</v>
      </c>
      <c r="N95" s="120">
        <v>1.38</v>
      </c>
      <c r="O95" s="127">
        <v>0.41</v>
      </c>
      <c r="P95" s="120">
        <v>1.7899999999999998</v>
      </c>
      <c r="Q95" s="127">
        <v>0</v>
      </c>
      <c r="R95" s="128">
        <v>0</v>
      </c>
      <c r="S95" s="128">
        <v>0</v>
      </c>
      <c r="T95" s="128">
        <v>0</v>
      </c>
      <c r="U95" s="128">
        <v>0</v>
      </c>
      <c r="V95" s="128">
        <v>0</v>
      </c>
      <c r="W95" s="127">
        <v>378</v>
      </c>
      <c r="X95" s="127">
        <v>62.37</v>
      </c>
      <c r="Y95" s="127">
        <v>26.72</v>
      </c>
      <c r="Z95" s="127">
        <v>17.82</v>
      </c>
      <c r="AA95" s="127">
        <v>10.7</v>
      </c>
      <c r="AB95" s="127">
        <v>7.13</v>
      </c>
      <c r="AC95" s="127"/>
      <c r="AD95" s="127">
        <v>16.170000000000002</v>
      </c>
      <c r="AE95" s="127">
        <v>9.6999999999999993</v>
      </c>
      <c r="AF95" s="127">
        <v>6.4700000000000024</v>
      </c>
      <c r="AG95" s="127"/>
      <c r="AH95" s="120">
        <v>20.399999999999999</v>
      </c>
      <c r="AI95" s="580">
        <v>259.23</v>
      </c>
      <c r="AJ95" s="580">
        <v>245.63</v>
      </c>
      <c r="AK95" s="580">
        <v>13.600000000000001</v>
      </c>
      <c r="AL95" s="580">
        <v>0</v>
      </c>
    </row>
    <row r="96" spans="1:39" ht="23.1" customHeight="1">
      <c r="A96" s="129" t="s">
        <v>102</v>
      </c>
      <c r="B96" s="129" t="s">
        <v>103</v>
      </c>
      <c r="C96" s="441" t="s">
        <v>60</v>
      </c>
      <c r="D96" s="127">
        <v>181</v>
      </c>
      <c r="E96" s="128">
        <v>161.11000000000001</v>
      </c>
      <c r="F96" s="128">
        <v>179.17000000000002</v>
      </c>
      <c r="G96" s="127">
        <v>139</v>
      </c>
      <c r="H96" s="120">
        <v>-18.060000000000002</v>
      </c>
      <c r="I96" s="128">
        <v>22.11</v>
      </c>
      <c r="J96" s="120">
        <v>4.0499999999999972</v>
      </c>
      <c r="K96" s="127">
        <v>14</v>
      </c>
      <c r="L96" s="128">
        <v>6.76</v>
      </c>
      <c r="M96" s="127">
        <v>4.3900000000000006</v>
      </c>
      <c r="N96" s="120">
        <v>2.3699999999999992</v>
      </c>
      <c r="O96" s="127">
        <v>2.16</v>
      </c>
      <c r="P96" s="120">
        <v>4.5299999999999994</v>
      </c>
      <c r="Q96" s="127">
        <v>1</v>
      </c>
      <c r="R96" s="128">
        <v>1.38</v>
      </c>
      <c r="S96" s="128">
        <v>2</v>
      </c>
      <c r="T96" s="128">
        <v>-0.62000000000000011</v>
      </c>
      <c r="U96" s="128">
        <v>1.38</v>
      </c>
      <c r="V96" s="128">
        <v>0.75999999999999979</v>
      </c>
      <c r="W96" s="127">
        <v>460</v>
      </c>
      <c r="X96" s="127">
        <v>75.900000000000006</v>
      </c>
      <c r="Y96" s="127">
        <v>37.36</v>
      </c>
      <c r="Z96" s="127">
        <v>24.9</v>
      </c>
      <c r="AA96" s="127">
        <v>8.18</v>
      </c>
      <c r="AB96" s="127">
        <v>5.46</v>
      </c>
      <c r="AC96" s="127"/>
      <c r="AD96" s="127">
        <v>35.81</v>
      </c>
      <c r="AE96" s="127">
        <v>21.49</v>
      </c>
      <c r="AF96" s="127">
        <v>14.320000000000004</v>
      </c>
      <c r="AG96" s="127"/>
      <c r="AH96" s="120">
        <v>29.669999999999998</v>
      </c>
      <c r="AI96" s="580">
        <v>197.79</v>
      </c>
      <c r="AJ96" s="580">
        <v>178.01</v>
      </c>
      <c r="AK96" s="580">
        <v>19.780000000000005</v>
      </c>
      <c r="AL96" s="580">
        <v>0</v>
      </c>
    </row>
    <row r="97" spans="1:39" ht="23.1" customHeight="1">
      <c r="A97" s="129" t="s">
        <v>104</v>
      </c>
      <c r="B97" s="129" t="s">
        <v>105</v>
      </c>
      <c r="C97" s="441" t="s">
        <v>60</v>
      </c>
      <c r="D97" s="127">
        <v>114</v>
      </c>
      <c r="E97" s="128">
        <v>119.37</v>
      </c>
      <c r="F97" s="128">
        <v>138.46</v>
      </c>
      <c r="G97" s="127">
        <v>130</v>
      </c>
      <c r="H97" s="120">
        <v>-19.090000000000003</v>
      </c>
      <c r="I97" s="128">
        <v>-10.63</v>
      </c>
      <c r="J97" s="120">
        <v>-29.720000000000006</v>
      </c>
      <c r="K97" s="127">
        <v>22</v>
      </c>
      <c r="L97" s="128">
        <v>11.38</v>
      </c>
      <c r="M97" s="127">
        <v>4.18</v>
      </c>
      <c r="N97" s="120">
        <v>7.2000000000000011</v>
      </c>
      <c r="O97" s="127">
        <v>3.52</v>
      </c>
      <c r="P97" s="120">
        <v>10.72</v>
      </c>
      <c r="Q97" s="127">
        <v>0</v>
      </c>
      <c r="R97" s="128">
        <v>0</v>
      </c>
      <c r="S97" s="128">
        <v>0</v>
      </c>
      <c r="T97" s="128">
        <v>0</v>
      </c>
      <c r="U97" s="128">
        <v>0</v>
      </c>
      <c r="V97" s="128">
        <v>0</v>
      </c>
      <c r="W97" s="127">
        <v>404</v>
      </c>
      <c r="X97" s="127">
        <v>66.66</v>
      </c>
      <c r="Y97" s="127">
        <v>33.020000000000003</v>
      </c>
      <c r="Z97" s="127">
        <v>22.01</v>
      </c>
      <c r="AA97" s="127">
        <v>6.98</v>
      </c>
      <c r="AB97" s="127">
        <v>4.6500000000000004</v>
      </c>
      <c r="AC97" s="127"/>
      <c r="AD97" s="127">
        <v>28.88</v>
      </c>
      <c r="AE97" s="127">
        <v>17.329999999999998</v>
      </c>
      <c r="AF97" s="127">
        <v>11.55</v>
      </c>
      <c r="AG97" s="127"/>
      <c r="AH97" s="120">
        <v>24.31</v>
      </c>
      <c r="AI97" s="580">
        <v>151.51</v>
      </c>
      <c r="AJ97" s="580">
        <v>135.31</v>
      </c>
      <c r="AK97" s="580">
        <v>16.200000000000003</v>
      </c>
      <c r="AL97" s="580">
        <v>0</v>
      </c>
    </row>
    <row r="98" spans="1:39" ht="23.1" customHeight="1">
      <c r="A98" s="129" t="s">
        <v>106</v>
      </c>
      <c r="B98" s="129" t="s">
        <v>107</v>
      </c>
      <c r="C98" s="131" t="s">
        <v>60</v>
      </c>
      <c r="D98" s="127">
        <v>132</v>
      </c>
      <c r="E98" s="128">
        <v>109.16</v>
      </c>
      <c r="F98" s="128">
        <v>69.19</v>
      </c>
      <c r="G98" s="127">
        <v>39</v>
      </c>
      <c r="H98" s="120">
        <v>39.97</v>
      </c>
      <c r="I98" s="128">
        <v>70.16</v>
      </c>
      <c r="J98" s="120">
        <v>110.13</v>
      </c>
      <c r="K98" s="127">
        <v>3</v>
      </c>
      <c r="L98" s="128">
        <v>1.38</v>
      </c>
      <c r="M98" s="127">
        <v>0</v>
      </c>
      <c r="N98" s="120">
        <v>1.38</v>
      </c>
      <c r="O98" s="127">
        <v>0.81</v>
      </c>
      <c r="P98" s="120">
        <v>2.19</v>
      </c>
      <c r="Q98" s="127">
        <v>145</v>
      </c>
      <c r="R98" s="128">
        <v>207.83</v>
      </c>
      <c r="S98" s="128">
        <v>0</v>
      </c>
      <c r="T98" s="128">
        <v>207.83</v>
      </c>
      <c r="U98" s="128">
        <v>207.83</v>
      </c>
      <c r="V98" s="128">
        <v>415.66</v>
      </c>
      <c r="W98" s="127">
        <v>252</v>
      </c>
      <c r="X98" s="127">
        <v>41.58</v>
      </c>
      <c r="Y98" s="127">
        <v>18.79</v>
      </c>
      <c r="Z98" s="127">
        <v>12.53</v>
      </c>
      <c r="AA98" s="127">
        <v>6.16</v>
      </c>
      <c r="AB98" s="127">
        <v>4.0999999999999996</v>
      </c>
      <c r="AC98" s="127"/>
      <c r="AD98" s="127">
        <v>19.14</v>
      </c>
      <c r="AE98" s="127">
        <v>11.48</v>
      </c>
      <c r="AF98" s="127">
        <v>7.66</v>
      </c>
      <c r="AG98" s="127"/>
      <c r="AH98" s="120">
        <v>17.64</v>
      </c>
      <c r="AI98" s="580">
        <v>596.38</v>
      </c>
      <c r="AJ98" s="580">
        <v>584.62</v>
      </c>
      <c r="AK98" s="580">
        <v>11.76</v>
      </c>
      <c r="AL98" s="580">
        <v>0</v>
      </c>
    </row>
    <row r="99" spans="1:39" ht="23.1" customHeight="1">
      <c r="A99" s="129" t="s">
        <v>108</v>
      </c>
      <c r="B99" s="129" t="s">
        <v>109</v>
      </c>
      <c r="C99" s="131" t="s">
        <v>20</v>
      </c>
      <c r="D99" s="127">
        <v>67</v>
      </c>
      <c r="E99" s="128">
        <v>73.44</v>
      </c>
      <c r="F99" s="128">
        <v>68.86</v>
      </c>
      <c r="G99" s="127">
        <v>34</v>
      </c>
      <c r="H99" s="120">
        <v>4.5799999999999983</v>
      </c>
      <c r="I99" s="128">
        <v>39.44</v>
      </c>
      <c r="J99" s="120">
        <v>44.019999999999996</v>
      </c>
      <c r="K99" s="127">
        <v>44</v>
      </c>
      <c r="L99" s="128">
        <v>22.75</v>
      </c>
      <c r="M99" s="127">
        <v>4.4700000000000006</v>
      </c>
      <c r="N99" s="120">
        <v>18.28</v>
      </c>
      <c r="O99" s="127">
        <v>8.3000000000000007</v>
      </c>
      <c r="P99" s="120">
        <v>26.580000000000002</v>
      </c>
      <c r="Q99" s="127">
        <v>1</v>
      </c>
      <c r="R99" s="128">
        <v>1.64</v>
      </c>
      <c r="S99" s="128">
        <v>5</v>
      </c>
      <c r="T99" s="128">
        <v>-3.3600000000000003</v>
      </c>
      <c r="U99" s="128">
        <v>1.64</v>
      </c>
      <c r="V99" s="128">
        <v>-1.7200000000000004</v>
      </c>
      <c r="W99" s="127">
        <v>207</v>
      </c>
      <c r="X99" s="127">
        <v>34.159999999999997</v>
      </c>
      <c r="Y99" s="127">
        <v>16.07</v>
      </c>
      <c r="Z99" s="127">
        <v>10.72</v>
      </c>
      <c r="AA99" s="127">
        <v>4.43</v>
      </c>
      <c r="AB99" s="127">
        <v>2.94</v>
      </c>
      <c r="AC99" s="127"/>
      <c r="AD99" s="127">
        <v>15.51</v>
      </c>
      <c r="AE99" s="127">
        <v>9.31</v>
      </c>
      <c r="AF99" s="127">
        <v>6.1999999999999993</v>
      </c>
      <c r="AG99" s="127"/>
      <c r="AH99" s="120">
        <v>13.74</v>
      </c>
      <c r="AI99" s="580">
        <v>125.75999999999999</v>
      </c>
      <c r="AJ99" s="580">
        <v>116.61999999999999</v>
      </c>
      <c r="AK99" s="580">
        <v>9.1399999999999988</v>
      </c>
      <c r="AL99" s="580">
        <v>0</v>
      </c>
    </row>
    <row r="100" spans="1:39" ht="23.1" customHeight="1">
      <c r="A100" s="129" t="s">
        <v>110</v>
      </c>
      <c r="B100" s="129" t="s">
        <v>111</v>
      </c>
      <c r="C100" s="441" t="s">
        <v>60</v>
      </c>
      <c r="D100" s="127">
        <v>88</v>
      </c>
      <c r="E100" s="128">
        <v>114.87</v>
      </c>
      <c r="F100" s="128">
        <v>65.11</v>
      </c>
      <c r="G100" s="127">
        <v>0</v>
      </c>
      <c r="H100" s="120">
        <v>49.760000000000005</v>
      </c>
      <c r="I100" s="128">
        <v>114.87</v>
      </c>
      <c r="J100" s="120">
        <v>164.63</v>
      </c>
      <c r="K100" s="127">
        <v>3</v>
      </c>
      <c r="L100" s="128">
        <v>1.38</v>
      </c>
      <c r="M100" s="127">
        <v>1.92</v>
      </c>
      <c r="N100" s="120">
        <v>-0.54</v>
      </c>
      <c r="O100" s="127">
        <v>0.41</v>
      </c>
      <c r="P100" s="120">
        <v>-0.13000000000000006</v>
      </c>
      <c r="Q100" s="127">
        <v>0</v>
      </c>
      <c r="R100" s="128">
        <v>0</v>
      </c>
      <c r="S100" s="128">
        <v>3</v>
      </c>
      <c r="T100" s="128">
        <v>-3</v>
      </c>
      <c r="U100" s="128">
        <v>0</v>
      </c>
      <c r="V100" s="128">
        <v>-3</v>
      </c>
      <c r="W100" s="127">
        <v>89</v>
      </c>
      <c r="X100" s="127">
        <v>14.69</v>
      </c>
      <c r="Y100" s="127">
        <v>3.69</v>
      </c>
      <c r="Z100" s="127">
        <v>2.4500000000000002</v>
      </c>
      <c r="AA100" s="127">
        <v>5.12</v>
      </c>
      <c r="AB100" s="127">
        <v>3.43</v>
      </c>
      <c r="AC100" s="127"/>
      <c r="AD100" s="127">
        <v>8.75</v>
      </c>
      <c r="AE100" s="127">
        <v>5.25</v>
      </c>
      <c r="AF100" s="127">
        <v>3.5</v>
      </c>
      <c r="AG100" s="127"/>
      <c r="AH100" s="120">
        <v>10.370000000000001</v>
      </c>
      <c r="AI100" s="580">
        <v>178.8</v>
      </c>
      <c r="AJ100" s="580">
        <v>171.87</v>
      </c>
      <c r="AK100" s="580">
        <v>6.93</v>
      </c>
      <c r="AL100" s="580">
        <v>0</v>
      </c>
    </row>
    <row r="101" spans="1:39" ht="23.1" customHeight="1">
      <c r="A101" s="129" t="s">
        <v>112</v>
      </c>
      <c r="B101" s="129" t="s">
        <v>113</v>
      </c>
      <c r="C101" s="441" t="s">
        <v>60</v>
      </c>
      <c r="D101" s="127">
        <v>117</v>
      </c>
      <c r="E101" s="128">
        <v>87.53</v>
      </c>
      <c r="F101" s="128">
        <v>65.62</v>
      </c>
      <c r="G101" s="127">
        <v>39</v>
      </c>
      <c r="H101" s="120">
        <v>21.909999999999997</v>
      </c>
      <c r="I101" s="128">
        <v>48.53</v>
      </c>
      <c r="J101" s="120">
        <v>70.44</v>
      </c>
      <c r="K101" s="127">
        <v>11</v>
      </c>
      <c r="L101" s="128">
        <v>4.51</v>
      </c>
      <c r="M101" s="127">
        <v>6.35</v>
      </c>
      <c r="N101" s="120">
        <v>-1.8399999999999999</v>
      </c>
      <c r="O101" s="127">
        <v>1.03</v>
      </c>
      <c r="P101" s="120">
        <v>-0.80999999999999983</v>
      </c>
      <c r="Q101" s="127">
        <v>0</v>
      </c>
      <c r="R101" s="128">
        <v>0</v>
      </c>
      <c r="S101" s="128">
        <v>0</v>
      </c>
      <c r="T101" s="128">
        <v>0</v>
      </c>
      <c r="U101" s="128">
        <v>0</v>
      </c>
      <c r="V101" s="128">
        <v>0</v>
      </c>
      <c r="W101" s="127">
        <v>171</v>
      </c>
      <c r="X101" s="127">
        <v>28.22</v>
      </c>
      <c r="Y101" s="127">
        <v>9.77</v>
      </c>
      <c r="Z101" s="127">
        <v>6.51</v>
      </c>
      <c r="AA101" s="127">
        <v>7.16</v>
      </c>
      <c r="AB101" s="127">
        <v>4.78</v>
      </c>
      <c r="AC101" s="127"/>
      <c r="AD101" s="127">
        <v>14.69</v>
      </c>
      <c r="AE101" s="127">
        <v>8.81</v>
      </c>
      <c r="AF101" s="127">
        <v>5.879999999999999</v>
      </c>
      <c r="AG101" s="127"/>
      <c r="AH101" s="120">
        <v>15.97</v>
      </c>
      <c r="AI101" s="580">
        <v>135.26</v>
      </c>
      <c r="AJ101" s="580">
        <v>124.6</v>
      </c>
      <c r="AK101" s="580">
        <v>10.66</v>
      </c>
      <c r="AL101" s="580">
        <v>0</v>
      </c>
    </row>
    <row r="102" spans="1:39" ht="23.1" customHeight="1">
      <c r="A102" s="129" t="s">
        <v>114</v>
      </c>
      <c r="B102" s="129" t="s">
        <v>115</v>
      </c>
      <c r="C102" s="441" t="s">
        <v>60</v>
      </c>
      <c r="D102" s="127">
        <v>60</v>
      </c>
      <c r="E102" s="128">
        <v>51.92</v>
      </c>
      <c r="F102" s="128">
        <v>49.84</v>
      </c>
      <c r="G102" s="127">
        <v>33</v>
      </c>
      <c r="H102" s="120">
        <v>2.0799999999999983</v>
      </c>
      <c r="I102" s="128">
        <v>18.920000000000002</v>
      </c>
      <c r="J102" s="120">
        <v>21</v>
      </c>
      <c r="K102" s="127">
        <v>5</v>
      </c>
      <c r="L102" s="128">
        <v>2.64</v>
      </c>
      <c r="M102" s="127">
        <v>2.09</v>
      </c>
      <c r="N102" s="120">
        <v>0.55000000000000027</v>
      </c>
      <c r="O102" s="127">
        <v>0.48</v>
      </c>
      <c r="P102" s="120">
        <v>1.0300000000000002</v>
      </c>
      <c r="Q102" s="127">
        <v>0</v>
      </c>
      <c r="R102" s="128">
        <v>0</v>
      </c>
      <c r="S102" s="128">
        <v>0</v>
      </c>
      <c r="T102" s="128">
        <v>0</v>
      </c>
      <c r="U102" s="128">
        <v>0</v>
      </c>
      <c r="V102" s="128">
        <v>0</v>
      </c>
      <c r="W102" s="127">
        <v>103</v>
      </c>
      <c r="X102" s="127">
        <v>17</v>
      </c>
      <c r="Y102" s="127">
        <v>7.39</v>
      </c>
      <c r="Z102" s="127">
        <v>4.93</v>
      </c>
      <c r="AA102" s="127">
        <v>2.81</v>
      </c>
      <c r="AB102" s="127">
        <v>1.87</v>
      </c>
      <c r="AC102" s="127"/>
      <c r="AD102" s="127">
        <v>7.76</v>
      </c>
      <c r="AE102" s="127">
        <v>4.66</v>
      </c>
      <c r="AF102" s="127">
        <v>3.0999999999999996</v>
      </c>
      <c r="AG102" s="127"/>
      <c r="AH102" s="120">
        <v>7.4700000000000006</v>
      </c>
      <c r="AI102" s="580">
        <v>67.47</v>
      </c>
      <c r="AJ102" s="580">
        <v>62.5</v>
      </c>
      <c r="AK102" s="580">
        <v>4.97</v>
      </c>
      <c r="AL102" s="580">
        <v>0</v>
      </c>
    </row>
    <row r="103" spans="1:39" s="297" customFormat="1" ht="23.1" customHeight="1">
      <c r="A103" s="129" t="s">
        <v>116</v>
      </c>
      <c r="B103" s="129" t="s">
        <v>117</v>
      </c>
      <c r="C103" s="131" t="s">
        <v>60</v>
      </c>
      <c r="D103" s="127">
        <v>175</v>
      </c>
      <c r="E103" s="128">
        <v>154.84</v>
      </c>
      <c r="F103" s="128">
        <v>153.69999999999999</v>
      </c>
      <c r="G103" s="127">
        <v>64</v>
      </c>
      <c r="H103" s="120">
        <v>1.1400000000000148</v>
      </c>
      <c r="I103" s="128">
        <v>90.84</v>
      </c>
      <c r="J103" s="120">
        <v>91.980000000000018</v>
      </c>
      <c r="K103" s="127">
        <v>423</v>
      </c>
      <c r="L103" s="128">
        <v>194.58</v>
      </c>
      <c r="M103" s="127">
        <v>206.01999999999998</v>
      </c>
      <c r="N103" s="120">
        <v>-11.439999999999969</v>
      </c>
      <c r="O103" s="127">
        <v>56.23</v>
      </c>
      <c r="P103" s="120">
        <v>44.790000000000028</v>
      </c>
      <c r="Q103" s="127">
        <v>0</v>
      </c>
      <c r="R103" s="128">
        <v>0</v>
      </c>
      <c r="S103" s="128">
        <v>1</v>
      </c>
      <c r="T103" s="128">
        <v>-1</v>
      </c>
      <c r="U103" s="128">
        <v>0</v>
      </c>
      <c r="V103" s="128">
        <v>-1</v>
      </c>
      <c r="W103" s="127">
        <v>1147</v>
      </c>
      <c r="X103" s="127">
        <v>189.26</v>
      </c>
      <c r="Y103" s="127">
        <v>99.7</v>
      </c>
      <c r="Z103" s="127">
        <v>66.47</v>
      </c>
      <c r="AA103" s="127">
        <v>13.86</v>
      </c>
      <c r="AB103" s="127">
        <v>9.23</v>
      </c>
      <c r="AC103" s="127"/>
      <c r="AD103" s="127">
        <v>79.53</v>
      </c>
      <c r="AE103" s="127">
        <v>47.72</v>
      </c>
      <c r="AF103" s="127">
        <v>31.810000000000002</v>
      </c>
      <c r="AG103" s="127"/>
      <c r="AH103" s="120">
        <v>61.58</v>
      </c>
      <c r="AI103" s="580">
        <v>302.39000000000004</v>
      </c>
      <c r="AJ103" s="580">
        <v>261.35000000000002</v>
      </c>
      <c r="AK103" s="580">
        <v>41.040000000000006</v>
      </c>
      <c r="AL103" s="580">
        <v>0</v>
      </c>
      <c r="AM103" s="122"/>
    </row>
    <row r="104" spans="1:39" ht="24" customHeight="1">
      <c r="A104" s="136"/>
      <c r="B104" s="125" t="s">
        <v>120</v>
      </c>
      <c r="C104" s="441" t="s">
        <v>60</v>
      </c>
      <c r="D104" s="127">
        <v>30</v>
      </c>
      <c r="E104" s="128">
        <v>25.19</v>
      </c>
      <c r="F104" s="128">
        <v>21.75</v>
      </c>
      <c r="G104" s="127">
        <v>20</v>
      </c>
      <c r="H104" s="120">
        <v>3.4400000000000013</v>
      </c>
      <c r="I104" s="128">
        <v>5.19</v>
      </c>
      <c r="J104" s="120">
        <v>8.6300000000000026</v>
      </c>
      <c r="K104" s="127">
        <v>4</v>
      </c>
      <c r="L104" s="128">
        <v>1.75</v>
      </c>
      <c r="M104" s="127">
        <v>1.83</v>
      </c>
      <c r="N104" s="120">
        <v>-8.0000000000000071E-2</v>
      </c>
      <c r="O104" s="127">
        <v>0.81</v>
      </c>
      <c r="P104" s="120">
        <v>0.73</v>
      </c>
      <c r="Q104" s="127">
        <v>0</v>
      </c>
      <c r="R104" s="128">
        <v>0</v>
      </c>
      <c r="S104" s="128">
        <v>0</v>
      </c>
      <c r="T104" s="128">
        <v>0</v>
      </c>
      <c r="U104" s="128">
        <v>0</v>
      </c>
      <c r="V104" s="128">
        <v>0</v>
      </c>
      <c r="W104" s="127">
        <v>74</v>
      </c>
      <c r="X104" s="127">
        <v>12.21</v>
      </c>
      <c r="Y104" s="127">
        <v>5.21</v>
      </c>
      <c r="Z104" s="127">
        <v>3.48</v>
      </c>
      <c r="AA104" s="127">
        <v>2.12</v>
      </c>
      <c r="AB104" s="127">
        <v>1.4</v>
      </c>
      <c r="AC104" s="127"/>
      <c r="AD104" s="127">
        <v>6.27</v>
      </c>
      <c r="AE104" s="127">
        <v>3.76</v>
      </c>
      <c r="AF104" s="127">
        <v>2.5099999999999998</v>
      </c>
      <c r="AG104" s="127"/>
      <c r="AH104" s="120">
        <v>5.88</v>
      </c>
      <c r="AI104" s="580">
        <v>39.15</v>
      </c>
      <c r="AJ104" s="580">
        <v>35.24</v>
      </c>
      <c r="AK104" s="580">
        <v>3.9099999999999997</v>
      </c>
      <c r="AL104" s="580">
        <v>0</v>
      </c>
    </row>
    <row r="105" spans="1:39" ht="24.75" customHeight="1">
      <c r="A105" s="136"/>
      <c r="B105" s="129" t="s">
        <v>121</v>
      </c>
      <c r="C105" s="441" t="s">
        <v>60</v>
      </c>
      <c r="D105" s="127">
        <v>74</v>
      </c>
      <c r="E105" s="128">
        <v>81.99</v>
      </c>
      <c r="F105" s="128">
        <v>84.88</v>
      </c>
      <c r="G105" s="127">
        <v>35</v>
      </c>
      <c r="H105" s="120">
        <v>-2.8900000000000006</v>
      </c>
      <c r="I105" s="128">
        <v>46.99</v>
      </c>
      <c r="J105" s="120">
        <v>44.1</v>
      </c>
      <c r="K105" s="127">
        <v>0</v>
      </c>
      <c r="L105" s="128">
        <v>0</v>
      </c>
      <c r="M105" s="127">
        <v>0</v>
      </c>
      <c r="N105" s="120">
        <v>0</v>
      </c>
      <c r="O105" s="127">
        <v>0</v>
      </c>
      <c r="P105" s="120">
        <v>0</v>
      </c>
      <c r="Q105" s="127">
        <v>9</v>
      </c>
      <c r="R105" s="128">
        <v>14.54</v>
      </c>
      <c r="S105" s="128">
        <v>9</v>
      </c>
      <c r="T105" s="128">
        <v>5.5399999999999991</v>
      </c>
      <c r="U105" s="128">
        <v>14.54</v>
      </c>
      <c r="V105" s="128">
        <v>20.079999999999998</v>
      </c>
      <c r="W105" s="127">
        <v>117</v>
      </c>
      <c r="X105" s="127">
        <v>19.309999999999999</v>
      </c>
      <c r="Y105" s="127">
        <v>7.6</v>
      </c>
      <c r="Z105" s="127">
        <v>5.07</v>
      </c>
      <c r="AA105" s="127">
        <v>3.99</v>
      </c>
      <c r="AB105" s="127">
        <v>2.65</v>
      </c>
      <c r="AC105" s="127"/>
      <c r="AD105" s="127">
        <v>9.08</v>
      </c>
      <c r="AE105" s="127">
        <v>5.45</v>
      </c>
      <c r="AF105" s="127">
        <v>3.63</v>
      </c>
      <c r="AG105" s="127"/>
      <c r="AH105" s="120">
        <v>9.4400000000000013</v>
      </c>
      <c r="AI105" s="580">
        <v>114.89999999999999</v>
      </c>
      <c r="AJ105" s="580">
        <v>108.61999999999999</v>
      </c>
      <c r="AK105" s="580">
        <v>6.2799999999999994</v>
      </c>
      <c r="AL105" s="580">
        <v>0</v>
      </c>
    </row>
    <row r="106" spans="1:39" ht="23.1" customHeight="1">
      <c r="A106" s="752" t="s">
        <v>122</v>
      </c>
      <c r="B106" s="442" t="s">
        <v>10</v>
      </c>
      <c r="C106" s="441"/>
      <c r="D106" s="130">
        <v>583</v>
      </c>
      <c r="E106" s="130">
        <v>882.55</v>
      </c>
      <c r="F106" s="130">
        <v>994.19</v>
      </c>
      <c r="G106" s="130">
        <v>817</v>
      </c>
      <c r="H106" s="130">
        <v>-111.64</v>
      </c>
      <c r="I106" s="130">
        <v>65.55</v>
      </c>
      <c r="J106" s="130">
        <v>-46.09</v>
      </c>
      <c r="K106" s="130">
        <v>24</v>
      </c>
      <c r="L106" s="130">
        <v>16.7</v>
      </c>
      <c r="M106" s="130">
        <v>9.1</v>
      </c>
      <c r="N106" s="130">
        <v>7.6</v>
      </c>
      <c r="O106" s="130">
        <v>6.52</v>
      </c>
      <c r="P106" s="130">
        <v>14.12</v>
      </c>
      <c r="Q106" s="130">
        <v>19</v>
      </c>
      <c r="R106" s="130">
        <v>59.2</v>
      </c>
      <c r="S106" s="130">
        <v>27</v>
      </c>
      <c r="T106" s="130">
        <v>32.200000000000003</v>
      </c>
      <c r="U106" s="130">
        <v>59.2</v>
      </c>
      <c r="V106" s="130">
        <v>91.4</v>
      </c>
      <c r="W106" s="130">
        <v>2088</v>
      </c>
      <c r="X106" s="130">
        <v>344.53000000000003</v>
      </c>
      <c r="Y106" s="130">
        <v>154</v>
      </c>
      <c r="Z106" s="130">
        <v>102.64999999999999</v>
      </c>
      <c r="AA106" s="130">
        <v>52.719999999999992</v>
      </c>
      <c r="AB106" s="130">
        <v>35.159999999999997</v>
      </c>
      <c r="AC106" s="130">
        <v>0</v>
      </c>
      <c r="AD106" s="130">
        <v>161.38</v>
      </c>
      <c r="AE106" s="130">
        <v>96.83</v>
      </c>
      <c r="AF106" s="130">
        <v>64.55</v>
      </c>
      <c r="AG106" s="130"/>
      <c r="AH106" s="130">
        <v>149.54999999999998</v>
      </c>
      <c r="AI106" s="580">
        <v>1125.69</v>
      </c>
      <c r="AJ106" s="580">
        <v>1025.98</v>
      </c>
      <c r="AK106" s="580">
        <v>99.71</v>
      </c>
      <c r="AL106" s="580">
        <v>0</v>
      </c>
    </row>
    <row r="107" spans="1:39" s="582" customFormat="1" ht="23.1" customHeight="1">
      <c r="A107" s="753"/>
      <c r="B107" s="129" t="s">
        <v>123</v>
      </c>
      <c r="C107" s="441" t="s">
        <v>20</v>
      </c>
      <c r="D107" s="127">
        <v>244</v>
      </c>
      <c r="E107" s="128">
        <v>394.4</v>
      </c>
      <c r="F107" s="128">
        <v>444.38</v>
      </c>
      <c r="G107" s="127">
        <v>398</v>
      </c>
      <c r="H107" s="120">
        <v>-49.980000000000018</v>
      </c>
      <c r="I107" s="128">
        <v>-3.6</v>
      </c>
      <c r="J107" s="120">
        <v>-53.58000000000002</v>
      </c>
      <c r="K107" s="127">
        <v>9</v>
      </c>
      <c r="L107" s="128">
        <v>7.2</v>
      </c>
      <c r="M107" s="127">
        <v>2.6</v>
      </c>
      <c r="N107" s="120">
        <v>4.5999999999999996</v>
      </c>
      <c r="O107" s="127">
        <v>2.13</v>
      </c>
      <c r="P107" s="120">
        <v>6.7299999999999995</v>
      </c>
      <c r="Q107" s="127">
        <v>3</v>
      </c>
      <c r="R107" s="128">
        <v>8.8000000000000007</v>
      </c>
      <c r="S107" s="128">
        <v>1</v>
      </c>
      <c r="T107" s="128">
        <v>7.8000000000000007</v>
      </c>
      <c r="U107" s="128">
        <v>8.8000000000000007</v>
      </c>
      <c r="V107" s="128">
        <v>16.600000000000001</v>
      </c>
      <c r="W107" s="127">
        <v>982</v>
      </c>
      <c r="X107" s="127">
        <v>162.03</v>
      </c>
      <c r="Y107" s="127">
        <v>73.2</v>
      </c>
      <c r="Z107" s="127">
        <v>48.79</v>
      </c>
      <c r="AA107" s="127">
        <v>24.02</v>
      </c>
      <c r="AB107" s="127">
        <v>16.02</v>
      </c>
      <c r="AC107" s="127"/>
      <c r="AD107" s="127">
        <v>75.239999999999995</v>
      </c>
      <c r="AE107" s="127">
        <v>45.14</v>
      </c>
      <c r="AF107" s="127">
        <v>30.099999999999994</v>
      </c>
      <c r="AG107" s="127"/>
      <c r="AH107" s="120">
        <v>69.16</v>
      </c>
      <c r="AI107" s="580">
        <v>483.03</v>
      </c>
      <c r="AJ107" s="580">
        <v>436.90999999999997</v>
      </c>
      <c r="AK107" s="580">
        <v>46.11999999999999</v>
      </c>
      <c r="AL107" s="580">
        <v>0</v>
      </c>
      <c r="AM107" s="122"/>
    </row>
    <row r="108" spans="1:39" ht="23.1" customHeight="1">
      <c r="A108" s="753"/>
      <c r="B108" s="129" t="s">
        <v>124</v>
      </c>
      <c r="C108" s="131" t="s">
        <v>20</v>
      </c>
      <c r="D108" s="127">
        <v>113</v>
      </c>
      <c r="E108" s="128">
        <v>182.4</v>
      </c>
      <c r="F108" s="128">
        <v>198.32999999999998</v>
      </c>
      <c r="G108" s="127">
        <v>162</v>
      </c>
      <c r="H108" s="120">
        <v>-15.929999999999978</v>
      </c>
      <c r="I108" s="128">
        <v>20.399999999999999</v>
      </c>
      <c r="J108" s="120">
        <v>4.4700000000000202</v>
      </c>
      <c r="K108" s="127">
        <v>1</v>
      </c>
      <c r="L108" s="128">
        <v>0.8</v>
      </c>
      <c r="M108" s="127">
        <v>1.8</v>
      </c>
      <c r="N108" s="120">
        <v>-1</v>
      </c>
      <c r="O108" s="127">
        <v>0</v>
      </c>
      <c r="P108" s="120">
        <v>-1</v>
      </c>
      <c r="Q108" s="127">
        <v>9</v>
      </c>
      <c r="R108" s="128">
        <v>29.6</v>
      </c>
      <c r="S108" s="128">
        <v>12</v>
      </c>
      <c r="T108" s="128">
        <v>17.600000000000001</v>
      </c>
      <c r="U108" s="128">
        <v>29.6</v>
      </c>
      <c r="V108" s="128">
        <v>47.2</v>
      </c>
      <c r="W108" s="127">
        <v>503</v>
      </c>
      <c r="X108" s="127">
        <v>83</v>
      </c>
      <c r="Y108" s="127">
        <v>34.1</v>
      </c>
      <c r="Z108" s="127">
        <v>22.73</v>
      </c>
      <c r="AA108" s="127">
        <v>15.7</v>
      </c>
      <c r="AB108" s="127">
        <v>10.47</v>
      </c>
      <c r="AC108" s="127"/>
      <c r="AD108" s="127">
        <v>40.26</v>
      </c>
      <c r="AE108" s="127">
        <v>24.16</v>
      </c>
      <c r="AF108" s="127">
        <v>16.099999999999998</v>
      </c>
      <c r="AG108" s="127"/>
      <c r="AH108" s="120">
        <v>39.86</v>
      </c>
      <c r="AI108" s="580">
        <v>279.10000000000002</v>
      </c>
      <c r="AJ108" s="580">
        <v>252.53000000000003</v>
      </c>
      <c r="AK108" s="580">
        <v>26.57</v>
      </c>
      <c r="AL108" s="580">
        <v>0</v>
      </c>
    </row>
    <row r="109" spans="1:39" ht="23.1" customHeight="1">
      <c r="A109" s="753"/>
      <c r="B109" s="129" t="s">
        <v>125</v>
      </c>
      <c r="C109" s="131" t="s">
        <v>20</v>
      </c>
      <c r="D109" s="127">
        <v>156</v>
      </c>
      <c r="E109" s="128">
        <v>231.2</v>
      </c>
      <c r="F109" s="128">
        <v>277.52</v>
      </c>
      <c r="G109" s="127">
        <v>198</v>
      </c>
      <c r="H109" s="120">
        <v>-46.319999999999993</v>
      </c>
      <c r="I109" s="128">
        <v>33.200000000000003</v>
      </c>
      <c r="J109" s="120">
        <v>-13.11999999999999</v>
      </c>
      <c r="K109" s="127">
        <v>5</v>
      </c>
      <c r="L109" s="128">
        <v>4</v>
      </c>
      <c r="M109" s="127">
        <v>2.6</v>
      </c>
      <c r="N109" s="120">
        <v>1.4</v>
      </c>
      <c r="O109" s="127">
        <v>2.13</v>
      </c>
      <c r="P109" s="120">
        <v>3.53</v>
      </c>
      <c r="Q109" s="127">
        <v>7</v>
      </c>
      <c r="R109" s="128">
        <v>20.8</v>
      </c>
      <c r="S109" s="128">
        <v>14</v>
      </c>
      <c r="T109" s="128">
        <v>6.8000000000000007</v>
      </c>
      <c r="U109" s="128">
        <v>20.8</v>
      </c>
      <c r="V109" s="128">
        <v>27.6</v>
      </c>
      <c r="W109" s="127">
        <v>445</v>
      </c>
      <c r="X109" s="127">
        <v>73.430000000000007</v>
      </c>
      <c r="Y109" s="127">
        <v>34.54</v>
      </c>
      <c r="Z109" s="127">
        <v>23.03</v>
      </c>
      <c r="AA109" s="127">
        <v>9.52</v>
      </c>
      <c r="AB109" s="127">
        <v>6.34</v>
      </c>
      <c r="AC109" s="127"/>
      <c r="AD109" s="127">
        <v>32.18</v>
      </c>
      <c r="AE109" s="127">
        <v>19.309999999999999</v>
      </c>
      <c r="AF109" s="127">
        <v>12.870000000000001</v>
      </c>
      <c r="AG109" s="127"/>
      <c r="AH109" s="120">
        <v>28.83</v>
      </c>
      <c r="AI109" s="580">
        <v>264.04999999999995</v>
      </c>
      <c r="AJ109" s="580">
        <v>244.83999999999997</v>
      </c>
      <c r="AK109" s="580">
        <v>19.21</v>
      </c>
      <c r="AL109" s="580">
        <v>0</v>
      </c>
    </row>
    <row r="110" spans="1:39" s="121" customFormat="1" ht="31.5" customHeight="1">
      <c r="A110" s="754"/>
      <c r="B110" s="129" t="s">
        <v>126</v>
      </c>
      <c r="C110" s="441" t="s">
        <v>60</v>
      </c>
      <c r="D110" s="127">
        <v>70</v>
      </c>
      <c r="E110" s="128">
        <v>74.55</v>
      </c>
      <c r="F110" s="128">
        <v>73.960000000000008</v>
      </c>
      <c r="G110" s="127">
        <v>59</v>
      </c>
      <c r="H110" s="120">
        <v>0.5899999999999892</v>
      </c>
      <c r="I110" s="128">
        <v>15.55</v>
      </c>
      <c r="J110" s="120">
        <v>16.13999999999999</v>
      </c>
      <c r="K110" s="127">
        <v>9</v>
      </c>
      <c r="L110" s="128">
        <v>4.7</v>
      </c>
      <c r="M110" s="127">
        <v>2.1</v>
      </c>
      <c r="N110" s="120">
        <v>2.6</v>
      </c>
      <c r="O110" s="127">
        <v>2.2599999999999998</v>
      </c>
      <c r="P110" s="120">
        <v>4.8599999999999994</v>
      </c>
      <c r="Q110" s="127">
        <v>0</v>
      </c>
      <c r="R110" s="128">
        <v>0</v>
      </c>
      <c r="S110" s="128">
        <v>0</v>
      </c>
      <c r="T110" s="128">
        <v>0</v>
      </c>
      <c r="U110" s="128">
        <v>0</v>
      </c>
      <c r="V110" s="128">
        <v>0</v>
      </c>
      <c r="W110" s="127">
        <v>158</v>
      </c>
      <c r="X110" s="127">
        <v>26.07</v>
      </c>
      <c r="Y110" s="127">
        <v>12.16</v>
      </c>
      <c r="Z110" s="127">
        <v>8.1</v>
      </c>
      <c r="AA110" s="127">
        <v>3.48</v>
      </c>
      <c r="AB110" s="127">
        <v>2.33</v>
      </c>
      <c r="AC110" s="127"/>
      <c r="AD110" s="127">
        <v>13.7</v>
      </c>
      <c r="AE110" s="127">
        <v>8.2200000000000006</v>
      </c>
      <c r="AF110" s="127">
        <v>5.4799999999999986</v>
      </c>
      <c r="AG110" s="127"/>
      <c r="AH110" s="120">
        <v>11.700000000000001</v>
      </c>
      <c r="AI110" s="580">
        <v>99.509999999999991</v>
      </c>
      <c r="AJ110" s="580">
        <v>91.699999999999989</v>
      </c>
      <c r="AK110" s="580">
        <v>7.8099999999999987</v>
      </c>
      <c r="AL110" s="580">
        <v>0</v>
      </c>
      <c r="AM110" s="122"/>
    </row>
  </sheetData>
  <mergeCells count="54">
    <mergeCell ref="A106:A110"/>
    <mergeCell ref="A47:A49"/>
    <mergeCell ref="A2:AL4"/>
    <mergeCell ref="AD7:AD8"/>
    <mergeCell ref="AE7:AE8"/>
    <mergeCell ref="AF7:AF8"/>
    <mergeCell ref="AG7:AG8"/>
    <mergeCell ref="AH6:AH7"/>
    <mergeCell ref="H7:J7"/>
    <mergeCell ref="T7:V7"/>
    <mergeCell ref="Y7:Z7"/>
    <mergeCell ref="AA7:AC7"/>
    <mergeCell ref="AI5:AL7"/>
    <mergeCell ref="S7:S8"/>
    <mergeCell ref="W7:W8"/>
    <mergeCell ref="X7:X8"/>
    <mergeCell ref="A56:A58"/>
    <mergeCell ref="A85:A87"/>
    <mergeCell ref="A93:A95"/>
    <mergeCell ref="A32:A34"/>
    <mergeCell ref="A35:A37"/>
    <mergeCell ref="A38:A40"/>
    <mergeCell ref="A41:A43"/>
    <mergeCell ref="A44:A46"/>
    <mergeCell ref="A20:A22"/>
    <mergeCell ref="A23:A25"/>
    <mergeCell ref="A26:A28"/>
    <mergeCell ref="A29:A31"/>
    <mergeCell ref="A51:A53"/>
    <mergeCell ref="A17:A19"/>
    <mergeCell ref="D7:D8"/>
    <mergeCell ref="E7:E8"/>
    <mergeCell ref="F7:F8"/>
    <mergeCell ref="A5:A8"/>
    <mergeCell ref="A11:A13"/>
    <mergeCell ref="A14:A16"/>
    <mergeCell ref="C5:C8"/>
    <mergeCell ref="D5:J6"/>
    <mergeCell ref="G7:G8"/>
    <mergeCell ref="B5:B8"/>
    <mergeCell ref="A9:C9"/>
    <mergeCell ref="A10:C10"/>
    <mergeCell ref="W5:AH5"/>
    <mergeCell ref="K6:M6"/>
    <mergeCell ref="W6:AC6"/>
    <mergeCell ref="AD6:AG6"/>
    <mergeCell ref="N6:P7"/>
    <mergeCell ref="Q5:V6"/>
    <mergeCell ref="K5:P5"/>
    <mergeCell ref="M7:M8"/>
    <mergeCell ref="Q7:Q8"/>
    <mergeCell ref="R7:R8"/>
    <mergeCell ref="K7:K8"/>
    <mergeCell ref="L7:L8"/>
  </mergeCells>
  <phoneticPr fontId="145" type="noConversion"/>
  <printOptions horizontalCentered="1"/>
  <pageMargins left="0.15748031496062992" right="0.15748031496062992" top="0.39370078740157483" bottom="0.39370078740157483" header="0.51181102362204722" footer="0.51181102362204722"/>
  <pageSetup paperSize="8" scale="76" fitToHeight="0" orientation="landscape" horizontalDpi="300" verticalDpi="300" r:id="rId1"/>
  <headerFooter scaleWithDoc="0" alignWithMargins="0">
    <oddFooter>&amp;C&amp;P</oddFooter>
  </headerFooter>
  <colBreaks count="1" manualBreakCount="1">
    <brk id="14" max="17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workbookViewId="0">
      <selection activeCell="A2" sqref="A2:F2"/>
    </sheetView>
  </sheetViews>
  <sheetFormatPr defaultColWidth="9" defaultRowHeight="13.5"/>
  <cols>
    <col min="1" max="1" width="8.875" style="275" customWidth="1"/>
    <col min="2" max="2" width="12.125" style="275" customWidth="1"/>
    <col min="3" max="3" width="20.625" style="275" customWidth="1"/>
    <col min="4" max="4" width="18.25" style="275" customWidth="1"/>
    <col min="5" max="5" width="16" style="275" customWidth="1"/>
    <col min="6" max="6" width="11.125" style="138" customWidth="1"/>
    <col min="7" max="16384" width="9" style="138"/>
  </cols>
  <sheetData>
    <row r="1" spans="1:6" ht="30" customHeight="1">
      <c r="A1" s="276" t="s">
        <v>229</v>
      </c>
      <c r="B1" s="276"/>
      <c r="C1" s="845"/>
      <c r="D1" s="845"/>
      <c r="E1" s="845"/>
    </row>
    <row r="2" spans="1:6" ht="66" customHeight="1">
      <c r="A2" s="846" t="s">
        <v>230</v>
      </c>
      <c r="B2" s="846"/>
      <c r="C2" s="846"/>
      <c r="D2" s="846"/>
      <c r="E2" s="846"/>
      <c r="F2" s="846"/>
    </row>
    <row r="3" spans="1:6" ht="30" customHeight="1">
      <c r="A3" s="277"/>
      <c r="B3" s="277"/>
      <c r="C3" s="278"/>
      <c r="D3" s="279"/>
      <c r="E3" s="280"/>
    </row>
    <row r="4" spans="1:6" ht="30" customHeight="1">
      <c r="A4" s="281"/>
      <c r="B4" s="281" t="s">
        <v>231</v>
      </c>
      <c r="C4" s="281" t="s">
        <v>232</v>
      </c>
      <c r="D4" s="282" t="s">
        <v>233</v>
      </c>
      <c r="E4" s="283" t="s">
        <v>234</v>
      </c>
      <c r="F4" s="283" t="s">
        <v>235</v>
      </c>
    </row>
    <row r="5" spans="1:6" ht="30" customHeight="1">
      <c r="A5" s="843" t="s">
        <v>236</v>
      </c>
      <c r="B5" s="844"/>
      <c r="C5" s="281"/>
      <c r="D5" s="282"/>
      <c r="E5" s="847">
        <v>835</v>
      </c>
      <c r="F5" s="848"/>
    </row>
    <row r="6" spans="1:6" ht="30" customHeight="1">
      <c r="A6" s="843" t="s">
        <v>237</v>
      </c>
      <c r="B6" s="844"/>
      <c r="C6" s="281"/>
      <c r="D6" s="282"/>
      <c r="E6" s="283"/>
      <c r="F6" s="283">
        <v>5</v>
      </c>
    </row>
    <row r="7" spans="1:6" ht="30" customHeight="1">
      <c r="A7" s="843" t="s">
        <v>238</v>
      </c>
      <c r="B7" s="844"/>
      <c r="C7" s="281"/>
      <c r="D7" s="282"/>
      <c r="E7" s="283"/>
      <c r="F7" s="283">
        <v>5</v>
      </c>
    </row>
    <row r="8" spans="1:6" ht="30" customHeight="1">
      <c r="A8" s="284"/>
      <c r="B8" s="281"/>
      <c r="C8" s="285" t="s">
        <v>36</v>
      </c>
      <c r="D8" s="282"/>
      <c r="E8" s="283"/>
      <c r="F8" s="283">
        <v>1</v>
      </c>
    </row>
    <row r="9" spans="1:6" ht="30" customHeight="1">
      <c r="A9" s="284"/>
      <c r="B9" s="281"/>
      <c r="C9" s="285" t="s">
        <v>22</v>
      </c>
      <c r="D9" s="282"/>
      <c r="E9" s="283"/>
      <c r="F9" s="283">
        <v>1</v>
      </c>
    </row>
    <row r="10" spans="1:6" ht="30" customHeight="1">
      <c r="A10" s="284"/>
      <c r="B10" s="281"/>
      <c r="C10" s="285" t="s">
        <v>44</v>
      </c>
      <c r="D10" s="282"/>
      <c r="E10" s="283"/>
      <c r="F10" s="283">
        <v>1</v>
      </c>
    </row>
    <row r="11" spans="1:6" ht="30" customHeight="1">
      <c r="A11" s="284"/>
      <c r="B11" s="281"/>
      <c r="C11" s="285" t="s">
        <v>40</v>
      </c>
      <c r="D11" s="282"/>
      <c r="E11" s="283"/>
      <c r="F11" s="283">
        <v>1</v>
      </c>
    </row>
    <row r="12" spans="1:6" ht="30" customHeight="1">
      <c r="A12" s="284"/>
      <c r="B12" s="281"/>
      <c r="C12" s="285" t="s">
        <v>66</v>
      </c>
      <c r="D12" s="282"/>
      <c r="E12" s="283"/>
      <c r="F12" s="283">
        <v>1</v>
      </c>
    </row>
    <row r="13" spans="1:6" ht="30" customHeight="1">
      <c r="A13" s="286"/>
      <c r="B13" s="286"/>
      <c r="C13" s="287" t="s">
        <v>127</v>
      </c>
      <c r="D13" s="287"/>
      <c r="E13" s="288">
        <f>E14+E22+E30+E35+E49+E64+E78+E94+E103+E116+E129+E136+E151+E157</f>
        <v>830</v>
      </c>
      <c r="F13" s="143"/>
    </row>
    <row r="14" spans="1:6" ht="30" customHeight="1">
      <c r="A14" s="289" t="s">
        <v>128</v>
      </c>
      <c r="B14" s="289" t="s">
        <v>128</v>
      </c>
      <c r="C14" s="290" t="s">
        <v>10</v>
      </c>
      <c r="D14" s="291"/>
      <c r="E14" s="288">
        <f>SUM(E20:E21)+E15</f>
        <v>23.14</v>
      </c>
      <c r="F14" s="143"/>
    </row>
    <row r="15" spans="1:6" ht="30" customHeight="1">
      <c r="A15" s="289"/>
      <c r="B15" s="289"/>
      <c r="C15" s="290" t="s">
        <v>239</v>
      </c>
      <c r="D15" s="291"/>
      <c r="E15" s="288">
        <f>E16+E18+E19</f>
        <v>9.620000000000001</v>
      </c>
      <c r="F15" s="143"/>
    </row>
    <row r="16" spans="1:6" ht="30" customHeight="1">
      <c r="A16" s="289"/>
      <c r="B16" s="289"/>
      <c r="C16" s="290" t="s">
        <v>240</v>
      </c>
      <c r="D16" s="291"/>
      <c r="E16" s="288">
        <f>SUM(E17:E17)</f>
        <v>3.54</v>
      </c>
      <c r="F16" s="143"/>
    </row>
    <row r="17" spans="1:6" ht="30" customHeight="1">
      <c r="A17" s="289"/>
      <c r="B17" s="289"/>
      <c r="C17" s="292" t="s">
        <v>241</v>
      </c>
      <c r="D17" s="293" t="s">
        <v>242</v>
      </c>
      <c r="E17" s="294">
        <f>VLOOKUP(C17,[33]匹配表!C1:D124,2,0)</f>
        <v>3.54</v>
      </c>
      <c r="F17" s="143"/>
    </row>
    <row r="18" spans="1:6" ht="30" customHeight="1">
      <c r="A18" s="289"/>
      <c r="B18" s="289"/>
      <c r="C18" s="285" t="s">
        <v>243</v>
      </c>
      <c r="D18" s="293" t="s">
        <v>242</v>
      </c>
      <c r="E18" s="294">
        <f>VLOOKUP(C18,[33]匹配表!C1:D126,2,0)</f>
        <v>1.79</v>
      </c>
      <c r="F18" s="143"/>
    </row>
    <row r="19" spans="1:6" ht="30" customHeight="1">
      <c r="A19" s="289"/>
      <c r="B19" s="289"/>
      <c r="C19" s="285" t="s">
        <v>244</v>
      </c>
      <c r="D19" s="293" t="s">
        <v>242</v>
      </c>
      <c r="E19" s="294">
        <f>VLOOKUP(C19,[33]匹配表!C1:D124,2,0)</f>
        <v>4.29</v>
      </c>
      <c r="F19" s="143"/>
    </row>
    <row r="20" spans="1:6" ht="30" customHeight="1">
      <c r="A20" s="289"/>
      <c r="B20" s="289"/>
      <c r="C20" s="285" t="s">
        <v>245</v>
      </c>
      <c r="D20" s="293" t="s">
        <v>242</v>
      </c>
      <c r="E20" s="294">
        <f>VLOOKUP(C20,[33]匹配表!C4:D127,2,0)</f>
        <v>9.67</v>
      </c>
      <c r="F20" s="143"/>
    </row>
    <row r="21" spans="1:6" ht="30" customHeight="1">
      <c r="A21" s="289"/>
      <c r="B21" s="289"/>
      <c r="C21" s="285" t="s">
        <v>246</v>
      </c>
      <c r="D21" s="293" t="s">
        <v>242</v>
      </c>
      <c r="E21" s="294">
        <f>VLOOKUP(C21,[33]匹配表!C1:D124,2,0)</f>
        <v>3.85</v>
      </c>
      <c r="F21" s="143"/>
    </row>
    <row r="22" spans="1:6" ht="30" customHeight="1">
      <c r="A22" s="289" t="s">
        <v>140</v>
      </c>
      <c r="B22" s="289" t="s">
        <v>140</v>
      </c>
      <c r="C22" s="290" t="s">
        <v>10</v>
      </c>
      <c r="D22" s="291"/>
      <c r="E22" s="288">
        <f>SUM(E26:E29)+E23</f>
        <v>32.269999999999996</v>
      </c>
      <c r="F22" s="143"/>
    </row>
    <row r="23" spans="1:6" ht="30" customHeight="1">
      <c r="A23" s="289"/>
      <c r="B23" s="289"/>
      <c r="C23" s="290" t="s">
        <v>239</v>
      </c>
      <c r="D23" s="291"/>
      <c r="E23" s="288">
        <f>SUM(E24:E25)</f>
        <v>7.89</v>
      </c>
      <c r="F23" s="143"/>
    </row>
    <row r="24" spans="1:6" ht="30" customHeight="1">
      <c r="A24" s="289"/>
      <c r="B24" s="289"/>
      <c r="C24" s="292" t="s">
        <v>247</v>
      </c>
      <c r="D24" s="293" t="s">
        <v>242</v>
      </c>
      <c r="E24" s="294">
        <f>VLOOKUP(C24,[33]匹配表!C1:D124,2,0)</f>
        <v>5.64</v>
      </c>
      <c r="F24" s="143"/>
    </row>
    <row r="25" spans="1:6" ht="30" customHeight="1">
      <c r="A25" s="289"/>
      <c r="B25" s="289"/>
      <c r="C25" s="292" t="s">
        <v>248</v>
      </c>
      <c r="D25" s="293" t="s">
        <v>242</v>
      </c>
      <c r="E25" s="294">
        <f>VLOOKUP(C25,[33]匹配表!C2:D125,2,0)</f>
        <v>2.25</v>
      </c>
      <c r="F25" s="143"/>
    </row>
    <row r="26" spans="1:6" ht="30" customHeight="1">
      <c r="A26" s="289"/>
      <c r="B26" s="289"/>
      <c r="C26" s="292" t="s">
        <v>249</v>
      </c>
      <c r="D26" s="293" t="s">
        <v>242</v>
      </c>
      <c r="E26" s="294">
        <f>VLOOKUP(C26,[33]匹配表!C3:D126,2,0)</f>
        <v>4.7</v>
      </c>
      <c r="F26" s="143"/>
    </row>
    <row r="27" spans="1:6" ht="30" customHeight="1">
      <c r="A27" s="289"/>
      <c r="B27" s="289"/>
      <c r="C27" s="292" t="s">
        <v>250</v>
      </c>
      <c r="D27" s="293" t="s">
        <v>242</v>
      </c>
      <c r="E27" s="294">
        <f>VLOOKUP(C27,[33]匹配表!C4:D127,2,0)</f>
        <v>6.8</v>
      </c>
      <c r="F27" s="143"/>
    </row>
    <row r="28" spans="1:6" ht="30" customHeight="1">
      <c r="A28" s="289"/>
      <c r="B28" s="289"/>
      <c r="C28" s="292" t="s">
        <v>251</v>
      </c>
      <c r="D28" s="293" t="s">
        <v>242</v>
      </c>
      <c r="E28" s="294">
        <f>VLOOKUP(C28,[33]匹配表!C5:D128,2,0)</f>
        <v>7.91</v>
      </c>
      <c r="F28" s="143"/>
    </row>
    <row r="29" spans="1:6" ht="30" customHeight="1">
      <c r="A29" s="289"/>
      <c r="B29" s="289"/>
      <c r="C29" s="292" t="s">
        <v>252</v>
      </c>
      <c r="D29" s="293" t="s">
        <v>242</v>
      </c>
      <c r="E29" s="294">
        <f>VLOOKUP(C29,[33]匹配表!C6:D129,2,0)</f>
        <v>4.97</v>
      </c>
      <c r="F29" s="143"/>
    </row>
    <row r="30" spans="1:6" ht="30" customHeight="1">
      <c r="A30" s="289" t="s">
        <v>144</v>
      </c>
      <c r="B30" s="289" t="s">
        <v>144</v>
      </c>
      <c r="C30" s="290" t="s">
        <v>10</v>
      </c>
      <c r="D30" s="237"/>
      <c r="E30" s="288">
        <f>SUM(E32:E34)+E31</f>
        <v>19.3</v>
      </c>
      <c r="F30" s="143"/>
    </row>
    <row r="31" spans="1:6" ht="30" customHeight="1">
      <c r="A31" s="289"/>
      <c r="B31" s="289"/>
      <c r="C31" s="285" t="s">
        <v>253</v>
      </c>
      <c r="D31" s="293" t="s">
        <v>242</v>
      </c>
      <c r="E31" s="294">
        <f>VLOOKUP(C31,[33]匹配表!C1:D124,2,0)</f>
        <v>3.32</v>
      </c>
      <c r="F31" s="143"/>
    </row>
    <row r="32" spans="1:6" ht="30" customHeight="1">
      <c r="A32" s="289"/>
      <c r="B32" s="289"/>
      <c r="C32" s="285" t="s">
        <v>254</v>
      </c>
      <c r="D32" s="293" t="s">
        <v>242</v>
      </c>
      <c r="E32" s="294">
        <f>VLOOKUP(C32,[33]匹配表!C2:D125,2,0)</f>
        <v>6.71</v>
      </c>
      <c r="F32" s="143"/>
    </row>
    <row r="33" spans="1:6" ht="30" customHeight="1">
      <c r="A33" s="289"/>
      <c r="B33" s="289"/>
      <c r="C33" s="285" t="s">
        <v>255</v>
      </c>
      <c r="D33" s="293" t="s">
        <v>242</v>
      </c>
      <c r="E33" s="294">
        <f>VLOOKUP(C33,[33]匹配表!C3:D126,2,0)</f>
        <v>4.87</v>
      </c>
      <c r="F33" s="143"/>
    </row>
    <row r="34" spans="1:6" ht="30" customHeight="1">
      <c r="A34" s="289"/>
      <c r="B34" s="289"/>
      <c r="C34" s="285" t="s">
        <v>256</v>
      </c>
      <c r="D34" s="293" t="s">
        <v>242</v>
      </c>
      <c r="E34" s="294">
        <f>VLOOKUP(C34,[33]匹配表!C4:D127,2,0)</f>
        <v>4.4000000000000004</v>
      </c>
      <c r="F34" s="143"/>
    </row>
    <row r="35" spans="1:6" ht="30" customHeight="1">
      <c r="A35" s="289" t="s">
        <v>148</v>
      </c>
      <c r="B35" s="289" t="s">
        <v>148</v>
      </c>
      <c r="C35" s="290" t="s">
        <v>10</v>
      </c>
      <c r="D35" s="237"/>
      <c r="E35" s="288">
        <f>SUM(E42:E48)+E36</f>
        <v>59.679999999999993</v>
      </c>
      <c r="F35" s="143"/>
    </row>
    <row r="36" spans="1:6" ht="30" customHeight="1">
      <c r="A36" s="289"/>
      <c r="B36" s="289"/>
      <c r="C36" s="290" t="s">
        <v>239</v>
      </c>
      <c r="D36" s="237"/>
      <c r="E36" s="288">
        <f>SUM(E37:E41)</f>
        <v>17.91</v>
      </c>
      <c r="F36" s="143"/>
    </row>
    <row r="37" spans="1:6" ht="30" customHeight="1">
      <c r="A37" s="289"/>
      <c r="B37" s="289"/>
      <c r="C37" s="285" t="s">
        <v>257</v>
      </c>
      <c r="D37" s="293" t="s">
        <v>242</v>
      </c>
      <c r="E37" s="294">
        <f>VLOOKUP(C37,[33]匹配表!C1:D124,2,0)</f>
        <v>1.73</v>
      </c>
      <c r="F37" s="143"/>
    </row>
    <row r="38" spans="1:6" ht="30" customHeight="1">
      <c r="A38" s="289"/>
      <c r="B38" s="289"/>
      <c r="C38" s="285" t="s">
        <v>258</v>
      </c>
      <c r="D38" s="293" t="s">
        <v>242</v>
      </c>
      <c r="E38" s="294">
        <f>VLOOKUP(C38,[33]匹配表!C2:D125,2,0)</f>
        <v>3.75</v>
      </c>
      <c r="F38" s="143"/>
    </row>
    <row r="39" spans="1:6" ht="30" customHeight="1">
      <c r="A39" s="289"/>
      <c r="B39" s="289"/>
      <c r="C39" s="285" t="s">
        <v>259</v>
      </c>
      <c r="D39" s="293" t="s">
        <v>242</v>
      </c>
      <c r="E39" s="294">
        <f>VLOOKUP(C39,[33]匹配表!C3:D126,2,0)</f>
        <v>1.85</v>
      </c>
      <c r="F39" s="143"/>
    </row>
    <row r="40" spans="1:6" ht="30" customHeight="1">
      <c r="A40" s="289"/>
      <c r="B40" s="289"/>
      <c r="C40" s="285" t="s">
        <v>260</v>
      </c>
      <c r="D40" s="293" t="s">
        <v>242</v>
      </c>
      <c r="E40" s="294">
        <f>VLOOKUP(C40,[33]匹配表!C4:D127,2,0)</f>
        <v>3.79</v>
      </c>
      <c r="F40" s="143"/>
    </row>
    <row r="41" spans="1:6" ht="30" customHeight="1">
      <c r="A41" s="289"/>
      <c r="B41" s="289"/>
      <c r="C41" s="285" t="s">
        <v>261</v>
      </c>
      <c r="D41" s="293" t="s">
        <v>242</v>
      </c>
      <c r="E41" s="294">
        <f>VLOOKUP(C41,[33]匹配表!C5:D128,2,0)</f>
        <v>6.79</v>
      </c>
      <c r="F41" s="143"/>
    </row>
    <row r="42" spans="1:6" ht="30" customHeight="1">
      <c r="A42" s="289"/>
      <c r="B42" s="289"/>
      <c r="C42" s="285" t="s">
        <v>262</v>
      </c>
      <c r="D42" s="293" t="s">
        <v>242</v>
      </c>
      <c r="E42" s="294">
        <f>VLOOKUP(C42,[33]匹配表!C6:D129,2,0)</f>
        <v>6.07</v>
      </c>
      <c r="F42" s="143"/>
    </row>
    <row r="43" spans="1:6" ht="30" customHeight="1">
      <c r="A43" s="289"/>
      <c r="B43" s="289"/>
      <c r="C43" s="285" t="s">
        <v>263</v>
      </c>
      <c r="D43" s="293" t="s">
        <v>242</v>
      </c>
      <c r="E43" s="294">
        <f>VLOOKUP(C43,[33]匹配表!C7:D130,2,0)</f>
        <v>3.83</v>
      </c>
      <c r="F43" s="143"/>
    </row>
    <row r="44" spans="1:6" ht="30" customHeight="1">
      <c r="A44" s="289"/>
      <c r="B44" s="289"/>
      <c r="C44" s="285" t="s">
        <v>264</v>
      </c>
      <c r="D44" s="293" t="s">
        <v>242</v>
      </c>
      <c r="E44" s="294">
        <f>VLOOKUP(C44,[33]匹配表!C8:D131,2,0)</f>
        <v>3.86</v>
      </c>
      <c r="F44" s="143"/>
    </row>
    <row r="45" spans="1:6" ht="30" customHeight="1">
      <c r="A45" s="289"/>
      <c r="B45" s="289"/>
      <c r="C45" s="285" t="s">
        <v>265</v>
      </c>
      <c r="D45" s="293" t="s">
        <v>242</v>
      </c>
      <c r="E45" s="294">
        <f>VLOOKUP(C45,[33]匹配表!C9:D132,2,0)</f>
        <v>3.7</v>
      </c>
      <c r="F45" s="143"/>
    </row>
    <row r="46" spans="1:6" ht="30" customHeight="1">
      <c r="A46" s="289"/>
      <c r="B46" s="289"/>
      <c r="C46" s="285" t="s">
        <v>266</v>
      </c>
      <c r="D46" s="293" t="s">
        <v>242</v>
      </c>
      <c r="E46" s="294">
        <f>VLOOKUP(C46,[33]匹配表!C10:D133,2,0)</f>
        <v>6.98</v>
      </c>
      <c r="F46" s="143"/>
    </row>
    <row r="47" spans="1:6" ht="30" customHeight="1">
      <c r="A47" s="289"/>
      <c r="B47" s="289"/>
      <c r="C47" s="285" t="s">
        <v>267</v>
      </c>
      <c r="D47" s="293" t="s">
        <v>242</v>
      </c>
      <c r="E47" s="294">
        <f>VLOOKUP(C47,[33]匹配表!C11:D134,2,0)</f>
        <v>9.6</v>
      </c>
      <c r="F47" s="143"/>
    </row>
    <row r="48" spans="1:6" ht="30" customHeight="1">
      <c r="A48" s="289"/>
      <c r="B48" s="289"/>
      <c r="C48" s="285" t="s">
        <v>268</v>
      </c>
      <c r="D48" s="293" t="s">
        <v>242</v>
      </c>
      <c r="E48" s="294">
        <f>VLOOKUP(C48,[33]匹配表!C12:D135,2,0)</f>
        <v>7.73</v>
      </c>
      <c r="F48" s="143"/>
    </row>
    <row r="49" spans="1:6" ht="30" customHeight="1">
      <c r="A49" s="289" t="s">
        <v>154</v>
      </c>
      <c r="B49" s="289" t="s">
        <v>154</v>
      </c>
      <c r="C49" s="290" t="s">
        <v>10</v>
      </c>
      <c r="D49" s="237"/>
      <c r="E49" s="288">
        <f>SUM(E55:E63)+E50</f>
        <v>99.92</v>
      </c>
      <c r="F49" s="143"/>
    </row>
    <row r="50" spans="1:6" ht="30" customHeight="1">
      <c r="A50" s="289"/>
      <c r="B50" s="289"/>
      <c r="C50" s="290" t="s">
        <v>239</v>
      </c>
      <c r="D50" s="237"/>
      <c r="E50" s="288">
        <f>SUM(E51:E54)</f>
        <v>20.74</v>
      </c>
      <c r="F50" s="143"/>
    </row>
    <row r="51" spans="1:6" ht="30" customHeight="1">
      <c r="A51" s="289"/>
      <c r="B51" s="289"/>
      <c r="C51" s="285" t="s">
        <v>269</v>
      </c>
      <c r="D51" s="293" t="s">
        <v>242</v>
      </c>
      <c r="E51" s="294">
        <f>VLOOKUP(C51,[33]匹配表!C1:D126,2,0)</f>
        <v>1.65</v>
      </c>
      <c r="F51" s="143"/>
    </row>
    <row r="52" spans="1:6" ht="30" customHeight="1">
      <c r="A52" s="289"/>
      <c r="B52" s="289"/>
      <c r="C52" s="285" t="s">
        <v>270</v>
      </c>
      <c r="D52" s="293" t="s">
        <v>242</v>
      </c>
      <c r="E52" s="294">
        <f>VLOOKUP(C52,[33]匹配表!C1:D124,2,0)</f>
        <v>7.53</v>
      </c>
      <c r="F52" s="143"/>
    </row>
    <row r="53" spans="1:6" ht="30" customHeight="1">
      <c r="A53" s="289"/>
      <c r="B53" s="289"/>
      <c r="C53" s="285" t="s">
        <v>271</v>
      </c>
      <c r="D53" s="293" t="s">
        <v>242</v>
      </c>
      <c r="E53" s="294">
        <f>VLOOKUP(C53,[33]匹配表!C2:D125,2,0)</f>
        <v>3.93</v>
      </c>
      <c r="F53" s="143"/>
    </row>
    <row r="54" spans="1:6" ht="30" customHeight="1">
      <c r="A54" s="289"/>
      <c r="B54" s="289"/>
      <c r="C54" s="285" t="s">
        <v>272</v>
      </c>
      <c r="D54" s="293" t="s">
        <v>242</v>
      </c>
      <c r="E54" s="294">
        <f>VLOOKUP(C54,[33]匹配表!C3:D126,2,0)</f>
        <v>7.63</v>
      </c>
      <c r="F54" s="143"/>
    </row>
    <row r="55" spans="1:6" ht="30" customHeight="1">
      <c r="A55" s="289"/>
      <c r="B55" s="289"/>
      <c r="C55" s="285" t="s">
        <v>273</v>
      </c>
      <c r="D55" s="293" t="s">
        <v>242</v>
      </c>
      <c r="E55" s="294">
        <f>VLOOKUP(C55,[33]匹配表!C4:D127,2,0)</f>
        <v>11.06</v>
      </c>
      <c r="F55" s="143"/>
    </row>
    <row r="56" spans="1:6" ht="30" customHeight="1">
      <c r="A56" s="289"/>
      <c r="B56" s="289"/>
      <c r="C56" s="285" t="s">
        <v>274</v>
      </c>
      <c r="D56" s="293" t="s">
        <v>242</v>
      </c>
      <c r="E56" s="294">
        <f>VLOOKUP(C56,[33]匹配表!C5:D128,2,0)</f>
        <v>12.13</v>
      </c>
      <c r="F56" s="143"/>
    </row>
    <row r="57" spans="1:6" ht="30" customHeight="1">
      <c r="A57" s="289"/>
      <c r="B57" s="289"/>
      <c r="C57" s="285" t="s">
        <v>275</v>
      </c>
      <c r="D57" s="293" t="s">
        <v>242</v>
      </c>
      <c r="E57" s="294">
        <f>VLOOKUP(C57,[33]匹配表!C6:D129,2,0)</f>
        <v>10.46</v>
      </c>
      <c r="F57" s="143"/>
    </row>
    <row r="58" spans="1:6" ht="30" customHeight="1">
      <c r="A58" s="289"/>
      <c r="B58" s="289"/>
      <c r="C58" s="285" t="s">
        <v>276</v>
      </c>
      <c r="D58" s="293" t="s">
        <v>242</v>
      </c>
      <c r="E58" s="294">
        <f>VLOOKUP(C58,[33]匹配表!C7:D130,2,0)</f>
        <v>7.28</v>
      </c>
      <c r="F58" s="143"/>
    </row>
    <row r="59" spans="1:6" ht="30" customHeight="1">
      <c r="A59" s="289"/>
      <c r="B59" s="289"/>
      <c r="C59" s="285" t="s">
        <v>277</v>
      </c>
      <c r="D59" s="293" t="s">
        <v>242</v>
      </c>
      <c r="E59" s="294">
        <f>VLOOKUP(C59,[33]匹配表!C8:D131,2,0)</f>
        <v>10.73</v>
      </c>
      <c r="F59" s="143"/>
    </row>
    <row r="60" spans="1:6" ht="30" customHeight="1">
      <c r="A60" s="289"/>
      <c r="B60" s="289"/>
      <c r="C60" s="285" t="s">
        <v>278</v>
      </c>
      <c r="D60" s="293" t="s">
        <v>242</v>
      </c>
      <c r="E60" s="294">
        <f>VLOOKUP(C60,[33]匹配表!C9:D132,2,0)</f>
        <v>6.35</v>
      </c>
      <c r="F60" s="143"/>
    </row>
    <row r="61" spans="1:6" ht="30" customHeight="1">
      <c r="A61" s="289"/>
      <c r="B61" s="289"/>
      <c r="C61" s="285" t="s">
        <v>279</v>
      </c>
      <c r="D61" s="293" t="s">
        <v>242</v>
      </c>
      <c r="E61" s="294">
        <f>VLOOKUP(C61,[33]匹配表!C10:D133,2,0)</f>
        <v>8.1999999999999993</v>
      </c>
      <c r="F61" s="143"/>
    </row>
    <row r="62" spans="1:6" ht="30" customHeight="1">
      <c r="A62" s="289"/>
      <c r="B62" s="289"/>
      <c r="C62" s="285" t="s">
        <v>280</v>
      </c>
      <c r="D62" s="293" t="s">
        <v>242</v>
      </c>
      <c r="E62" s="294">
        <f>VLOOKUP(C62,[33]匹配表!C11:D134,2,0)</f>
        <v>6.84</v>
      </c>
      <c r="F62" s="143"/>
    </row>
    <row r="63" spans="1:6" ht="30" customHeight="1">
      <c r="A63" s="289"/>
      <c r="B63" s="289"/>
      <c r="C63" s="285" t="s">
        <v>281</v>
      </c>
      <c r="D63" s="293" t="s">
        <v>242</v>
      </c>
      <c r="E63" s="294">
        <f>VLOOKUP(C63,[33]匹配表!C12:D135,2,0)</f>
        <v>6.13</v>
      </c>
      <c r="F63" s="143"/>
    </row>
    <row r="64" spans="1:6" ht="30" customHeight="1">
      <c r="A64" s="289" t="s">
        <v>157</v>
      </c>
      <c r="B64" s="289" t="s">
        <v>157</v>
      </c>
      <c r="C64" s="290" t="s">
        <v>10</v>
      </c>
      <c r="D64" s="237"/>
      <c r="E64" s="288">
        <f>SUM(E72:E77)+E65</f>
        <v>80.13</v>
      </c>
      <c r="F64" s="143"/>
    </row>
    <row r="65" spans="1:6" ht="30" customHeight="1">
      <c r="A65" s="289"/>
      <c r="B65" s="289"/>
      <c r="C65" s="290" t="s">
        <v>282</v>
      </c>
      <c r="D65" s="237"/>
      <c r="E65" s="288">
        <f>SUM(E66:E71)</f>
        <v>22.950000000000003</v>
      </c>
      <c r="F65" s="143"/>
    </row>
    <row r="66" spans="1:6" ht="30" customHeight="1">
      <c r="A66" s="289"/>
      <c r="B66" s="289"/>
      <c r="C66" s="285" t="s">
        <v>283</v>
      </c>
      <c r="D66" s="293" t="s">
        <v>242</v>
      </c>
      <c r="E66" s="294">
        <f>VLOOKUP(C66,[33]匹配表!C1:D124,2,0)</f>
        <v>3.9</v>
      </c>
      <c r="F66" s="143"/>
    </row>
    <row r="67" spans="1:6" ht="30" customHeight="1">
      <c r="A67" s="289"/>
      <c r="B67" s="289"/>
      <c r="C67" s="285" t="s">
        <v>284</v>
      </c>
      <c r="D67" s="293" t="s">
        <v>242</v>
      </c>
      <c r="E67" s="294">
        <f>VLOOKUP(C67,[33]匹配表!C2:D125,2,0)</f>
        <v>4.47</v>
      </c>
      <c r="F67" s="143"/>
    </row>
    <row r="68" spans="1:6" ht="30" customHeight="1">
      <c r="A68" s="289"/>
      <c r="B68" s="289"/>
      <c r="C68" s="285" t="s">
        <v>285</v>
      </c>
      <c r="D68" s="293" t="s">
        <v>242</v>
      </c>
      <c r="E68" s="294">
        <f>VLOOKUP(C68,[33]匹配表!C3:D126,2,0)</f>
        <v>5.07</v>
      </c>
      <c r="F68" s="143"/>
    </row>
    <row r="69" spans="1:6" ht="30" customHeight="1">
      <c r="A69" s="289"/>
      <c r="B69" s="289"/>
      <c r="C69" s="285" t="s">
        <v>286</v>
      </c>
      <c r="D69" s="293" t="s">
        <v>242</v>
      </c>
      <c r="E69" s="294">
        <f>VLOOKUP(C69,[33]匹配表!C4:D127,2,0)</f>
        <v>1.56</v>
      </c>
      <c r="F69" s="143"/>
    </row>
    <row r="70" spans="1:6" ht="30" customHeight="1">
      <c r="A70" s="289"/>
      <c r="B70" s="289"/>
      <c r="C70" s="285" t="s">
        <v>287</v>
      </c>
      <c r="D70" s="293" t="s">
        <v>242</v>
      </c>
      <c r="E70" s="294">
        <f>VLOOKUP(C70,[33]匹配表!C5:D128,2,0)</f>
        <v>3.94</v>
      </c>
      <c r="F70" s="143"/>
    </row>
    <row r="71" spans="1:6" ht="30" customHeight="1">
      <c r="A71" s="289"/>
      <c r="B71" s="289"/>
      <c r="C71" s="285" t="s">
        <v>288</v>
      </c>
      <c r="D71" s="293" t="s">
        <v>242</v>
      </c>
      <c r="E71" s="294">
        <f>VLOOKUP(C71,[33]匹配表!C6:D129,2,0)</f>
        <v>4.01</v>
      </c>
      <c r="F71" s="143"/>
    </row>
    <row r="72" spans="1:6" ht="30" customHeight="1">
      <c r="A72" s="289"/>
      <c r="B72" s="289"/>
      <c r="C72" s="285" t="s">
        <v>289</v>
      </c>
      <c r="D72" s="293" t="s">
        <v>242</v>
      </c>
      <c r="E72" s="294">
        <f>VLOOKUP(C72,[33]匹配表!C7:D130,2,0)</f>
        <v>6.01</v>
      </c>
      <c r="F72" s="143"/>
    </row>
    <row r="73" spans="1:6" ht="30" customHeight="1">
      <c r="A73" s="289"/>
      <c r="B73" s="289"/>
      <c r="C73" s="285" t="s">
        <v>290</v>
      </c>
      <c r="D73" s="293" t="s">
        <v>242</v>
      </c>
      <c r="E73" s="294">
        <f>VLOOKUP(C73,[33]匹配表!C8:D131,2,0)</f>
        <v>6.67</v>
      </c>
      <c r="F73" s="143"/>
    </row>
    <row r="74" spans="1:6" ht="30" customHeight="1">
      <c r="A74" s="289"/>
      <c r="B74" s="289"/>
      <c r="C74" s="285" t="s">
        <v>291</v>
      </c>
      <c r="D74" s="293" t="s">
        <v>242</v>
      </c>
      <c r="E74" s="294">
        <f>VLOOKUP(C74,[33]匹配表!C9:D132,2,0)</f>
        <v>7.64</v>
      </c>
      <c r="F74" s="143"/>
    </row>
    <row r="75" spans="1:6" ht="30" customHeight="1">
      <c r="A75" s="289"/>
      <c r="B75" s="289"/>
      <c r="C75" s="285" t="s">
        <v>292</v>
      </c>
      <c r="D75" s="293" t="s">
        <v>242</v>
      </c>
      <c r="E75" s="294">
        <f>VLOOKUP(C75,[33]匹配表!C10:D133,2,0)</f>
        <v>23.26</v>
      </c>
      <c r="F75" s="143"/>
    </row>
    <row r="76" spans="1:6" ht="30" customHeight="1">
      <c r="A76" s="289"/>
      <c r="B76" s="289"/>
      <c r="C76" s="285" t="s">
        <v>293</v>
      </c>
      <c r="D76" s="293" t="s">
        <v>242</v>
      </c>
      <c r="E76" s="294">
        <f>VLOOKUP(C76,[33]匹配表!C11:D134,2,0)</f>
        <v>6.95</v>
      </c>
      <c r="F76" s="143"/>
    </row>
    <row r="77" spans="1:6" ht="30" customHeight="1">
      <c r="A77" s="289"/>
      <c r="B77" s="289"/>
      <c r="C77" s="285" t="s">
        <v>294</v>
      </c>
      <c r="D77" s="293" t="s">
        <v>242</v>
      </c>
      <c r="E77" s="294">
        <f>VLOOKUP(C77,[33]匹配表!C12:D135,2,0)</f>
        <v>6.65</v>
      </c>
      <c r="F77" s="143"/>
    </row>
    <row r="78" spans="1:6" ht="30" customHeight="1">
      <c r="A78" s="289" t="s">
        <v>160</v>
      </c>
      <c r="B78" s="289" t="s">
        <v>160</v>
      </c>
      <c r="C78" s="290" t="s">
        <v>10</v>
      </c>
      <c r="D78" s="237"/>
      <c r="E78" s="288">
        <f>SUM(E87:E93)+E79</f>
        <v>60.81</v>
      </c>
      <c r="F78" s="143"/>
    </row>
    <row r="79" spans="1:6" ht="30" customHeight="1">
      <c r="A79" s="289"/>
      <c r="B79" s="289"/>
      <c r="C79" s="290" t="s">
        <v>295</v>
      </c>
      <c r="D79" s="237"/>
      <c r="E79" s="288">
        <f>SUM(E80:E86)</f>
        <v>24.349999999999998</v>
      </c>
      <c r="F79" s="143"/>
    </row>
    <row r="80" spans="1:6" ht="30" customHeight="1">
      <c r="A80" s="289"/>
      <c r="B80" s="289"/>
      <c r="C80" s="285" t="s">
        <v>296</v>
      </c>
      <c r="D80" s="293" t="s">
        <v>242</v>
      </c>
      <c r="E80" s="294">
        <f>VLOOKUP(C80,[33]匹配表!C1:D124,2,0)</f>
        <v>3.03</v>
      </c>
      <c r="F80" s="143"/>
    </row>
    <row r="81" spans="1:6" ht="30" customHeight="1">
      <c r="A81" s="289"/>
      <c r="B81" s="289"/>
      <c r="C81" s="285" t="s">
        <v>297</v>
      </c>
      <c r="D81" s="293" t="s">
        <v>242</v>
      </c>
      <c r="E81" s="294">
        <f>VLOOKUP(C81,[33]匹配表!C2:D125,2,0)</f>
        <v>2.64</v>
      </c>
      <c r="F81" s="143"/>
    </row>
    <row r="82" spans="1:6" ht="30" customHeight="1">
      <c r="A82" s="289"/>
      <c r="B82" s="289"/>
      <c r="C82" s="285" t="s">
        <v>298</v>
      </c>
      <c r="D82" s="293" t="s">
        <v>242</v>
      </c>
      <c r="E82" s="294">
        <f>VLOOKUP(C82,[33]匹配表!C3:D126,2,0)</f>
        <v>4.0999999999999996</v>
      </c>
      <c r="F82" s="143"/>
    </row>
    <row r="83" spans="1:6" ht="30" customHeight="1">
      <c r="A83" s="289"/>
      <c r="B83" s="289"/>
      <c r="C83" s="285" t="s">
        <v>299</v>
      </c>
      <c r="D83" s="293" t="s">
        <v>242</v>
      </c>
      <c r="E83" s="294">
        <f>VLOOKUP(C83,[33]匹配表!C4:D127,2,0)</f>
        <v>3.65</v>
      </c>
      <c r="F83" s="143"/>
    </row>
    <row r="84" spans="1:6" ht="30" customHeight="1">
      <c r="A84" s="289"/>
      <c r="B84" s="289"/>
      <c r="C84" s="285" t="s">
        <v>300</v>
      </c>
      <c r="D84" s="293" t="s">
        <v>242</v>
      </c>
      <c r="E84" s="294">
        <f>VLOOKUP(C84,[33]匹配表!C5:D128,2,0)</f>
        <v>3.49</v>
      </c>
      <c r="F84" s="143"/>
    </row>
    <row r="85" spans="1:6" ht="30" customHeight="1">
      <c r="A85" s="289"/>
      <c r="B85" s="289"/>
      <c r="C85" s="285" t="s">
        <v>301</v>
      </c>
      <c r="D85" s="293" t="s">
        <v>242</v>
      </c>
      <c r="E85" s="294">
        <f>VLOOKUP(C85,[33]匹配表!C6:D129,2,0)</f>
        <v>3.72</v>
      </c>
      <c r="F85" s="143"/>
    </row>
    <row r="86" spans="1:6" ht="30" customHeight="1">
      <c r="A86" s="289"/>
      <c r="B86" s="289"/>
      <c r="C86" s="285" t="s">
        <v>302</v>
      </c>
      <c r="D86" s="293" t="s">
        <v>242</v>
      </c>
      <c r="E86" s="294">
        <f>VLOOKUP(C86,[33]匹配表!C7:D130,2,0)</f>
        <v>3.72</v>
      </c>
      <c r="F86" s="143"/>
    </row>
    <row r="87" spans="1:6" ht="30" customHeight="1">
      <c r="A87" s="289"/>
      <c r="B87" s="289"/>
      <c r="C87" s="285" t="s">
        <v>303</v>
      </c>
      <c r="D87" s="293" t="s">
        <v>242</v>
      </c>
      <c r="E87" s="294">
        <f>VLOOKUP(C87,[33]匹配表!C8:D131,2,0)</f>
        <v>4.2699999999999996</v>
      </c>
      <c r="F87" s="143"/>
    </row>
    <row r="88" spans="1:6" ht="30" customHeight="1">
      <c r="A88" s="289"/>
      <c r="B88" s="289"/>
      <c r="C88" s="285" t="s">
        <v>304</v>
      </c>
      <c r="D88" s="293" t="s">
        <v>242</v>
      </c>
      <c r="E88" s="294">
        <f>VLOOKUP(C88,[33]匹配表!C9:D132,2,0)</f>
        <v>6.62</v>
      </c>
      <c r="F88" s="143"/>
    </row>
    <row r="89" spans="1:6" ht="30" customHeight="1">
      <c r="A89" s="289"/>
      <c r="B89" s="289"/>
      <c r="C89" s="285" t="s">
        <v>305</v>
      </c>
      <c r="D89" s="293" t="s">
        <v>242</v>
      </c>
      <c r="E89" s="294">
        <f>VLOOKUP(C89,[33]匹配表!C10:D133,2,0)</f>
        <v>4.0199999999999996</v>
      </c>
      <c r="F89" s="143"/>
    </row>
    <row r="90" spans="1:6" ht="30" customHeight="1">
      <c r="A90" s="289"/>
      <c r="B90" s="289"/>
      <c r="C90" s="285" t="s">
        <v>306</v>
      </c>
      <c r="D90" s="293" t="s">
        <v>242</v>
      </c>
      <c r="E90" s="294">
        <f>VLOOKUP(C90,[33]匹配表!C11:D134,2,0)</f>
        <v>8.1199999999999992</v>
      </c>
      <c r="F90" s="143"/>
    </row>
    <row r="91" spans="1:6" ht="30" customHeight="1">
      <c r="A91" s="289"/>
      <c r="B91" s="289"/>
      <c r="C91" s="285" t="s">
        <v>307</v>
      </c>
      <c r="D91" s="293" t="s">
        <v>242</v>
      </c>
      <c r="E91" s="294">
        <f>VLOOKUP(C91,[33]匹配表!C12:D135,2,0)</f>
        <v>2.06</v>
      </c>
      <c r="F91" s="143"/>
    </row>
    <row r="92" spans="1:6" ht="30" customHeight="1">
      <c r="A92" s="289"/>
      <c r="B92" s="289"/>
      <c r="C92" s="285" t="s">
        <v>308</v>
      </c>
      <c r="D92" s="293" t="s">
        <v>242</v>
      </c>
      <c r="E92" s="294">
        <f>VLOOKUP(C92,[33]匹配表!C13:D136,2,0)</f>
        <v>5.09</v>
      </c>
      <c r="F92" s="143"/>
    </row>
    <row r="93" spans="1:6" ht="30" customHeight="1">
      <c r="A93" s="289"/>
      <c r="B93" s="289"/>
      <c r="C93" s="285" t="s">
        <v>309</v>
      </c>
      <c r="D93" s="293" t="s">
        <v>242</v>
      </c>
      <c r="E93" s="294">
        <f>VLOOKUP(C93,[33]匹配表!C14:D137,2,0)</f>
        <v>6.28</v>
      </c>
      <c r="F93" s="143"/>
    </row>
    <row r="94" spans="1:6" ht="30" customHeight="1">
      <c r="A94" s="289" t="s">
        <v>165</v>
      </c>
      <c r="B94" s="289" t="s">
        <v>165</v>
      </c>
      <c r="C94" s="290" t="s">
        <v>10</v>
      </c>
      <c r="D94" s="237"/>
      <c r="E94" s="288">
        <f>SUM(E99:E102)+E95</f>
        <v>51.620000000000005</v>
      </c>
      <c r="F94" s="143"/>
    </row>
    <row r="95" spans="1:6" ht="30" customHeight="1">
      <c r="A95" s="289"/>
      <c r="B95" s="289"/>
      <c r="C95" s="290" t="s">
        <v>310</v>
      </c>
      <c r="D95" s="237"/>
      <c r="E95" s="288">
        <f>SUM(E96:E98)</f>
        <v>19.16</v>
      </c>
      <c r="F95" s="143"/>
    </row>
    <row r="96" spans="1:6" ht="30" customHeight="1">
      <c r="A96" s="289"/>
      <c r="B96" s="289"/>
      <c r="C96" s="285" t="s">
        <v>311</v>
      </c>
      <c r="D96" s="293" t="s">
        <v>242</v>
      </c>
      <c r="E96" s="294">
        <f>VLOOKUP(C96,[33]匹配表!C1:D124,2,0)</f>
        <v>7.08</v>
      </c>
      <c r="F96" s="143"/>
    </row>
    <row r="97" spans="1:6" ht="30" customHeight="1">
      <c r="A97" s="289"/>
      <c r="B97" s="289"/>
      <c r="C97" s="285" t="s">
        <v>312</v>
      </c>
      <c r="D97" s="293" t="s">
        <v>242</v>
      </c>
      <c r="E97" s="294">
        <f>VLOOKUP(C97,[33]匹配表!C2:D125,2,0)</f>
        <v>8.4</v>
      </c>
      <c r="F97" s="143"/>
    </row>
    <row r="98" spans="1:6" ht="30" customHeight="1">
      <c r="A98" s="289"/>
      <c r="B98" s="289"/>
      <c r="C98" s="285" t="s">
        <v>313</v>
      </c>
      <c r="D98" s="293" t="s">
        <v>242</v>
      </c>
      <c r="E98" s="294">
        <f>VLOOKUP(C98,[33]匹配表!C3:D126,2,0)</f>
        <v>3.68</v>
      </c>
      <c r="F98" s="143"/>
    </row>
    <row r="99" spans="1:6" ht="30" customHeight="1">
      <c r="A99" s="289"/>
      <c r="B99" s="289"/>
      <c r="C99" s="285" t="s">
        <v>314</v>
      </c>
      <c r="D99" s="293" t="s">
        <v>242</v>
      </c>
      <c r="E99" s="294">
        <f>VLOOKUP(C99,[33]匹配表!C4:D127,2,0)</f>
        <v>10.97</v>
      </c>
      <c r="F99" s="143"/>
    </row>
    <row r="100" spans="1:6" ht="30" customHeight="1">
      <c r="A100" s="289"/>
      <c r="B100" s="289"/>
      <c r="C100" s="285" t="s">
        <v>315</v>
      </c>
      <c r="D100" s="293" t="s">
        <v>242</v>
      </c>
      <c r="E100" s="294">
        <f>VLOOKUP(C100,[33]匹配表!C5:D128,2,0)</f>
        <v>7.83</v>
      </c>
      <c r="F100" s="143"/>
    </row>
    <row r="101" spans="1:6" ht="30" customHeight="1">
      <c r="A101" s="289"/>
      <c r="B101" s="289"/>
      <c r="C101" s="285" t="s">
        <v>316</v>
      </c>
      <c r="D101" s="293" t="s">
        <v>242</v>
      </c>
      <c r="E101" s="294">
        <f>VLOOKUP(C101,[33]匹配表!C6:D129,2,0)</f>
        <v>9.2100000000000009</v>
      </c>
      <c r="F101" s="143"/>
    </row>
    <row r="102" spans="1:6" ht="30" customHeight="1">
      <c r="A102" s="289"/>
      <c r="B102" s="289"/>
      <c r="C102" s="285" t="s">
        <v>317</v>
      </c>
      <c r="D102" s="293" t="s">
        <v>242</v>
      </c>
      <c r="E102" s="294">
        <f>VLOOKUP(C102,[33]匹配表!C7:D130,2,0)</f>
        <v>4.45</v>
      </c>
      <c r="F102" s="143"/>
    </row>
    <row r="103" spans="1:6" ht="30" customHeight="1">
      <c r="A103" s="289" t="s">
        <v>168</v>
      </c>
      <c r="B103" s="289" t="s">
        <v>168</v>
      </c>
      <c r="C103" s="290" t="s">
        <v>10</v>
      </c>
      <c r="D103" s="237"/>
      <c r="E103" s="288">
        <f>SUM(E107:E115)+E104</f>
        <v>110.95</v>
      </c>
      <c r="F103" s="143"/>
    </row>
    <row r="104" spans="1:6" ht="30" customHeight="1">
      <c r="A104" s="289"/>
      <c r="B104" s="289"/>
      <c r="C104" s="290" t="s">
        <v>239</v>
      </c>
      <c r="D104" s="237"/>
      <c r="E104" s="288">
        <f>SUM(E105:E106)</f>
        <v>12.39</v>
      </c>
      <c r="F104" s="143"/>
    </row>
    <row r="105" spans="1:6" ht="30" customHeight="1">
      <c r="A105" s="289"/>
      <c r="B105" s="289"/>
      <c r="C105" s="285" t="s">
        <v>318</v>
      </c>
      <c r="D105" s="293" t="s">
        <v>242</v>
      </c>
      <c r="E105" s="294">
        <f>VLOOKUP(C105,[33]匹配表!C1:D124,2,0)</f>
        <v>7.1</v>
      </c>
      <c r="F105" s="143"/>
    </row>
    <row r="106" spans="1:6" ht="30" customHeight="1">
      <c r="A106" s="289"/>
      <c r="B106" s="289"/>
      <c r="C106" s="285" t="s">
        <v>319</v>
      </c>
      <c r="D106" s="293" t="s">
        <v>242</v>
      </c>
      <c r="E106" s="294">
        <f>VLOOKUP(C106,[33]匹配表!C2:D125,2,0)</f>
        <v>5.29</v>
      </c>
      <c r="F106" s="143"/>
    </row>
    <row r="107" spans="1:6" ht="30" customHeight="1">
      <c r="A107" s="289"/>
      <c r="B107" s="289"/>
      <c r="C107" s="285" t="s">
        <v>320</v>
      </c>
      <c r="D107" s="293" t="s">
        <v>242</v>
      </c>
      <c r="E107" s="294">
        <f>VLOOKUP(C107,[33]匹配表!C3:D126,2,0)</f>
        <v>11.05</v>
      </c>
      <c r="F107" s="143"/>
    </row>
    <row r="108" spans="1:6" ht="30" customHeight="1">
      <c r="A108" s="289"/>
      <c r="B108" s="289"/>
      <c r="C108" s="285" t="s">
        <v>321</v>
      </c>
      <c r="D108" s="293" t="s">
        <v>242</v>
      </c>
      <c r="E108" s="294">
        <f>VLOOKUP(C108,[33]匹配表!C4:D127,2,0)</f>
        <v>7.67</v>
      </c>
      <c r="F108" s="143"/>
    </row>
    <row r="109" spans="1:6" ht="30" customHeight="1">
      <c r="A109" s="289"/>
      <c r="B109" s="289"/>
      <c r="C109" s="285" t="s">
        <v>322</v>
      </c>
      <c r="D109" s="293" t="s">
        <v>242</v>
      </c>
      <c r="E109" s="294">
        <f>VLOOKUP(C109,[33]匹配表!C5:D128,2,0)</f>
        <v>14.45</v>
      </c>
      <c r="F109" s="143"/>
    </row>
    <row r="110" spans="1:6" ht="30" customHeight="1">
      <c r="A110" s="289"/>
      <c r="B110" s="289"/>
      <c r="C110" s="285" t="s">
        <v>323</v>
      </c>
      <c r="D110" s="293" t="s">
        <v>242</v>
      </c>
      <c r="E110" s="294">
        <f>VLOOKUP(C110,[33]匹配表!C6:D129,2,0)</f>
        <v>7.03</v>
      </c>
      <c r="F110" s="143"/>
    </row>
    <row r="111" spans="1:6" ht="30" customHeight="1">
      <c r="A111" s="289"/>
      <c r="B111" s="289"/>
      <c r="C111" s="285" t="s">
        <v>324</v>
      </c>
      <c r="D111" s="293" t="s">
        <v>242</v>
      </c>
      <c r="E111" s="294">
        <f>VLOOKUP(C111,[33]匹配表!C7:D130,2,0)</f>
        <v>9.11</v>
      </c>
      <c r="F111" s="143"/>
    </row>
    <row r="112" spans="1:6" ht="30" customHeight="1">
      <c r="A112" s="289"/>
      <c r="B112" s="289"/>
      <c r="C112" s="285" t="s">
        <v>325</v>
      </c>
      <c r="D112" s="293" t="s">
        <v>242</v>
      </c>
      <c r="E112" s="294">
        <f>VLOOKUP(C112,[33]匹配表!C8:D131,2,0)</f>
        <v>20.420000000000002</v>
      </c>
      <c r="F112" s="143"/>
    </row>
    <row r="113" spans="1:6" ht="30" customHeight="1">
      <c r="A113" s="289"/>
      <c r="B113" s="289"/>
      <c r="C113" s="285" t="s">
        <v>326</v>
      </c>
      <c r="D113" s="293" t="s">
        <v>242</v>
      </c>
      <c r="E113" s="294">
        <f>VLOOKUP(C113,[33]匹配表!C9:D132,2,0)</f>
        <v>11.08</v>
      </c>
      <c r="F113" s="143"/>
    </row>
    <row r="114" spans="1:6" ht="30" customHeight="1">
      <c r="A114" s="289"/>
      <c r="B114" s="289"/>
      <c r="C114" s="285" t="s">
        <v>327</v>
      </c>
      <c r="D114" s="293" t="s">
        <v>242</v>
      </c>
      <c r="E114" s="294">
        <f>VLOOKUP(C114,[33]匹配表!C10:D133,2,0)</f>
        <v>7.8</v>
      </c>
      <c r="F114" s="143"/>
    </row>
    <row r="115" spans="1:6" ht="30" customHeight="1">
      <c r="A115" s="289"/>
      <c r="B115" s="289"/>
      <c r="C115" s="285" t="s">
        <v>328</v>
      </c>
      <c r="D115" s="293" t="s">
        <v>242</v>
      </c>
      <c r="E115" s="294">
        <f>VLOOKUP(C115,[33]匹配表!C11:D134,2,0)</f>
        <v>9.9499999999999993</v>
      </c>
      <c r="F115" s="143"/>
    </row>
    <row r="116" spans="1:6" ht="30" customHeight="1">
      <c r="A116" s="289" t="s">
        <v>172</v>
      </c>
      <c r="B116" s="289" t="s">
        <v>172</v>
      </c>
      <c r="C116" s="290" t="s">
        <v>10</v>
      </c>
      <c r="D116" s="237"/>
      <c r="E116" s="288">
        <f>SUM(E120:E128)+E117</f>
        <v>69.11</v>
      </c>
      <c r="F116" s="143"/>
    </row>
    <row r="117" spans="1:6" ht="30" customHeight="1">
      <c r="A117" s="289"/>
      <c r="B117" s="289"/>
      <c r="C117" s="290" t="s">
        <v>239</v>
      </c>
      <c r="D117" s="237"/>
      <c r="E117" s="288">
        <f>SUM(E118:E119)</f>
        <v>6.21</v>
      </c>
      <c r="F117" s="143"/>
    </row>
    <row r="118" spans="1:6" ht="30" customHeight="1">
      <c r="A118" s="289"/>
      <c r="B118" s="289"/>
      <c r="C118" s="285" t="s">
        <v>329</v>
      </c>
      <c r="D118" s="293" t="s">
        <v>242</v>
      </c>
      <c r="E118" s="294">
        <f>VLOOKUP(C118,[33]匹配表!C1:D124,2,0)</f>
        <v>3.77</v>
      </c>
      <c r="F118" s="143"/>
    </row>
    <row r="119" spans="1:6" ht="30" customHeight="1">
      <c r="A119" s="289"/>
      <c r="B119" s="289"/>
      <c r="C119" s="285" t="s">
        <v>330</v>
      </c>
      <c r="D119" s="293" t="s">
        <v>242</v>
      </c>
      <c r="E119" s="294">
        <f>VLOOKUP(C119,[33]匹配表!C2:D125,2,0)</f>
        <v>2.44</v>
      </c>
      <c r="F119" s="143"/>
    </row>
    <row r="120" spans="1:6" ht="30" customHeight="1">
      <c r="A120" s="289"/>
      <c r="B120" s="289"/>
      <c r="C120" s="285" t="s">
        <v>331</v>
      </c>
      <c r="D120" s="293" t="s">
        <v>242</v>
      </c>
      <c r="E120" s="294">
        <f>VLOOKUP(C120,[33]匹配表!C3:D126,2,0)</f>
        <v>3.59</v>
      </c>
      <c r="F120" s="143"/>
    </row>
    <row r="121" spans="1:6" ht="30" customHeight="1">
      <c r="A121" s="289"/>
      <c r="B121" s="289"/>
      <c r="C121" s="285" t="s">
        <v>332</v>
      </c>
      <c r="D121" s="293" t="s">
        <v>242</v>
      </c>
      <c r="E121" s="294">
        <f>VLOOKUP(C121,[33]匹配表!C4:D127,2,0)</f>
        <v>9.9700000000000006</v>
      </c>
      <c r="F121" s="143"/>
    </row>
    <row r="122" spans="1:6" ht="30" customHeight="1">
      <c r="A122" s="289"/>
      <c r="B122" s="289"/>
      <c r="C122" s="285" t="s">
        <v>333</v>
      </c>
      <c r="D122" s="293" t="s">
        <v>242</v>
      </c>
      <c r="E122" s="294">
        <f>VLOOKUP(C122,[33]匹配表!C5:D128,2,0)</f>
        <v>11.07</v>
      </c>
      <c r="F122" s="143"/>
    </row>
    <row r="123" spans="1:6" ht="30" customHeight="1">
      <c r="A123" s="289"/>
      <c r="B123" s="289"/>
      <c r="C123" s="285" t="s">
        <v>334</v>
      </c>
      <c r="D123" s="293" t="s">
        <v>242</v>
      </c>
      <c r="E123" s="294">
        <f>VLOOKUP(C123,[33]匹配表!C6:D129,2,0)</f>
        <v>8.41</v>
      </c>
      <c r="F123" s="143"/>
    </row>
    <row r="124" spans="1:6" ht="30" customHeight="1">
      <c r="A124" s="289"/>
      <c r="B124" s="289"/>
      <c r="C124" s="285" t="s">
        <v>335</v>
      </c>
      <c r="D124" s="293" t="s">
        <v>242</v>
      </c>
      <c r="E124" s="294">
        <f>VLOOKUP(C124,[33]匹配表!C7:D130,2,0)</f>
        <v>6.3</v>
      </c>
      <c r="F124" s="143"/>
    </row>
    <row r="125" spans="1:6" ht="30" customHeight="1">
      <c r="A125" s="289"/>
      <c r="B125" s="289"/>
      <c r="C125" s="285" t="s">
        <v>336</v>
      </c>
      <c r="D125" s="293" t="s">
        <v>242</v>
      </c>
      <c r="E125" s="294">
        <f>VLOOKUP(C125,[33]匹配表!C8:D131,2,0)</f>
        <v>6.7</v>
      </c>
      <c r="F125" s="143"/>
    </row>
    <row r="126" spans="1:6" ht="30" customHeight="1">
      <c r="A126" s="289"/>
      <c r="B126" s="289"/>
      <c r="C126" s="285" t="s">
        <v>337</v>
      </c>
      <c r="D126" s="293" t="s">
        <v>242</v>
      </c>
      <c r="E126" s="294">
        <f>VLOOKUP(C126,[33]匹配表!C9:D132,2,0)</f>
        <v>7.57</v>
      </c>
      <c r="F126" s="143"/>
    </row>
    <row r="127" spans="1:6" ht="30" customHeight="1">
      <c r="A127" s="289"/>
      <c r="B127" s="289"/>
      <c r="C127" s="285" t="s">
        <v>338</v>
      </c>
      <c r="D127" s="293" t="s">
        <v>242</v>
      </c>
      <c r="E127" s="294">
        <f>VLOOKUP(C127,[33]匹配表!C10:D133,2,0)</f>
        <v>4.4400000000000004</v>
      </c>
      <c r="F127" s="143"/>
    </row>
    <row r="128" spans="1:6" ht="30" customHeight="1">
      <c r="A128" s="289"/>
      <c r="B128" s="289"/>
      <c r="C128" s="285" t="s">
        <v>339</v>
      </c>
      <c r="D128" s="293" t="s">
        <v>242</v>
      </c>
      <c r="E128" s="294">
        <f>VLOOKUP(C128,[33]匹配表!C11:D134,2,0)</f>
        <v>4.8499999999999996</v>
      </c>
      <c r="F128" s="143"/>
    </row>
    <row r="129" spans="1:6" ht="30" customHeight="1">
      <c r="A129" s="289" t="s">
        <v>175</v>
      </c>
      <c r="B129" s="289" t="s">
        <v>175</v>
      </c>
      <c r="C129" s="290" t="s">
        <v>10</v>
      </c>
      <c r="D129" s="237"/>
      <c r="E129" s="288">
        <f>SUM(E133:E135)+E130</f>
        <v>40.93</v>
      </c>
      <c r="F129" s="143"/>
    </row>
    <row r="130" spans="1:6" ht="30" customHeight="1">
      <c r="A130" s="289"/>
      <c r="B130" s="289"/>
      <c r="C130" s="290" t="s">
        <v>239</v>
      </c>
      <c r="D130" s="237"/>
      <c r="E130" s="288">
        <f>E131+E132</f>
        <v>11.030000000000001</v>
      </c>
      <c r="F130" s="143"/>
    </row>
    <row r="131" spans="1:6" ht="30" customHeight="1">
      <c r="A131" s="289"/>
      <c r="B131" s="289"/>
      <c r="C131" s="285" t="s">
        <v>340</v>
      </c>
      <c r="D131" s="293" t="s">
        <v>242</v>
      </c>
      <c r="E131" s="294">
        <f>VLOOKUP(C131,[33]匹配表!C1:D124,2,0)</f>
        <v>5.45</v>
      </c>
      <c r="F131" s="143"/>
    </row>
    <row r="132" spans="1:6" ht="30" customHeight="1">
      <c r="A132" s="289"/>
      <c r="B132" s="289"/>
      <c r="C132" s="285" t="s">
        <v>341</v>
      </c>
      <c r="D132" s="293" t="s">
        <v>242</v>
      </c>
      <c r="E132" s="294">
        <f>VLOOKUP(C132,[33]匹配表!C2:D125,2,0)</f>
        <v>5.58</v>
      </c>
      <c r="F132" s="143"/>
    </row>
    <row r="133" spans="1:6" ht="30" customHeight="1">
      <c r="A133" s="289"/>
      <c r="B133" s="289"/>
      <c r="C133" s="285" t="s">
        <v>342</v>
      </c>
      <c r="D133" s="293" t="s">
        <v>242</v>
      </c>
      <c r="E133" s="294">
        <f>VLOOKUP(C133,[33]匹配表!C3:D126,2,0)</f>
        <v>16.04</v>
      </c>
      <c r="F133" s="143"/>
    </row>
    <row r="134" spans="1:6" ht="30" customHeight="1">
      <c r="A134" s="289"/>
      <c r="B134" s="289"/>
      <c r="C134" s="285" t="s">
        <v>343</v>
      </c>
      <c r="D134" s="293" t="s">
        <v>242</v>
      </c>
      <c r="E134" s="294">
        <f>VLOOKUP(C134,[33]匹配表!C4:D127,2,0)</f>
        <v>5.17</v>
      </c>
      <c r="F134" s="143"/>
    </row>
    <row r="135" spans="1:6" ht="30" customHeight="1">
      <c r="A135" s="289"/>
      <c r="B135" s="289"/>
      <c r="C135" s="285" t="s">
        <v>344</v>
      </c>
      <c r="D135" s="293" t="s">
        <v>242</v>
      </c>
      <c r="E135" s="294">
        <f>VLOOKUP(C135,[33]匹配表!C5:D128,2,0)</f>
        <v>8.69</v>
      </c>
      <c r="F135" s="143"/>
    </row>
    <row r="136" spans="1:6" ht="30" customHeight="1">
      <c r="A136" s="289" t="s">
        <v>178</v>
      </c>
      <c r="B136" s="289" t="s">
        <v>178</v>
      </c>
      <c r="C136" s="290" t="s">
        <v>10</v>
      </c>
      <c r="D136" s="237"/>
      <c r="E136" s="288">
        <f>SUM(E140:E150)+E137</f>
        <v>71.34</v>
      </c>
      <c r="F136" s="143"/>
    </row>
    <row r="137" spans="1:6" ht="30" customHeight="1">
      <c r="A137" s="289"/>
      <c r="B137" s="289"/>
      <c r="C137" s="290" t="s">
        <v>239</v>
      </c>
      <c r="D137" s="237"/>
      <c r="E137" s="288">
        <f>E138+E139</f>
        <v>6.41</v>
      </c>
      <c r="F137" s="143"/>
    </row>
    <row r="138" spans="1:6" ht="30" customHeight="1">
      <c r="A138" s="289"/>
      <c r="B138" s="289"/>
      <c r="C138" s="285" t="s">
        <v>345</v>
      </c>
      <c r="D138" s="293" t="s">
        <v>242</v>
      </c>
      <c r="E138" s="294">
        <f>VLOOKUP(C138,[33]匹配表!C1:D124,2,0)</f>
        <v>2.48</v>
      </c>
      <c r="F138" s="143"/>
    </row>
    <row r="139" spans="1:6" ht="30" customHeight="1">
      <c r="A139" s="289"/>
      <c r="B139" s="289"/>
      <c r="C139" s="285" t="s">
        <v>346</v>
      </c>
      <c r="D139" s="293" t="s">
        <v>242</v>
      </c>
      <c r="E139" s="294">
        <f>VLOOKUP(C139,[33]匹配表!C2:D125,2,0)</f>
        <v>3.93</v>
      </c>
      <c r="F139" s="143"/>
    </row>
    <row r="140" spans="1:6" ht="30" customHeight="1">
      <c r="A140" s="289"/>
      <c r="B140" s="289"/>
      <c r="C140" s="285" t="s">
        <v>347</v>
      </c>
      <c r="D140" s="293" t="s">
        <v>242</v>
      </c>
      <c r="E140" s="294">
        <f>VLOOKUP(C140,[33]匹配表!C3:D126,2,0)</f>
        <v>8.5</v>
      </c>
      <c r="F140" s="143"/>
    </row>
    <row r="141" spans="1:6" ht="30" customHeight="1">
      <c r="A141" s="289"/>
      <c r="B141" s="289"/>
      <c r="C141" s="285" t="s">
        <v>348</v>
      </c>
      <c r="D141" s="293" t="s">
        <v>242</v>
      </c>
      <c r="E141" s="294">
        <f>VLOOKUP(C141,[33]匹配表!C4:D127,2,0)</f>
        <v>6.35</v>
      </c>
      <c r="F141" s="143"/>
    </row>
    <row r="142" spans="1:6" ht="30" customHeight="1">
      <c r="A142" s="289"/>
      <c r="B142" s="289"/>
      <c r="C142" s="285" t="s">
        <v>349</v>
      </c>
      <c r="D142" s="293" t="s">
        <v>242</v>
      </c>
      <c r="E142" s="294">
        <f>VLOOKUP(C142,[33]匹配表!C5:D128,2,0)</f>
        <v>4.17</v>
      </c>
      <c r="F142" s="143"/>
    </row>
    <row r="143" spans="1:6" ht="30" customHeight="1">
      <c r="A143" s="289"/>
      <c r="B143" s="289"/>
      <c r="C143" s="285" t="s">
        <v>350</v>
      </c>
      <c r="D143" s="293" t="s">
        <v>242</v>
      </c>
      <c r="E143" s="294">
        <f>VLOOKUP(C143,[33]匹配表!C6:D129,2,0)</f>
        <v>5.8</v>
      </c>
      <c r="F143" s="143"/>
    </row>
    <row r="144" spans="1:6" ht="30" customHeight="1">
      <c r="A144" s="289"/>
      <c r="B144" s="289"/>
      <c r="C144" s="285" t="s">
        <v>351</v>
      </c>
      <c r="D144" s="293" t="s">
        <v>242</v>
      </c>
      <c r="E144" s="294">
        <f>VLOOKUP(C144,[33]匹配表!C7:D130,2,0)</f>
        <v>9.56</v>
      </c>
      <c r="F144" s="143"/>
    </row>
    <row r="145" spans="1:6" ht="30" customHeight="1">
      <c r="A145" s="289"/>
      <c r="B145" s="289"/>
      <c r="C145" s="285" t="s">
        <v>352</v>
      </c>
      <c r="D145" s="293" t="s">
        <v>242</v>
      </c>
      <c r="E145" s="294">
        <f>VLOOKUP(C145,[33]匹配表!C8:D131,2,0)</f>
        <v>6.44</v>
      </c>
      <c r="F145" s="143"/>
    </row>
    <row r="146" spans="1:6" ht="30" customHeight="1">
      <c r="A146" s="289"/>
      <c r="B146" s="289"/>
      <c r="C146" s="285" t="s">
        <v>353</v>
      </c>
      <c r="D146" s="293" t="s">
        <v>242</v>
      </c>
      <c r="E146" s="294">
        <f>VLOOKUP(C146,[33]匹配表!C9:D132,2,0)</f>
        <v>4.24</v>
      </c>
      <c r="F146" s="143"/>
    </row>
    <row r="147" spans="1:6" ht="30" customHeight="1">
      <c r="A147" s="289"/>
      <c r="B147" s="289"/>
      <c r="C147" s="285" t="s">
        <v>354</v>
      </c>
      <c r="D147" s="293" t="s">
        <v>242</v>
      </c>
      <c r="E147" s="294">
        <f>VLOOKUP(C147,[33]匹配表!C10:D133,2,0)</f>
        <v>3.86</v>
      </c>
      <c r="F147" s="143"/>
    </row>
    <row r="148" spans="1:6" ht="30" customHeight="1">
      <c r="A148" s="289"/>
      <c r="B148" s="289"/>
      <c r="C148" s="285" t="s">
        <v>355</v>
      </c>
      <c r="D148" s="293" t="s">
        <v>242</v>
      </c>
      <c r="E148" s="294">
        <f>VLOOKUP(C148,[33]匹配表!C11:D134,2,0)</f>
        <v>3.58</v>
      </c>
      <c r="F148" s="143"/>
    </row>
    <row r="149" spans="1:6" ht="30" customHeight="1">
      <c r="A149" s="289"/>
      <c r="B149" s="289"/>
      <c r="C149" s="285" t="s">
        <v>356</v>
      </c>
      <c r="D149" s="293" t="s">
        <v>242</v>
      </c>
      <c r="E149" s="294">
        <f>VLOOKUP(C149,[33]匹配表!C12:D135,2,0)</f>
        <v>7.49</v>
      </c>
      <c r="F149" s="143"/>
    </row>
    <row r="150" spans="1:6" ht="30" customHeight="1">
      <c r="A150" s="289"/>
      <c r="B150" s="289"/>
      <c r="C150" s="285" t="s">
        <v>357</v>
      </c>
      <c r="D150" s="293" t="s">
        <v>242</v>
      </c>
      <c r="E150" s="294">
        <f>VLOOKUP(C150,[33]匹配表!C13:D136,2,0)</f>
        <v>4.9400000000000004</v>
      </c>
      <c r="F150" s="143"/>
    </row>
    <row r="151" spans="1:6" ht="30" customHeight="1">
      <c r="A151" s="289" t="s">
        <v>358</v>
      </c>
      <c r="B151" s="289" t="s">
        <v>358</v>
      </c>
      <c r="C151" s="290" t="s">
        <v>10</v>
      </c>
      <c r="D151" s="237"/>
      <c r="E151" s="288">
        <f>E152+E155+E156</f>
        <v>21.24</v>
      </c>
      <c r="F151" s="143"/>
    </row>
    <row r="152" spans="1:6" ht="30" customHeight="1">
      <c r="A152" s="289"/>
      <c r="B152" s="289"/>
      <c r="C152" s="290" t="s">
        <v>239</v>
      </c>
      <c r="D152" s="237"/>
      <c r="E152" s="288">
        <f>E153+E154</f>
        <v>7.0299999999999994</v>
      </c>
      <c r="F152" s="143"/>
    </row>
    <row r="153" spans="1:6" ht="30" customHeight="1">
      <c r="A153" s="289"/>
      <c r="B153" s="289"/>
      <c r="C153" s="285" t="s">
        <v>359</v>
      </c>
      <c r="D153" s="293" t="s">
        <v>242</v>
      </c>
      <c r="E153" s="294">
        <f>VLOOKUP(C153,[33]匹配表!C1:D124,2,0)</f>
        <v>3.67</v>
      </c>
      <c r="F153" s="143"/>
    </row>
    <row r="154" spans="1:6" ht="30" customHeight="1">
      <c r="A154" s="289"/>
      <c r="B154" s="289"/>
      <c r="C154" s="285" t="s">
        <v>360</v>
      </c>
      <c r="D154" s="293" t="s">
        <v>242</v>
      </c>
      <c r="E154" s="294">
        <f>VLOOKUP(C154,[33]匹配表!C2:D125,2,0)</f>
        <v>3.36</v>
      </c>
      <c r="F154" s="143"/>
    </row>
    <row r="155" spans="1:6" ht="30" customHeight="1">
      <c r="A155" s="289"/>
      <c r="B155" s="289"/>
      <c r="C155" s="285" t="s">
        <v>361</v>
      </c>
      <c r="D155" s="293" t="s">
        <v>242</v>
      </c>
      <c r="E155" s="294">
        <f>VLOOKUP(C155,[33]匹配表!C3:D126,2,0)</f>
        <v>4.71</v>
      </c>
      <c r="F155" s="143"/>
    </row>
    <row r="156" spans="1:6" ht="30" customHeight="1">
      <c r="A156" s="289"/>
      <c r="B156" s="289"/>
      <c r="C156" s="285" t="s">
        <v>362</v>
      </c>
      <c r="D156" s="293" t="s">
        <v>242</v>
      </c>
      <c r="E156" s="294">
        <f>VLOOKUP(C156,[33]匹配表!C4:D127,2,0)</f>
        <v>9.5</v>
      </c>
      <c r="F156" s="143"/>
    </row>
    <row r="157" spans="1:6" ht="30" customHeight="1">
      <c r="A157" s="289" t="s">
        <v>363</v>
      </c>
      <c r="B157" s="289" t="s">
        <v>363</v>
      </c>
      <c r="C157" s="290" t="s">
        <v>10</v>
      </c>
      <c r="D157" s="237"/>
      <c r="E157" s="288">
        <f>SUM(E160:E167)+E158</f>
        <v>89.56</v>
      </c>
      <c r="F157" s="143"/>
    </row>
    <row r="158" spans="1:6" ht="30" customHeight="1">
      <c r="A158" s="289"/>
      <c r="B158" s="289"/>
      <c r="C158" s="290" t="s">
        <v>239</v>
      </c>
      <c r="D158" s="293" t="s">
        <v>242</v>
      </c>
      <c r="E158" s="288">
        <f>E159</f>
        <v>1.65</v>
      </c>
      <c r="F158" s="143"/>
    </row>
    <row r="159" spans="1:6" ht="30" customHeight="1">
      <c r="A159" s="289"/>
      <c r="B159" s="289"/>
      <c r="C159" s="295" t="s">
        <v>364</v>
      </c>
      <c r="D159" s="293" t="s">
        <v>242</v>
      </c>
      <c r="E159" s="294">
        <f>VLOOKUP(C159,[33]匹配表!C1:D126,2,0)</f>
        <v>1.65</v>
      </c>
      <c r="F159" s="143"/>
    </row>
    <row r="160" spans="1:6" ht="30" customHeight="1">
      <c r="A160" s="296"/>
      <c r="B160" s="296"/>
      <c r="C160" s="285" t="s">
        <v>365</v>
      </c>
      <c r="D160" s="293" t="s">
        <v>242</v>
      </c>
      <c r="E160" s="294">
        <f>VLOOKUP(C160,[33]匹配表!C1:D124,2,0)</f>
        <v>7.59</v>
      </c>
      <c r="F160" s="143"/>
    </row>
    <row r="161" spans="1:6" ht="30" customHeight="1">
      <c r="A161" s="296"/>
      <c r="B161" s="296"/>
      <c r="C161" s="285" t="s">
        <v>366</v>
      </c>
      <c r="D161" s="293" t="s">
        <v>242</v>
      </c>
      <c r="E161" s="294">
        <f>VLOOKUP(C161,[33]匹配表!C2:D125,2,0)</f>
        <v>10.49</v>
      </c>
      <c r="F161" s="143"/>
    </row>
    <row r="162" spans="1:6" ht="30" customHeight="1">
      <c r="A162" s="296"/>
      <c r="B162" s="296"/>
      <c r="C162" s="285" t="s">
        <v>367</v>
      </c>
      <c r="D162" s="293" t="s">
        <v>242</v>
      </c>
      <c r="E162" s="294">
        <f>VLOOKUP(C162,[33]匹配表!C3:D126,2,0)</f>
        <v>11.3</v>
      </c>
      <c r="F162" s="143"/>
    </row>
    <row r="163" spans="1:6" ht="30" customHeight="1">
      <c r="A163" s="296"/>
      <c r="B163" s="296"/>
      <c r="C163" s="285" t="s">
        <v>368</v>
      </c>
      <c r="D163" s="293" t="s">
        <v>242</v>
      </c>
      <c r="E163" s="294">
        <f>VLOOKUP(C163,[33]匹配表!C4:D127,2,0)</f>
        <v>9.25</v>
      </c>
      <c r="F163" s="143"/>
    </row>
    <row r="164" spans="1:6" ht="30" customHeight="1">
      <c r="A164" s="296"/>
      <c r="B164" s="296"/>
      <c r="C164" s="285" t="s">
        <v>369</v>
      </c>
      <c r="D164" s="293" t="s">
        <v>242</v>
      </c>
      <c r="E164" s="294">
        <f>VLOOKUP(C164,[33]匹配表!C5:D128,2,0)</f>
        <v>12.47</v>
      </c>
      <c r="F164" s="143"/>
    </row>
    <row r="165" spans="1:6" ht="30" customHeight="1">
      <c r="A165" s="296"/>
      <c r="B165" s="296"/>
      <c r="C165" s="285" t="s">
        <v>370</v>
      </c>
      <c r="D165" s="293" t="s">
        <v>242</v>
      </c>
      <c r="E165" s="294">
        <f>VLOOKUP(C165,[33]匹配表!C6:D129,2,0)</f>
        <v>12.6</v>
      </c>
      <c r="F165" s="143"/>
    </row>
    <row r="166" spans="1:6" ht="30" customHeight="1">
      <c r="A166" s="296"/>
      <c r="B166" s="296"/>
      <c r="C166" s="285" t="s">
        <v>371</v>
      </c>
      <c r="D166" s="293" t="s">
        <v>242</v>
      </c>
      <c r="E166" s="294">
        <f>VLOOKUP(C166,[33]匹配表!C7:D130,2,0)</f>
        <v>10.1</v>
      </c>
      <c r="F166" s="143"/>
    </row>
    <row r="167" spans="1:6" ht="30" customHeight="1">
      <c r="A167" s="296"/>
      <c r="B167" s="296"/>
      <c r="C167" s="285" t="s">
        <v>372</v>
      </c>
      <c r="D167" s="293" t="s">
        <v>242</v>
      </c>
      <c r="E167" s="294">
        <f>VLOOKUP(C167,[33]匹配表!C8:D131,2,0)</f>
        <v>14.11</v>
      </c>
      <c r="F167" s="143"/>
    </row>
  </sheetData>
  <autoFilter ref="A4:E167"/>
  <mergeCells count="6">
    <mergeCell ref="A7:B7"/>
    <mergeCell ref="C1:E1"/>
    <mergeCell ref="A2:F2"/>
    <mergeCell ref="A5:B5"/>
    <mergeCell ref="E5:F5"/>
    <mergeCell ref="A6:B6"/>
  </mergeCells>
  <phoneticPr fontId="145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workbookViewId="0">
      <selection activeCell="H3" sqref="H3:J5"/>
    </sheetView>
  </sheetViews>
  <sheetFormatPr defaultColWidth="9" defaultRowHeight="13.5"/>
  <cols>
    <col min="6" max="6" width="9" style="210"/>
  </cols>
  <sheetData>
    <row r="1" spans="1:10" ht="20.25">
      <c r="A1" s="211" t="s">
        <v>395</v>
      </c>
      <c r="B1" s="211"/>
      <c r="C1" s="211"/>
      <c r="D1" s="211"/>
      <c r="E1" s="211"/>
      <c r="F1" s="212"/>
      <c r="G1" s="211"/>
      <c r="H1" s="211"/>
    </row>
    <row r="2" spans="1:10">
      <c r="A2" s="793" t="s">
        <v>1</v>
      </c>
      <c r="B2" s="796" t="s">
        <v>2</v>
      </c>
      <c r="C2" s="860" t="s">
        <v>3</v>
      </c>
      <c r="D2" s="849" t="s">
        <v>396</v>
      </c>
      <c r="E2" s="850"/>
      <c r="F2" s="850"/>
      <c r="G2" s="850"/>
      <c r="H2" s="851"/>
      <c r="I2" s="851"/>
      <c r="J2" s="851"/>
    </row>
    <row r="3" spans="1:10">
      <c r="A3" s="794"/>
      <c r="B3" s="797"/>
      <c r="C3" s="861"/>
      <c r="D3" s="869" t="s">
        <v>191</v>
      </c>
      <c r="E3" s="870"/>
      <c r="F3" s="870"/>
      <c r="G3" s="871"/>
      <c r="H3" s="863" t="s">
        <v>192</v>
      </c>
      <c r="I3" s="864"/>
      <c r="J3" s="865"/>
    </row>
    <row r="4" spans="1:10">
      <c r="A4" s="794"/>
      <c r="B4" s="797"/>
      <c r="C4" s="861"/>
      <c r="D4" s="872"/>
      <c r="E4" s="873"/>
      <c r="F4" s="873"/>
      <c r="G4" s="874"/>
      <c r="H4" s="866"/>
      <c r="I4" s="867"/>
      <c r="J4" s="868"/>
    </row>
    <row r="5" spans="1:10" ht="24">
      <c r="A5" s="795"/>
      <c r="B5" s="798"/>
      <c r="C5" s="862"/>
      <c r="D5" s="119" t="s">
        <v>10</v>
      </c>
      <c r="E5" s="119" t="s">
        <v>8</v>
      </c>
      <c r="F5" s="214" t="s">
        <v>9</v>
      </c>
      <c r="G5" s="119" t="s">
        <v>397</v>
      </c>
      <c r="H5" s="119" t="s">
        <v>10</v>
      </c>
      <c r="I5" s="119" t="s">
        <v>8</v>
      </c>
      <c r="J5" s="119" t="s">
        <v>9</v>
      </c>
    </row>
    <row r="6" spans="1:10">
      <c r="A6" s="852" t="s">
        <v>15</v>
      </c>
      <c r="B6" s="853"/>
      <c r="C6" s="853"/>
      <c r="D6" s="215">
        <f t="shared" ref="D6:J6" si="0">D7+D113</f>
        <v>122503.34</v>
      </c>
      <c r="E6" s="215">
        <f t="shared" si="0"/>
        <v>115808.20000000001</v>
      </c>
      <c r="F6" s="216">
        <f t="shared" si="0"/>
        <v>6695.14</v>
      </c>
      <c r="G6" s="215">
        <f t="shared" si="0"/>
        <v>0</v>
      </c>
      <c r="H6" s="215">
        <f t="shared" si="0"/>
        <v>57068.160000000018</v>
      </c>
      <c r="I6" s="215">
        <f t="shared" si="0"/>
        <v>57068.160000000018</v>
      </c>
      <c r="J6" s="215">
        <f t="shared" si="0"/>
        <v>0</v>
      </c>
    </row>
    <row r="7" spans="1:10">
      <c r="A7" s="760" t="s">
        <v>16</v>
      </c>
      <c r="B7" s="761"/>
      <c r="C7" s="761"/>
      <c r="D7" s="217">
        <f t="shared" ref="D7:J7" si="1">D8+D81</f>
        <v>94818.18</v>
      </c>
      <c r="E7" s="217">
        <f t="shared" si="1"/>
        <v>88123.040000000008</v>
      </c>
      <c r="F7" s="216">
        <f t="shared" si="1"/>
        <v>6695.14</v>
      </c>
      <c r="G7" s="217">
        <f t="shared" si="1"/>
        <v>0</v>
      </c>
      <c r="H7" s="217">
        <f t="shared" si="1"/>
        <v>57068.160000000018</v>
      </c>
      <c r="I7" s="217">
        <f t="shared" si="1"/>
        <v>57068.160000000018</v>
      </c>
      <c r="J7" s="217">
        <f t="shared" si="1"/>
        <v>0</v>
      </c>
    </row>
    <row r="8" spans="1:10">
      <c r="A8" s="852" t="s">
        <v>17</v>
      </c>
      <c r="B8" s="853"/>
      <c r="C8" s="853"/>
      <c r="D8" s="215">
        <f t="shared" ref="D8:J8" si="2">D9+D12+D15+D18+D21+D24+D27+D30+D33+D36+D39+D42+D45+D48+D51+D52+D55+D56+D57+SUM(D60:D80)</f>
        <v>77480.329999999987</v>
      </c>
      <c r="E8" s="215">
        <f t="shared" si="2"/>
        <v>70785.19</v>
      </c>
      <c r="F8" s="216">
        <f t="shared" si="2"/>
        <v>6695.14</v>
      </c>
      <c r="G8" s="215">
        <f t="shared" si="2"/>
        <v>0</v>
      </c>
      <c r="H8" s="215">
        <f t="shared" si="2"/>
        <v>48516.660000000018</v>
      </c>
      <c r="I8" s="215">
        <f t="shared" si="2"/>
        <v>48516.660000000018</v>
      </c>
      <c r="J8" s="215">
        <f t="shared" si="2"/>
        <v>0</v>
      </c>
    </row>
    <row r="9" spans="1:10" ht="22.5">
      <c r="A9" s="752">
        <v>100001</v>
      </c>
      <c r="B9" s="124" t="s">
        <v>18</v>
      </c>
      <c r="C9" s="132"/>
      <c r="D9" s="218">
        <f t="shared" ref="D9:J9" si="3">SUM(D10:D11)</f>
        <v>0</v>
      </c>
      <c r="E9" s="218">
        <f t="shared" si="3"/>
        <v>0</v>
      </c>
      <c r="F9" s="219">
        <f t="shared" si="3"/>
        <v>0</v>
      </c>
      <c r="G9" s="218">
        <f t="shared" si="3"/>
        <v>0</v>
      </c>
      <c r="H9" s="218">
        <f t="shared" si="3"/>
        <v>38.22</v>
      </c>
      <c r="I9" s="218">
        <f t="shared" si="3"/>
        <v>38.22</v>
      </c>
      <c r="J9" s="218">
        <f t="shared" si="3"/>
        <v>0</v>
      </c>
    </row>
    <row r="10" spans="1:10" ht="33.75">
      <c r="A10" s="753"/>
      <c r="B10" s="220" t="s">
        <v>19</v>
      </c>
      <c r="C10" s="141" t="s">
        <v>20</v>
      </c>
      <c r="D10" s="221">
        <f>E10+F10+G10</f>
        <v>0</v>
      </c>
      <c r="E10" s="222">
        <f>IFERROR(VLOOKUP($B10,'[34]  应清算资金  '!$V$4:$Z$127,3,0),0)+IFERROR(VLOOKUP($B10,'[34]  应清算资金  '!$AD$4:$AH$22,3,0),0)</f>
        <v>0</v>
      </c>
      <c r="F10" s="223"/>
      <c r="G10" s="222"/>
      <c r="H10" s="222">
        <f>I10+J10</f>
        <v>22.92</v>
      </c>
      <c r="I10" s="222">
        <f>IFERROR(VLOOKUP($B10,'[34]  应清算资金  '!$V$4:$Z$127,4,0),0)+IFERROR(VLOOKUP($B10,'[34]  应清算资金  '!$AD$4:$AH$22,4,0),0)</f>
        <v>22.92</v>
      </c>
      <c r="J10" s="228"/>
    </row>
    <row r="11" spans="1:10" ht="33.75">
      <c r="A11" s="754"/>
      <c r="B11" s="220" t="s">
        <v>21</v>
      </c>
      <c r="C11" s="141" t="s">
        <v>20</v>
      </c>
      <c r="D11" s="221">
        <f t="shared" ref="D11:D74" si="4">E11+F11+G11</f>
        <v>0</v>
      </c>
      <c r="E11" s="222">
        <f>IFERROR(VLOOKUP($B11,'[34]  应清算资金  '!$V$4:$Z$127,3,0),0)+IFERROR(VLOOKUP($B11,'[34]  应清算资金  '!$AD$4:$AH$22,3,0),0)</f>
        <v>0</v>
      </c>
      <c r="F11" s="223"/>
      <c r="G11" s="222"/>
      <c r="H11" s="222">
        <f t="shared" ref="H11:H74" si="5">I11+J11</f>
        <v>15.3</v>
      </c>
      <c r="I11" s="222">
        <f>IFERROR(VLOOKUP($B11,'[34]  应清算资金  '!$V$4:$Z$127,4,0),0)+IFERROR(VLOOKUP($B11,'[34]  应清算资金  '!$AD$4:$AH$22,4,0),0)</f>
        <v>15.3</v>
      </c>
      <c r="J11" s="228"/>
    </row>
    <row r="12" spans="1:10">
      <c r="A12" s="752">
        <v>100003</v>
      </c>
      <c r="B12" s="124" t="s">
        <v>10</v>
      </c>
      <c r="C12" s="132"/>
      <c r="D12" s="221">
        <f t="shared" si="4"/>
        <v>5314.35</v>
      </c>
      <c r="E12" s="218">
        <f>SUM(E13:E14)</f>
        <v>5256.71</v>
      </c>
      <c r="F12" s="224">
        <v>57.64</v>
      </c>
      <c r="G12" s="218"/>
      <c r="H12" s="222">
        <f t="shared" si="5"/>
        <v>4766.78</v>
      </c>
      <c r="I12" s="218">
        <f>SUM(I13:I14)</f>
        <v>4766.78</v>
      </c>
      <c r="J12" s="228"/>
    </row>
    <row r="13" spans="1:10">
      <c r="A13" s="753"/>
      <c r="B13" s="129" t="s">
        <v>22</v>
      </c>
      <c r="C13" s="141" t="s">
        <v>20</v>
      </c>
      <c r="D13" s="221">
        <f t="shared" si="4"/>
        <v>4997.96</v>
      </c>
      <c r="E13" s="222">
        <f>IFERROR(VLOOKUP($B13,'[34]  应清算资金  '!$V$4:$Z$127,3,0),0)+IFERROR(VLOOKUP($B13,'[34]  应清算资金  '!$AD$4:$AH$22,3,0),0)</f>
        <v>4958.26</v>
      </c>
      <c r="F13" s="224">
        <v>39.700000000000003</v>
      </c>
      <c r="G13" s="222"/>
      <c r="H13" s="222">
        <f t="shared" si="5"/>
        <v>4622.2199999999993</v>
      </c>
      <c r="I13" s="222">
        <f>IFERROR(VLOOKUP($B13,'[34]  应清算资金  '!$V$4:$Z$127,4,0),0)+IFERROR(VLOOKUP($B13,'[34]  应清算资金  '!$AD$4:$AH$22,4,0),0)</f>
        <v>4622.2199999999993</v>
      </c>
      <c r="J13" s="228"/>
    </row>
    <row r="14" spans="1:10" ht="22.5">
      <c r="A14" s="754"/>
      <c r="B14" s="129" t="s">
        <v>23</v>
      </c>
      <c r="C14" s="141" t="s">
        <v>20</v>
      </c>
      <c r="D14" s="221">
        <f t="shared" si="4"/>
        <v>316.39</v>
      </c>
      <c r="E14" s="222">
        <f>IFERROR(VLOOKUP($B14,'[34]  应清算资金  '!$V$4:$Z$127,3,0),0)+IFERROR(VLOOKUP($B14,'[34]  应清算资金  '!$AD$4:$AH$22,3,0),0)</f>
        <v>298.45</v>
      </c>
      <c r="F14" s="224">
        <v>17.940000000000001</v>
      </c>
      <c r="G14" s="222"/>
      <c r="H14" s="222">
        <f t="shared" si="5"/>
        <v>144.56</v>
      </c>
      <c r="I14" s="222">
        <f>IFERROR(VLOOKUP($B14,'[34]  应清算资金  '!$V$4:$Z$127,4,0),0)+IFERROR(VLOOKUP($B14,'[34]  应清算资金  '!$AD$4:$AH$22,4,0),0)</f>
        <v>144.56</v>
      </c>
      <c r="J14" s="228"/>
    </row>
    <row r="15" spans="1:10">
      <c r="A15" s="752">
        <v>100004</v>
      </c>
      <c r="B15" s="124" t="s">
        <v>10</v>
      </c>
      <c r="C15" s="132"/>
      <c r="D15" s="221">
        <f t="shared" si="4"/>
        <v>2676.5499999999997</v>
      </c>
      <c r="E15" s="218">
        <f>SUM(E16:E17)</f>
        <v>2644.47</v>
      </c>
      <c r="F15" s="224">
        <v>32.08</v>
      </c>
      <c r="G15" s="218"/>
      <c r="H15" s="222">
        <f t="shared" si="5"/>
        <v>1765.87</v>
      </c>
      <c r="I15" s="218">
        <f>SUM(I16:I17)</f>
        <v>1765.87</v>
      </c>
      <c r="J15" s="228"/>
    </row>
    <row r="16" spans="1:10">
      <c r="A16" s="753"/>
      <c r="B16" s="129" t="s">
        <v>24</v>
      </c>
      <c r="C16" s="141" t="s">
        <v>20</v>
      </c>
      <c r="D16" s="221">
        <f t="shared" si="4"/>
        <v>2175.6</v>
      </c>
      <c r="E16" s="222">
        <f>IFERROR(VLOOKUP($B16,'[34]  应清算资金  '!$V$4:$Z$127,3,0),0)+IFERROR(VLOOKUP($B16,'[34]  应清算资金  '!$AD$4:$AH$22,3,0),0)</f>
        <v>2113.37</v>
      </c>
      <c r="F16" s="224">
        <v>62.23</v>
      </c>
      <c r="G16" s="222"/>
      <c r="H16" s="222">
        <f t="shared" si="5"/>
        <v>1512.74</v>
      </c>
      <c r="I16" s="222">
        <f>IFERROR(VLOOKUP($B16,'[34]  应清算资金  '!$V$4:$Z$127,4,0),0)+IFERROR(VLOOKUP($B16,'[34]  应清算资金  '!$AD$4:$AH$22,4,0),0)</f>
        <v>1512.74</v>
      </c>
      <c r="J16" s="228"/>
    </row>
    <row r="17" spans="1:10" ht="22.5">
      <c r="A17" s="754"/>
      <c r="B17" s="129" t="s">
        <v>25</v>
      </c>
      <c r="C17" s="141" t="s">
        <v>20</v>
      </c>
      <c r="D17" s="221">
        <f t="shared" si="4"/>
        <v>500.95000000000005</v>
      </c>
      <c r="E17" s="222">
        <f>IFERROR(VLOOKUP($B17,'[34]  应清算资金  '!$V$4:$Z$127,3,0),0)+IFERROR(VLOOKUP($B17,'[34]  应清算资金  '!$AD$4:$AH$22,3,0),0)</f>
        <v>531.1</v>
      </c>
      <c r="F17" s="224">
        <v>-30.15</v>
      </c>
      <c r="G17" s="222"/>
      <c r="H17" s="222">
        <f t="shared" si="5"/>
        <v>253.13</v>
      </c>
      <c r="I17" s="222">
        <f>IFERROR(VLOOKUP($B17,'[34]  应清算资金  '!$V$4:$Z$127,4,0),0)+IFERROR(VLOOKUP($B17,'[34]  应清算资金  '!$AD$4:$AH$22,4,0),0)</f>
        <v>253.13</v>
      </c>
      <c r="J17" s="228"/>
    </row>
    <row r="18" spans="1:10">
      <c r="A18" s="752">
        <v>100005</v>
      </c>
      <c r="B18" s="124" t="s">
        <v>10</v>
      </c>
      <c r="C18" s="132"/>
      <c r="D18" s="221">
        <f t="shared" si="4"/>
        <v>3548.7999999999997</v>
      </c>
      <c r="E18" s="218">
        <f>SUM(E19:E20)</f>
        <v>3564.37</v>
      </c>
      <c r="F18" s="224">
        <v>-15.57</v>
      </c>
      <c r="G18" s="218"/>
      <c r="H18" s="222">
        <f t="shared" si="5"/>
        <v>2690.38</v>
      </c>
      <c r="I18" s="218">
        <f>SUM(I19:I20)</f>
        <v>2690.38</v>
      </c>
      <c r="J18" s="228"/>
    </row>
    <row r="19" spans="1:10" ht="22.5">
      <c r="A19" s="753"/>
      <c r="B19" s="129" t="s">
        <v>26</v>
      </c>
      <c r="C19" s="141" t="s">
        <v>20</v>
      </c>
      <c r="D19" s="221">
        <f t="shared" si="4"/>
        <v>3227.84</v>
      </c>
      <c r="E19" s="222">
        <f>IFERROR(VLOOKUP($B19,'[34]  应清算资金  '!$V$4:$Z$127,3,0),0)+IFERROR(VLOOKUP($B19,'[34]  应清算资金  '!$AD$4:$AH$22,3,0),0)</f>
        <v>3249.38</v>
      </c>
      <c r="F19" s="224">
        <v>-21.54</v>
      </c>
      <c r="G19" s="222"/>
      <c r="H19" s="222">
        <f t="shared" si="5"/>
        <v>2537.46</v>
      </c>
      <c r="I19" s="222">
        <f>IFERROR(VLOOKUP($B19,'[34]  应清算资金  '!$V$4:$Z$127,4,0),0)+IFERROR(VLOOKUP($B19,'[34]  应清算资金  '!$AD$4:$AH$22,4,0),0)</f>
        <v>2537.46</v>
      </c>
      <c r="J19" s="228"/>
    </row>
    <row r="20" spans="1:10" ht="22.5">
      <c r="A20" s="754"/>
      <c r="B20" s="129" t="s">
        <v>27</v>
      </c>
      <c r="C20" s="141" t="s">
        <v>20</v>
      </c>
      <c r="D20" s="221">
        <f t="shared" si="4"/>
        <v>320.96000000000004</v>
      </c>
      <c r="E20" s="222">
        <f>IFERROR(VLOOKUP($B20,'[34]  应清算资金  '!$V$4:$Z$127,3,0),0)+IFERROR(VLOOKUP($B20,'[34]  应清算资金  '!$AD$4:$AH$22,3,0),0)</f>
        <v>314.99</v>
      </c>
      <c r="F20" s="224">
        <v>5.97</v>
      </c>
      <c r="G20" s="222"/>
      <c r="H20" s="222">
        <f t="shared" si="5"/>
        <v>152.91999999999999</v>
      </c>
      <c r="I20" s="222">
        <f>IFERROR(VLOOKUP($B20,'[34]  应清算资金  '!$V$4:$Z$127,4,0),0)+IFERROR(VLOOKUP($B20,'[34]  应清算资金  '!$AD$4:$AH$22,4,0),0)</f>
        <v>152.91999999999999</v>
      </c>
      <c r="J20" s="228"/>
    </row>
    <row r="21" spans="1:10">
      <c r="A21" s="752">
        <v>100006</v>
      </c>
      <c r="B21" s="124" t="s">
        <v>10</v>
      </c>
      <c r="C21" s="132"/>
      <c r="D21" s="221">
        <f t="shared" si="4"/>
        <v>4353</v>
      </c>
      <c r="E21" s="218">
        <f>SUM(E22:E23)</f>
        <v>4414.08</v>
      </c>
      <c r="F21" s="224">
        <v>-61.08</v>
      </c>
      <c r="G21" s="218"/>
      <c r="H21" s="222">
        <f t="shared" si="5"/>
        <v>3704.15</v>
      </c>
      <c r="I21" s="218">
        <f>SUM(I22:I23)</f>
        <v>3704.15</v>
      </c>
      <c r="J21" s="228"/>
    </row>
    <row r="22" spans="1:10" ht="22.5">
      <c r="A22" s="753"/>
      <c r="B22" s="129" t="s">
        <v>28</v>
      </c>
      <c r="C22" s="141" t="s">
        <v>20</v>
      </c>
      <c r="D22" s="221">
        <f t="shared" si="4"/>
        <v>3976.5599999999995</v>
      </c>
      <c r="E22" s="222">
        <f>IFERROR(VLOOKUP($B22,'[34]  应清算资金  '!$V$4:$Z$127,3,0),0)+IFERROR(VLOOKUP($B22,'[34]  应清算资金  '!$AD$4:$AH$22,3,0),0)</f>
        <v>4037.8199999999997</v>
      </c>
      <c r="F22" s="224">
        <v>-61.26</v>
      </c>
      <c r="G22" s="222"/>
      <c r="H22" s="222">
        <f t="shared" si="5"/>
        <v>3523.44</v>
      </c>
      <c r="I22" s="222">
        <f>IFERROR(VLOOKUP($B22,'[34]  应清算资金  '!$V$4:$Z$127,4,0),0)+IFERROR(VLOOKUP($B22,'[34]  应清算资金  '!$AD$4:$AH$22,4,0),0)</f>
        <v>3523.44</v>
      </c>
      <c r="J22" s="228"/>
    </row>
    <row r="23" spans="1:10" ht="22.5">
      <c r="A23" s="754"/>
      <c r="B23" s="129" t="s">
        <v>29</v>
      </c>
      <c r="C23" s="141" t="s">
        <v>20</v>
      </c>
      <c r="D23" s="221">
        <f t="shared" si="4"/>
        <v>376.44</v>
      </c>
      <c r="E23" s="222">
        <f>IFERROR(VLOOKUP($B23,'[34]  应清算资金  '!$V$4:$Z$127,3,0),0)+IFERROR(VLOOKUP($B23,'[34]  应清算资金  '!$AD$4:$AH$22,3,0),0)</f>
        <v>376.26</v>
      </c>
      <c r="F23" s="224">
        <v>0.18</v>
      </c>
      <c r="G23" s="222"/>
      <c r="H23" s="222">
        <f t="shared" si="5"/>
        <v>180.71</v>
      </c>
      <c r="I23" s="222">
        <f>IFERROR(VLOOKUP($B23,'[34]  应清算资金  '!$V$4:$Z$127,4,0),0)+IFERROR(VLOOKUP($B23,'[34]  应清算资金  '!$AD$4:$AH$22,4,0),0)</f>
        <v>180.71</v>
      </c>
      <c r="J23" s="228"/>
    </row>
    <row r="24" spans="1:10">
      <c r="A24" s="752">
        <v>100007</v>
      </c>
      <c r="B24" s="124" t="s">
        <v>10</v>
      </c>
      <c r="C24" s="132"/>
      <c r="D24" s="221">
        <f t="shared" si="4"/>
        <v>4118.7199999999993</v>
      </c>
      <c r="E24" s="218">
        <f>SUM(E25:E26)</f>
        <v>4109.49</v>
      </c>
      <c r="F24" s="224">
        <v>9.2299999999999898</v>
      </c>
      <c r="G24" s="218"/>
      <c r="H24" s="222">
        <f t="shared" si="5"/>
        <v>3331.5199999999995</v>
      </c>
      <c r="I24" s="218">
        <f>SUM(I25:I26)</f>
        <v>3331.5199999999995</v>
      </c>
      <c r="J24" s="228"/>
    </row>
    <row r="25" spans="1:10" ht="22.5">
      <c r="A25" s="854"/>
      <c r="B25" s="225" t="s">
        <v>30</v>
      </c>
      <c r="C25" s="226" t="s">
        <v>20</v>
      </c>
      <c r="D25" s="221">
        <f t="shared" si="4"/>
        <v>3899.6099999999997</v>
      </c>
      <c r="E25" s="222">
        <f>IFERROR(VLOOKUP($B25,'[34]  应清算资金  '!$V$4:$Z$127,3,0),0)+IFERROR(VLOOKUP($B25,'[34]  应清算资金  '!$AD$4:$AH$22,3,0),0)</f>
        <v>3795.49</v>
      </c>
      <c r="F25" s="224">
        <v>104.12</v>
      </c>
      <c r="G25" s="222"/>
      <c r="H25" s="222">
        <f t="shared" si="5"/>
        <v>3179.2599999999998</v>
      </c>
      <c r="I25" s="222">
        <f>IFERROR(VLOOKUP($B25,'[34]  应清算资金  '!$V$4:$Z$127,4,0),0)+IFERROR(VLOOKUP($B25,'[34]  应清算资金  '!$AD$4:$AH$22,4,0),0)</f>
        <v>3179.2599999999998</v>
      </c>
      <c r="J25" s="228"/>
    </row>
    <row r="26" spans="1:10" ht="33.75">
      <c r="A26" s="855"/>
      <c r="B26" s="225" t="s">
        <v>31</v>
      </c>
      <c r="C26" s="226" t="s">
        <v>20</v>
      </c>
      <c r="D26" s="221">
        <f t="shared" si="4"/>
        <v>219.11</v>
      </c>
      <c r="E26" s="222">
        <f>IFERROR(VLOOKUP($B26,'[34]  应清算资金  '!$V$4:$Z$127,3,0),0)+IFERROR(VLOOKUP($B26,'[34]  应清算资金  '!$AD$4:$AH$22,3,0),0)</f>
        <v>314</v>
      </c>
      <c r="F26" s="224">
        <v>-94.89</v>
      </c>
      <c r="G26" s="222"/>
      <c r="H26" s="222">
        <f t="shared" si="5"/>
        <v>152.26</v>
      </c>
      <c r="I26" s="222">
        <f>IFERROR(VLOOKUP($B26,'[34]  应清算资金  '!$V$4:$Z$127,4,0),0)+IFERROR(VLOOKUP($B26,'[34]  应清算资金  '!$AD$4:$AH$22,4,0),0)</f>
        <v>152.26</v>
      </c>
      <c r="J26" s="228"/>
    </row>
    <row r="27" spans="1:10">
      <c r="A27" s="752">
        <v>100008</v>
      </c>
      <c r="B27" s="124" t="s">
        <v>10</v>
      </c>
      <c r="C27" s="132"/>
      <c r="D27" s="221">
        <f t="shared" si="4"/>
        <v>4108.8</v>
      </c>
      <c r="E27" s="218">
        <f>SUM(E28:E29)</f>
        <v>4069.2000000000003</v>
      </c>
      <c r="F27" s="224">
        <v>39.6</v>
      </c>
      <c r="G27" s="218"/>
      <c r="H27" s="222">
        <f t="shared" si="5"/>
        <v>3068.82</v>
      </c>
      <c r="I27" s="218">
        <f>SUM(I28:I29)</f>
        <v>3068.82</v>
      </c>
      <c r="J27" s="228"/>
    </row>
    <row r="28" spans="1:10" ht="22.5">
      <c r="A28" s="753"/>
      <c r="B28" s="129" t="s">
        <v>32</v>
      </c>
      <c r="C28" s="141" t="s">
        <v>20</v>
      </c>
      <c r="D28" s="221">
        <f t="shared" si="4"/>
        <v>3445.55</v>
      </c>
      <c r="E28" s="222">
        <f>IFERROR(VLOOKUP($B28,'[34]  应清算资金  '!$V$4:$Z$127,3,0),0)+IFERROR(VLOOKUP($B28,'[34]  应清算资金  '!$AD$4:$AH$22,3,0),0)</f>
        <v>3421.38</v>
      </c>
      <c r="F28" s="224">
        <v>24.17</v>
      </c>
      <c r="G28" s="222"/>
      <c r="H28" s="222">
        <f t="shared" si="5"/>
        <v>2759.48</v>
      </c>
      <c r="I28" s="222">
        <f>IFERROR(VLOOKUP($B28,'[34]  应清算资金  '!$V$4:$Z$127,4,0),0)+IFERROR(VLOOKUP($B28,'[34]  应清算资金  '!$AD$4:$AH$22,4,0),0)</f>
        <v>2759.48</v>
      </c>
      <c r="J28" s="228"/>
    </row>
    <row r="29" spans="1:10" ht="33.75">
      <c r="A29" s="754"/>
      <c r="B29" s="129" t="s">
        <v>33</v>
      </c>
      <c r="C29" s="141" t="s">
        <v>20</v>
      </c>
      <c r="D29" s="221">
        <f t="shared" si="4"/>
        <v>663.25</v>
      </c>
      <c r="E29" s="222">
        <f>IFERROR(VLOOKUP($B29,'[34]  应清算资金  '!$V$4:$Z$127,3,0),0)+IFERROR(VLOOKUP($B29,'[34]  应清算资金  '!$AD$4:$AH$22,3,0),0)</f>
        <v>647.82000000000005</v>
      </c>
      <c r="F29" s="224">
        <v>15.43</v>
      </c>
      <c r="G29" s="222"/>
      <c r="H29" s="222">
        <f t="shared" si="5"/>
        <v>309.33999999999997</v>
      </c>
      <c r="I29" s="222">
        <f>IFERROR(VLOOKUP($B29,'[34]  应清算资金  '!$V$4:$Z$127,4,0),0)+IFERROR(VLOOKUP($B29,'[34]  应清算资金  '!$AD$4:$AH$22,4,0),0)</f>
        <v>309.33999999999997</v>
      </c>
      <c r="J29" s="228"/>
    </row>
    <row r="30" spans="1:10">
      <c r="A30" s="752">
        <v>100009</v>
      </c>
      <c r="B30" s="124" t="s">
        <v>10</v>
      </c>
      <c r="C30" s="132"/>
      <c r="D30" s="221">
        <f t="shared" si="4"/>
        <v>2500.14</v>
      </c>
      <c r="E30" s="218">
        <f>SUM(E31:E32)</f>
        <v>2534.69</v>
      </c>
      <c r="F30" s="224">
        <v>-34.549999999999997</v>
      </c>
      <c r="G30" s="218"/>
      <c r="H30" s="222">
        <f t="shared" si="5"/>
        <v>2061.8799999999997</v>
      </c>
      <c r="I30" s="218">
        <f>SUM(I31:I32)</f>
        <v>2061.8799999999997</v>
      </c>
      <c r="J30" s="228"/>
    </row>
    <row r="31" spans="1:10" ht="22.5">
      <c r="A31" s="753"/>
      <c r="B31" s="129" t="s">
        <v>34</v>
      </c>
      <c r="C31" s="141" t="s">
        <v>20</v>
      </c>
      <c r="D31" s="221">
        <f t="shared" si="4"/>
        <v>2252.4</v>
      </c>
      <c r="E31" s="222">
        <f>IFERROR(VLOOKUP($B31,'[34]  应清算资金  '!$V$4:$Z$127,3,0),0)+IFERROR(VLOOKUP($B31,'[34]  应清算资金  '!$AD$4:$AH$22,3,0),0)</f>
        <v>2282.08</v>
      </c>
      <c r="F31" s="224">
        <v>-29.68</v>
      </c>
      <c r="G31" s="222"/>
      <c r="H31" s="222">
        <f t="shared" si="5"/>
        <v>1941.6699999999998</v>
      </c>
      <c r="I31" s="222">
        <f>IFERROR(VLOOKUP($B31,'[34]  应清算资金  '!$V$4:$Z$127,4,0),0)+IFERROR(VLOOKUP($B31,'[34]  应清算资金  '!$AD$4:$AH$22,4,0),0)</f>
        <v>1941.6699999999998</v>
      </c>
      <c r="J31" s="228"/>
    </row>
    <row r="32" spans="1:10" ht="33.75">
      <c r="A32" s="754"/>
      <c r="B32" s="129" t="s">
        <v>35</v>
      </c>
      <c r="C32" s="141" t="s">
        <v>20</v>
      </c>
      <c r="D32" s="221">
        <f t="shared" si="4"/>
        <v>247.74</v>
      </c>
      <c r="E32" s="222">
        <f>IFERROR(VLOOKUP($B32,'[34]  应清算资金  '!$V$4:$Z$127,3,0),0)+IFERROR(VLOOKUP($B32,'[34]  应清算资金  '!$AD$4:$AH$22,3,0),0)</f>
        <v>252.61</v>
      </c>
      <c r="F32" s="224">
        <v>-4.87</v>
      </c>
      <c r="G32" s="222"/>
      <c r="H32" s="222">
        <f t="shared" si="5"/>
        <v>120.21</v>
      </c>
      <c r="I32" s="222">
        <f>IFERROR(VLOOKUP($B32,'[34]  应清算资金  '!$V$4:$Z$127,4,0),0)+IFERROR(VLOOKUP($B32,'[34]  应清算资金  '!$AD$4:$AH$22,4,0),0)</f>
        <v>120.21</v>
      </c>
      <c r="J32" s="228"/>
    </row>
    <row r="33" spans="1:10">
      <c r="A33" s="752">
        <v>100010</v>
      </c>
      <c r="B33" s="124" t="s">
        <v>10</v>
      </c>
      <c r="C33" s="132"/>
      <c r="D33" s="221">
        <f t="shared" si="4"/>
        <v>6542.7800000000007</v>
      </c>
      <c r="E33" s="218">
        <f>SUM(E34:E35)</f>
        <v>6560.31</v>
      </c>
      <c r="F33" s="224">
        <v>-17.53</v>
      </c>
      <c r="G33" s="218"/>
      <c r="H33" s="222">
        <f t="shared" si="5"/>
        <v>6085.99</v>
      </c>
      <c r="I33" s="218">
        <f>SUM(I34:I35)</f>
        <v>6085.99</v>
      </c>
      <c r="J33" s="228"/>
    </row>
    <row r="34" spans="1:10" ht="22.5">
      <c r="A34" s="753"/>
      <c r="B34" s="225" t="s">
        <v>36</v>
      </c>
      <c r="C34" s="226" t="s">
        <v>20</v>
      </c>
      <c r="D34" s="221">
        <f t="shared" si="4"/>
        <v>6112.49</v>
      </c>
      <c r="E34" s="222">
        <f>IFERROR(VLOOKUP($B34,'[34]  应清算资金  '!$V$4:$Z$127,3,0),0)+IFERROR(VLOOKUP($B34,'[34]  应清算资金  '!$AD$4:$AH$22,3,0),0)</f>
        <v>6212.8</v>
      </c>
      <c r="F34" s="224">
        <v>-100.31</v>
      </c>
      <c r="G34" s="222"/>
      <c r="H34" s="222">
        <f t="shared" si="5"/>
        <v>5917.25</v>
      </c>
      <c r="I34" s="222">
        <f>IFERROR(VLOOKUP($B34,'[34]  应清算资金  '!$V$4:$Z$127,4,0),0)+IFERROR(VLOOKUP($B34,'[34]  应清算资金  '!$AD$4:$AH$22,4,0),0)</f>
        <v>5917.25</v>
      </c>
      <c r="J34" s="228"/>
    </row>
    <row r="35" spans="1:10" ht="22.5">
      <c r="A35" s="754"/>
      <c r="B35" s="225" t="s">
        <v>37</v>
      </c>
      <c r="C35" s="226" t="s">
        <v>20</v>
      </c>
      <c r="D35" s="221">
        <f t="shared" si="4"/>
        <v>430.28999999999996</v>
      </c>
      <c r="E35" s="222">
        <f>IFERROR(VLOOKUP($B35,'[34]  应清算资金  '!$V$4:$Z$127,3,0),0)+IFERROR(VLOOKUP($B35,'[34]  应清算资金  '!$AD$4:$AH$22,3,0),0)</f>
        <v>347.51</v>
      </c>
      <c r="F35" s="224">
        <v>82.78</v>
      </c>
      <c r="G35" s="222"/>
      <c r="H35" s="222">
        <f t="shared" si="5"/>
        <v>168.74</v>
      </c>
      <c r="I35" s="222">
        <f>IFERROR(VLOOKUP($B35,'[34]  应清算资金  '!$V$4:$Z$127,4,0),0)+IFERROR(VLOOKUP($B35,'[34]  应清算资金  '!$AD$4:$AH$22,4,0),0)</f>
        <v>168.74</v>
      </c>
      <c r="J35" s="228"/>
    </row>
    <row r="36" spans="1:10">
      <c r="A36" s="752">
        <v>100011</v>
      </c>
      <c r="B36" s="124" t="s">
        <v>10</v>
      </c>
      <c r="C36" s="132"/>
      <c r="D36" s="221">
        <f t="shared" si="4"/>
        <v>4335.0700000000006</v>
      </c>
      <c r="E36" s="218">
        <f>SUM(E37:E38)</f>
        <v>4298.5400000000009</v>
      </c>
      <c r="F36" s="224">
        <v>36.53</v>
      </c>
      <c r="G36" s="218"/>
      <c r="H36" s="222">
        <f t="shared" si="5"/>
        <v>3404.38</v>
      </c>
      <c r="I36" s="218">
        <f>SUM(I37:I38)</f>
        <v>3404.38</v>
      </c>
      <c r="J36" s="228"/>
    </row>
    <row r="37" spans="1:10">
      <c r="A37" s="753"/>
      <c r="B37" s="129" t="s">
        <v>38</v>
      </c>
      <c r="C37" s="141" t="s">
        <v>20</v>
      </c>
      <c r="D37" s="221">
        <f t="shared" si="4"/>
        <v>4060.2200000000003</v>
      </c>
      <c r="E37" s="222">
        <f>IFERROR(VLOOKUP($B37,'[34]  应清算资金  '!$V$4:$Z$127,3,0),0)+IFERROR(VLOOKUP($B37,'[34]  应清算资金  '!$AD$4:$AH$22,3,0),0)</f>
        <v>4009.0600000000004</v>
      </c>
      <c r="F37" s="224">
        <v>51.16</v>
      </c>
      <c r="G37" s="222"/>
      <c r="H37" s="222">
        <f t="shared" si="5"/>
        <v>3264.13</v>
      </c>
      <c r="I37" s="222">
        <f>IFERROR(VLOOKUP($B37,'[34]  应清算资金  '!$V$4:$Z$127,4,0),0)+IFERROR(VLOOKUP($B37,'[34]  应清算资金  '!$AD$4:$AH$22,4,0),0)</f>
        <v>3264.13</v>
      </c>
      <c r="J37" s="228"/>
    </row>
    <row r="38" spans="1:10" ht="22.5">
      <c r="A38" s="754"/>
      <c r="B38" s="129" t="s">
        <v>39</v>
      </c>
      <c r="C38" s="141" t="s">
        <v>20</v>
      </c>
      <c r="D38" s="221">
        <f t="shared" si="4"/>
        <v>274.85000000000002</v>
      </c>
      <c r="E38" s="222">
        <f>IFERROR(VLOOKUP($B38,'[34]  应清算资金  '!$V$4:$Z$127,3,0),0)+IFERROR(VLOOKUP($B38,'[34]  应清算资金  '!$AD$4:$AH$22,3,0),0)</f>
        <v>289.48</v>
      </c>
      <c r="F38" s="224">
        <v>-14.63</v>
      </c>
      <c r="G38" s="222"/>
      <c r="H38" s="222">
        <f t="shared" si="5"/>
        <v>140.25</v>
      </c>
      <c r="I38" s="222">
        <f>IFERROR(VLOOKUP($B38,'[34]  应清算资金  '!$V$4:$Z$127,4,0),0)+IFERROR(VLOOKUP($B38,'[34]  应清算资金  '!$AD$4:$AH$22,4,0),0)</f>
        <v>140.25</v>
      </c>
      <c r="J38" s="228"/>
    </row>
    <row r="39" spans="1:10">
      <c r="A39" s="752">
        <v>100012</v>
      </c>
      <c r="B39" s="124" t="s">
        <v>10</v>
      </c>
      <c r="C39" s="132"/>
      <c r="D39" s="221">
        <f t="shared" si="4"/>
        <v>2874.5200000000004</v>
      </c>
      <c r="E39" s="218">
        <f>SUM(E40:E41)</f>
        <v>2858.7400000000002</v>
      </c>
      <c r="F39" s="224">
        <v>15.780000000000101</v>
      </c>
      <c r="G39" s="218"/>
      <c r="H39" s="222">
        <f t="shared" si="5"/>
        <v>1952.0299999999997</v>
      </c>
      <c r="I39" s="218">
        <f>SUM(I40:I41)</f>
        <v>1952.0299999999997</v>
      </c>
      <c r="J39" s="228"/>
    </row>
    <row r="40" spans="1:10" ht="22.5">
      <c r="A40" s="753"/>
      <c r="B40" s="129" t="s">
        <v>40</v>
      </c>
      <c r="C40" s="141" t="s">
        <v>20</v>
      </c>
      <c r="D40" s="221">
        <f t="shared" si="4"/>
        <v>2553.3900000000003</v>
      </c>
      <c r="E40" s="222">
        <f>IFERROR(VLOOKUP($B40,'[34]  应清算资金  '!$V$4:$Z$127,3,0),0)+IFERROR(VLOOKUP($B40,'[34]  应清算资金  '!$AD$4:$AH$22,3,0),0)</f>
        <v>2500.69</v>
      </c>
      <c r="F40" s="224">
        <v>52.700000000000102</v>
      </c>
      <c r="G40" s="222"/>
      <c r="H40" s="222">
        <f t="shared" si="5"/>
        <v>1783.4699999999998</v>
      </c>
      <c r="I40" s="222">
        <f>IFERROR(VLOOKUP($B40,'[34]  应清算资金  '!$V$4:$Z$127,4,0),0)+IFERROR(VLOOKUP($B40,'[34]  应清算资金  '!$AD$4:$AH$22,4,0),0)</f>
        <v>1783.4699999999998</v>
      </c>
      <c r="J40" s="228"/>
    </row>
    <row r="41" spans="1:10" ht="22.5">
      <c r="A41" s="754"/>
      <c r="B41" s="129" t="s">
        <v>41</v>
      </c>
      <c r="C41" s="141" t="s">
        <v>20</v>
      </c>
      <c r="D41" s="221">
        <f t="shared" si="4"/>
        <v>321.13</v>
      </c>
      <c r="E41" s="222">
        <f>IFERROR(VLOOKUP($B41,'[34]  应清算资金  '!$V$4:$Z$127,3,0),0)+IFERROR(VLOOKUP($B41,'[34]  应清算资金  '!$AD$4:$AH$22,3,0),0)</f>
        <v>358.05</v>
      </c>
      <c r="F41" s="224">
        <v>-36.92</v>
      </c>
      <c r="G41" s="222"/>
      <c r="H41" s="222">
        <f t="shared" si="5"/>
        <v>168.56</v>
      </c>
      <c r="I41" s="222">
        <f>IFERROR(VLOOKUP($B41,'[34]  应清算资金  '!$V$4:$Z$127,4,0),0)+IFERROR(VLOOKUP($B41,'[34]  应清算资金  '!$AD$4:$AH$22,4,0),0)</f>
        <v>168.56</v>
      </c>
      <c r="J41" s="228"/>
    </row>
    <row r="42" spans="1:10">
      <c r="A42" s="752">
        <v>100013</v>
      </c>
      <c r="B42" s="124" t="s">
        <v>10</v>
      </c>
      <c r="C42" s="132"/>
      <c r="D42" s="221">
        <f t="shared" si="4"/>
        <v>2130.08</v>
      </c>
      <c r="E42" s="218">
        <f>SUM(E43:E44)</f>
        <v>2083.37</v>
      </c>
      <c r="F42" s="224">
        <v>46.71</v>
      </c>
      <c r="G42" s="218"/>
      <c r="H42" s="222">
        <f t="shared" si="5"/>
        <v>1385.29</v>
      </c>
      <c r="I42" s="218">
        <f>SUM(I43:I44)</f>
        <v>1385.29</v>
      </c>
      <c r="J42" s="228"/>
    </row>
    <row r="43" spans="1:10" ht="22.5">
      <c r="A43" s="753"/>
      <c r="B43" s="129" t="s">
        <v>42</v>
      </c>
      <c r="C43" s="141" t="s">
        <v>20</v>
      </c>
      <c r="D43" s="221">
        <f t="shared" si="4"/>
        <v>1706.9099999999999</v>
      </c>
      <c r="E43" s="222">
        <f>IFERROR(VLOOKUP($B43,'[34]  应清算资金  '!$V$4:$Z$127,3,0),0)+IFERROR(VLOOKUP($B43,'[34]  应清算资金  '!$AD$4:$AH$22,3,0),0)</f>
        <v>1654.57</v>
      </c>
      <c r="F43" s="224">
        <v>52.34</v>
      </c>
      <c r="G43" s="222"/>
      <c r="H43" s="222">
        <f t="shared" si="5"/>
        <v>1180.95</v>
      </c>
      <c r="I43" s="222">
        <f>IFERROR(VLOOKUP($B43,'[34]  应清算资金  '!$V$4:$Z$127,4,0),0)+IFERROR(VLOOKUP($B43,'[34]  应清算资金  '!$AD$4:$AH$22,4,0),0)</f>
        <v>1180.95</v>
      </c>
      <c r="J43" s="228"/>
    </row>
    <row r="44" spans="1:10" ht="45">
      <c r="A44" s="754"/>
      <c r="B44" s="227" t="s">
        <v>43</v>
      </c>
      <c r="C44" s="141" t="s">
        <v>20</v>
      </c>
      <c r="D44" s="221">
        <f t="shared" si="4"/>
        <v>423.17</v>
      </c>
      <c r="E44" s="222">
        <f>IFERROR(VLOOKUP($B44,'[34]  应清算资金  '!$V$4:$Z$127,3,0),0)+IFERROR(VLOOKUP($B44,'[34]  应清算资金  '!$AD$4:$AH$22,3,0),0)</f>
        <v>428.8</v>
      </c>
      <c r="F44" s="224">
        <v>-5.63</v>
      </c>
      <c r="G44" s="222"/>
      <c r="H44" s="222">
        <f t="shared" si="5"/>
        <v>204.34</v>
      </c>
      <c r="I44" s="222">
        <f>IFERROR(VLOOKUP($B44,'[34]  应清算资金  '!$V$4:$Z$127,4,0),0)+IFERROR(VLOOKUP($B44,'[34]  应清算资金  '!$AD$4:$AH$22,4,0),0)</f>
        <v>204.34</v>
      </c>
      <c r="J44" s="228"/>
    </row>
    <row r="45" spans="1:10">
      <c r="A45" s="752">
        <v>100014</v>
      </c>
      <c r="B45" s="124" t="s">
        <v>10</v>
      </c>
      <c r="C45" s="132"/>
      <c r="D45" s="221">
        <f t="shared" si="4"/>
        <v>1609.31</v>
      </c>
      <c r="E45" s="218">
        <f>SUM(E46:E47)</f>
        <v>1403.06</v>
      </c>
      <c r="F45" s="224">
        <v>206.25</v>
      </c>
      <c r="G45" s="218"/>
      <c r="H45" s="222">
        <f t="shared" si="5"/>
        <v>719.7600000000001</v>
      </c>
      <c r="I45" s="218">
        <f>SUM(I46:I47)</f>
        <v>719.7600000000001</v>
      </c>
      <c r="J45" s="228"/>
    </row>
    <row r="46" spans="1:10" ht="22.5">
      <c r="A46" s="753"/>
      <c r="B46" s="129" t="s">
        <v>44</v>
      </c>
      <c r="C46" s="141" t="s">
        <v>20</v>
      </c>
      <c r="D46" s="221">
        <f t="shared" si="4"/>
        <v>1263.42</v>
      </c>
      <c r="E46" s="222">
        <f>IFERROR(VLOOKUP($B46,'[34]  应清算资金  '!$V$4:$Z$127,3,0),0)+IFERROR(VLOOKUP($B46,'[34]  应清算资金  '!$AD$4:$AH$22,3,0),0)</f>
        <v>1159.21</v>
      </c>
      <c r="F46" s="224">
        <v>104.21</v>
      </c>
      <c r="G46" s="222"/>
      <c r="H46" s="222">
        <f t="shared" si="5"/>
        <v>602.06000000000006</v>
      </c>
      <c r="I46" s="222">
        <f>IFERROR(VLOOKUP($B46,'[34]  应清算资金  '!$V$4:$Z$127,4,0),0)+IFERROR(VLOOKUP($B46,'[34]  应清算资金  '!$AD$4:$AH$22,4,0),0)</f>
        <v>602.06000000000006</v>
      </c>
      <c r="J46" s="228"/>
    </row>
    <row r="47" spans="1:10" ht="33.75">
      <c r="A47" s="754"/>
      <c r="B47" s="129" t="s">
        <v>45</v>
      </c>
      <c r="C47" s="141" t="s">
        <v>20</v>
      </c>
      <c r="D47" s="221">
        <f t="shared" si="4"/>
        <v>345.89</v>
      </c>
      <c r="E47" s="222">
        <f>IFERROR(VLOOKUP($B47,'[34]  应清算资金  '!$V$4:$Z$127,3,0),0)+IFERROR(VLOOKUP($B47,'[34]  应清算资金  '!$AD$4:$AH$22,3,0),0)</f>
        <v>243.85</v>
      </c>
      <c r="F47" s="224">
        <v>102.04</v>
      </c>
      <c r="G47" s="222"/>
      <c r="H47" s="222">
        <f t="shared" si="5"/>
        <v>117.7</v>
      </c>
      <c r="I47" s="222">
        <f>IFERROR(VLOOKUP($B47,'[34]  应清算资金  '!$V$4:$Z$127,4,0),0)+IFERROR(VLOOKUP($B47,'[34]  应清算资金  '!$AD$4:$AH$22,4,0),0)</f>
        <v>117.7</v>
      </c>
      <c r="J47" s="228"/>
    </row>
    <row r="48" spans="1:10">
      <c r="A48" s="752">
        <v>100015</v>
      </c>
      <c r="B48" s="124" t="s">
        <v>10</v>
      </c>
      <c r="C48" s="132"/>
      <c r="D48" s="221">
        <f t="shared" si="4"/>
        <v>1422.6399999999999</v>
      </c>
      <c r="E48" s="218">
        <f>SUM(E49:E50)</f>
        <v>1652.75</v>
      </c>
      <c r="F48" s="224">
        <v>-230.11</v>
      </c>
      <c r="G48" s="218"/>
      <c r="H48" s="222">
        <f t="shared" si="5"/>
        <v>1038.9100000000001</v>
      </c>
      <c r="I48" s="218">
        <f>SUM(I49:I50)</f>
        <v>1038.9100000000001</v>
      </c>
      <c r="J48" s="228"/>
    </row>
    <row r="49" spans="1:10" ht="22.5">
      <c r="A49" s="753"/>
      <c r="B49" s="129" t="s">
        <v>46</v>
      </c>
      <c r="C49" s="141" t="s">
        <v>20</v>
      </c>
      <c r="D49" s="221">
        <f t="shared" si="4"/>
        <v>1183.6500000000001</v>
      </c>
      <c r="E49" s="222">
        <f>IFERROR(VLOOKUP($B49,'[34]  应清算资金  '!$V$4:$Z$127,3,0),0)+IFERROR(VLOOKUP($B49,'[34]  应清算资金  '!$AD$4:$AH$22,3,0),0)</f>
        <v>1320.2</v>
      </c>
      <c r="F49" s="224">
        <v>-136.55000000000001</v>
      </c>
      <c r="G49" s="222"/>
      <c r="H49" s="222">
        <f t="shared" si="5"/>
        <v>879.47</v>
      </c>
      <c r="I49" s="222">
        <f>IFERROR(VLOOKUP($B49,'[34]  应清算资金  '!$V$4:$Z$127,4,0),0)+IFERROR(VLOOKUP($B49,'[34]  应清算资金  '!$AD$4:$AH$22,4,0),0)</f>
        <v>879.47</v>
      </c>
      <c r="J49" s="228"/>
    </row>
    <row r="50" spans="1:10" ht="22.5">
      <c r="A50" s="754"/>
      <c r="B50" s="129" t="s">
        <v>47</v>
      </c>
      <c r="C50" s="141" t="s">
        <v>20</v>
      </c>
      <c r="D50" s="221">
        <f t="shared" si="4"/>
        <v>238.99</v>
      </c>
      <c r="E50" s="222">
        <f>IFERROR(VLOOKUP($B50,'[34]  应清算资金  '!$V$4:$Z$127,3,0),0)+IFERROR(VLOOKUP($B50,'[34]  应清算资金  '!$AD$4:$AH$22,3,0),0)</f>
        <v>332.55</v>
      </c>
      <c r="F50" s="224">
        <v>-93.56</v>
      </c>
      <c r="G50" s="222"/>
      <c r="H50" s="222">
        <f t="shared" si="5"/>
        <v>159.44</v>
      </c>
      <c r="I50" s="222">
        <f>IFERROR(VLOOKUP($B50,'[34]  应清算资金  '!$V$4:$Z$127,4,0),0)+IFERROR(VLOOKUP($B50,'[34]  应清算资金  '!$AD$4:$AH$22,4,0),0)</f>
        <v>159.44</v>
      </c>
      <c r="J50" s="228"/>
    </row>
    <row r="51" spans="1:10">
      <c r="A51" s="126">
        <v>100016</v>
      </c>
      <c r="B51" s="129" t="s">
        <v>48</v>
      </c>
      <c r="C51" s="141" t="s">
        <v>20</v>
      </c>
      <c r="D51" s="221">
        <f t="shared" si="4"/>
        <v>1242.3399999999999</v>
      </c>
      <c r="E51" s="222">
        <f>IFERROR(VLOOKUP($B51,'[34]  应清算资金  '!$V$4:$Z$127,3,0),0)+IFERROR(VLOOKUP($B51,'[34]  应清算资金  '!$AD$4:$AH$22,3,0),0)</f>
        <v>1165.81</v>
      </c>
      <c r="F51" s="224">
        <v>76.53</v>
      </c>
      <c r="G51" s="222"/>
      <c r="H51" s="222">
        <f t="shared" si="5"/>
        <v>571.47</v>
      </c>
      <c r="I51" s="222">
        <f>IFERROR(VLOOKUP($B51,'[34]  应清算资金  '!$V$4:$Z$127,4,0),0)+IFERROR(VLOOKUP($B51,'[34]  应清算资金  '!$AD$4:$AH$22,4,0),0)</f>
        <v>571.47</v>
      </c>
      <c r="J51" s="228"/>
    </row>
    <row r="52" spans="1:10">
      <c r="A52" s="752">
        <v>100017</v>
      </c>
      <c r="B52" s="124" t="s">
        <v>10</v>
      </c>
      <c r="C52" s="132"/>
      <c r="D52" s="221">
        <f t="shared" si="4"/>
        <v>1699.26</v>
      </c>
      <c r="E52" s="218">
        <f>SUM(E53:E54)</f>
        <v>1632.83</v>
      </c>
      <c r="F52" s="224">
        <v>66.430000000000007</v>
      </c>
      <c r="G52" s="218"/>
      <c r="H52" s="222">
        <f t="shared" si="5"/>
        <v>923.51</v>
      </c>
      <c r="I52" s="218">
        <f>SUM(I53:I54)</f>
        <v>923.51</v>
      </c>
      <c r="J52" s="228"/>
    </row>
    <row r="53" spans="1:10" ht="22.5">
      <c r="A53" s="753"/>
      <c r="B53" s="129" t="s">
        <v>49</v>
      </c>
      <c r="C53" s="141" t="s">
        <v>20</v>
      </c>
      <c r="D53" s="221">
        <f t="shared" si="4"/>
        <v>1464.6399999999999</v>
      </c>
      <c r="E53" s="222">
        <f>IFERROR(VLOOKUP($B53,'[34]  应清算资金  '!$V$4:$Z$127,3,0),0)+IFERROR(VLOOKUP($B53,'[34]  应清算资金  '!$AD$4:$AH$22,3,0),0)</f>
        <v>1383.2099999999998</v>
      </c>
      <c r="F53" s="224">
        <v>81.430000000000007</v>
      </c>
      <c r="G53" s="222"/>
      <c r="H53" s="222">
        <f t="shared" si="5"/>
        <v>801.3</v>
      </c>
      <c r="I53" s="222">
        <f>IFERROR(VLOOKUP($B53,'[34]  应清算资金  '!$V$4:$Z$127,4,0),0)+IFERROR(VLOOKUP($B53,'[34]  应清算资金  '!$AD$4:$AH$22,4,0),0)</f>
        <v>801.3</v>
      </c>
      <c r="J53" s="228"/>
    </row>
    <row r="54" spans="1:10" ht="22.5">
      <c r="A54" s="754"/>
      <c r="B54" s="129" t="s">
        <v>50</v>
      </c>
      <c r="C54" s="141" t="s">
        <v>20</v>
      </c>
      <c r="D54" s="221">
        <f t="shared" si="4"/>
        <v>234.62</v>
      </c>
      <c r="E54" s="222">
        <f>IFERROR(VLOOKUP($B54,'[34]  应清算资金  '!$V$4:$Z$127,3,0),0)+IFERROR(VLOOKUP($B54,'[34]  应清算资金  '!$AD$4:$AH$22,3,0),0)</f>
        <v>249.62</v>
      </c>
      <c r="F54" s="224">
        <v>-15</v>
      </c>
      <c r="G54" s="222"/>
      <c r="H54" s="222">
        <f t="shared" si="5"/>
        <v>122.21</v>
      </c>
      <c r="I54" s="222">
        <f>IFERROR(VLOOKUP($B54,'[34]  应清算资金  '!$V$4:$Z$127,4,0),0)+IFERROR(VLOOKUP($B54,'[34]  应清算资金  '!$AD$4:$AH$22,4,0),0)</f>
        <v>122.21</v>
      </c>
      <c r="J54" s="228"/>
    </row>
    <row r="55" spans="1:10">
      <c r="A55" s="126">
        <v>100018</v>
      </c>
      <c r="B55" s="220" t="s">
        <v>51</v>
      </c>
      <c r="C55" s="141" t="s">
        <v>20</v>
      </c>
      <c r="D55" s="221">
        <f t="shared" si="4"/>
        <v>1844.8700000000001</v>
      </c>
      <c r="E55" s="222">
        <f>IFERROR(VLOOKUP($B55,'[34]  应清算资金  '!$V$4:$Z$127,3,0),0)+IFERROR(VLOOKUP($B55,'[34]  应清算资金  '!$AD$4:$AH$22,3,0),0)</f>
        <v>1725.2</v>
      </c>
      <c r="F55" s="224">
        <v>119.67</v>
      </c>
      <c r="G55" s="222"/>
      <c r="H55" s="222">
        <f t="shared" si="5"/>
        <v>896.19</v>
      </c>
      <c r="I55" s="222">
        <f>IFERROR(VLOOKUP($B55,'[34]  应清算资金  '!$V$4:$Z$127,4,0),0)+IFERROR(VLOOKUP($B55,'[34]  应清算资金  '!$AD$4:$AH$22,4,0),0)</f>
        <v>896.19</v>
      </c>
      <c r="J55" s="228"/>
    </row>
    <row r="56" spans="1:10">
      <c r="A56" s="126">
        <v>100019</v>
      </c>
      <c r="B56" s="129" t="s">
        <v>52</v>
      </c>
      <c r="C56" s="141" t="s">
        <v>20</v>
      </c>
      <c r="D56" s="221">
        <f t="shared" si="4"/>
        <v>1284.6500000000001</v>
      </c>
      <c r="E56" s="222">
        <f>IFERROR(VLOOKUP($B56,'[34]  应清算资金  '!$V$4:$Z$127,3,0),0)+IFERROR(VLOOKUP($B56,'[34]  应清算资金  '!$AD$4:$AH$22,3,0),0)</f>
        <v>1139.1300000000001</v>
      </c>
      <c r="F56" s="224">
        <v>145.52000000000001</v>
      </c>
      <c r="G56" s="222"/>
      <c r="H56" s="222">
        <f t="shared" si="5"/>
        <v>561.22</v>
      </c>
      <c r="I56" s="222">
        <f>IFERROR(VLOOKUP($B56,'[34]  应清算资金  '!$V$4:$Z$127,4,0),0)+IFERROR(VLOOKUP($B56,'[34]  应清算资金  '!$AD$4:$AH$22,4,0),0)</f>
        <v>561.22</v>
      </c>
      <c r="J56" s="228"/>
    </row>
    <row r="57" spans="1:10">
      <c r="A57" s="752">
        <v>100020</v>
      </c>
      <c r="B57" s="124" t="s">
        <v>10</v>
      </c>
      <c r="C57" s="132"/>
      <c r="D57" s="221">
        <f t="shared" si="4"/>
        <v>1407.25</v>
      </c>
      <c r="E57" s="218">
        <f>SUM(E58:E59)</f>
        <v>1433.43</v>
      </c>
      <c r="F57" s="224">
        <v>-26.18</v>
      </c>
      <c r="G57" s="218"/>
      <c r="H57" s="222">
        <f t="shared" si="5"/>
        <v>684.62</v>
      </c>
      <c r="I57" s="218">
        <f>SUM(I58:I59)</f>
        <v>684.62</v>
      </c>
      <c r="J57" s="228"/>
    </row>
    <row r="58" spans="1:10" ht="22.5">
      <c r="A58" s="753"/>
      <c r="B58" s="129" t="s">
        <v>53</v>
      </c>
      <c r="C58" s="141" t="s">
        <v>20</v>
      </c>
      <c r="D58" s="221">
        <f t="shared" si="4"/>
        <v>1167.17</v>
      </c>
      <c r="E58" s="222">
        <f>IFERROR(VLOOKUP($B58,'[34]  应清算资金  '!$V$4:$Z$127,3,0),0)+IFERROR(VLOOKUP($B58,'[34]  应清算资金  '!$AD$4:$AH$22,3,0),0)</f>
        <v>1118.43</v>
      </c>
      <c r="F58" s="224">
        <v>48.74</v>
      </c>
      <c r="G58" s="222"/>
      <c r="H58" s="222">
        <f t="shared" si="5"/>
        <v>530.36</v>
      </c>
      <c r="I58" s="222">
        <f>IFERROR(VLOOKUP($B58,'[34]  应清算资金  '!$V$4:$Z$127,4,0),0)+IFERROR(VLOOKUP($B58,'[34]  应清算资金  '!$AD$4:$AH$22,4,0),0)</f>
        <v>530.36</v>
      </c>
      <c r="J58" s="228"/>
    </row>
    <row r="59" spans="1:10" ht="22.5">
      <c r="A59" s="754"/>
      <c r="B59" s="129" t="s">
        <v>54</v>
      </c>
      <c r="C59" s="141" t="s">
        <v>20</v>
      </c>
      <c r="D59" s="221">
        <f t="shared" si="4"/>
        <v>240.07999999999998</v>
      </c>
      <c r="E59" s="222">
        <f>IFERROR(VLOOKUP($B59,'[34]  应清算资金  '!$V$4:$Z$127,3,0),0)+IFERROR(VLOOKUP($B59,'[34]  应清算资金  '!$AD$4:$AH$22,3,0),0)</f>
        <v>315</v>
      </c>
      <c r="F59" s="224">
        <v>-74.92</v>
      </c>
      <c r="G59" s="222"/>
      <c r="H59" s="222">
        <f t="shared" si="5"/>
        <v>154.26</v>
      </c>
      <c r="I59" s="222">
        <f>IFERROR(VLOOKUP($B59,'[34]  应清算资金  '!$V$4:$Z$127,4,0),0)+IFERROR(VLOOKUP($B59,'[34]  应清算资金  '!$AD$4:$AH$22,4,0),0)</f>
        <v>154.26</v>
      </c>
      <c r="J59" s="228"/>
    </row>
    <row r="60" spans="1:10" ht="22.5">
      <c r="A60" s="126">
        <v>100021</v>
      </c>
      <c r="B60" s="129" t="s">
        <v>55</v>
      </c>
      <c r="C60" s="141" t="s">
        <v>20</v>
      </c>
      <c r="D60" s="221">
        <f t="shared" si="4"/>
        <v>1119.06</v>
      </c>
      <c r="E60" s="222">
        <f>IFERROR(VLOOKUP($B60,'[34]  应清算资金  '!$V$4:$Z$127,3,0),0)+IFERROR(VLOOKUP($B60,'[34]  应清算资金  '!$AD$4:$AH$22,3,0),0)</f>
        <v>922.97</v>
      </c>
      <c r="F60" s="224">
        <v>196.09</v>
      </c>
      <c r="G60" s="222"/>
      <c r="H60" s="222">
        <f t="shared" si="5"/>
        <v>455.44</v>
      </c>
      <c r="I60" s="222">
        <f>IFERROR(VLOOKUP($B60,'[34]  应清算资金  '!$V$4:$Z$127,4,0),0)+IFERROR(VLOOKUP($B60,'[34]  应清算资金  '!$AD$4:$AH$22,4,0),0)</f>
        <v>455.44</v>
      </c>
      <c r="J60" s="228"/>
    </row>
    <row r="61" spans="1:10" ht="22.5">
      <c r="A61" s="126">
        <v>100022</v>
      </c>
      <c r="B61" s="129" t="s">
        <v>56</v>
      </c>
      <c r="C61" s="141" t="s">
        <v>20</v>
      </c>
      <c r="D61" s="221">
        <f t="shared" si="4"/>
        <v>1041.0899999999999</v>
      </c>
      <c r="E61" s="222">
        <f>IFERROR(VLOOKUP($B61,'[34]  应清算资金  '!$V$4:$Z$127,3,0),0)+IFERROR(VLOOKUP($B61,'[34]  应清算资金  '!$AD$4:$AH$22,3,0),0)</f>
        <v>1062.05</v>
      </c>
      <c r="F61" s="224">
        <v>-20.96</v>
      </c>
      <c r="G61" s="222"/>
      <c r="H61" s="222">
        <f t="shared" si="5"/>
        <v>544.57999999999993</v>
      </c>
      <c r="I61" s="222">
        <f>IFERROR(VLOOKUP($B61,'[34]  应清算资金  '!$V$4:$Z$127,4,0),0)+IFERROR(VLOOKUP($B61,'[34]  应清算资金  '!$AD$4:$AH$22,4,0),0)</f>
        <v>544.57999999999993</v>
      </c>
      <c r="J61" s="228"/>
    </row>
    <row r="62" spans="1:10" ht="22.5">
      <c r="A62" s="126">
        <v>100023</v>
      </c>
      <c r="B62" s="220" t="s">
        <v>57</v>
      </c>
      <c r="C62" s="141" t="s">
        <v>20</v>
      </c>
      <c r="D62" s="221">
        <f t="shared" si="4"/>
        <v>1086.3900000000001</v>
      </c>
      <c r="E62" s="222">
        <f>IFERROR(VLOOKUP($B62,'[34]  应清算资金  '!$V$4:$Z$127,3,0),0)+IFERROR(VLOOKUP($B62,'[34]  应清算资金  '!$AD$4:$AH$22,3,0),0)</f>
        <v>1056.95</v>
      </c>
      <c r="F62" s="224">
        <v>29.44</v>
      </c>
      <c r="G62" s="222"/>
      <c r="H62" s="222">
        <f t="shared" si="5"/>
        <v>509.3</v>
      </c>
      <c r="I62" s="222">
        <f>IFERROR(VLOOKUP($B62,'[34]  应清算资金  '!$V$4:$Z$127,4,0),0)+IFERROR(VLOOKUP($B62,'[34]  应清算资金  '!$AD$4:$AH$22,4,0),0)</f>
        <v>509.3</v>
      </c>
      <c r="J62" s="228"/>
    </row>
    <row r="63" spans="1:10" ht="22.5">
      <c r="A63" s="126">
        <v>100024</v>
      </c>
      <c r="B63" s="129" t="s">
        <v>58</v>
      </c>
      <c r="C63" s="141" t="s">
        <v>20</v>
      </c>
      <c r="D63" s="221">
        <f t="shared" si="4"/>
        <v>1213.1200000000001</v>
      </c>
      <c r="E63" s="222">
        <f>IFERROR(VLOOKUP($B63,'[34]  应清算资金  '!$V$4:$Z$127,3,0),0)+IFERROR(VLOOKUP($B63,'[34]  应清算资金  '!$AD$4:$AH$22,3,0),0)</f>
        <v>1248.24</v>
      </c>
      <c r="F63" s="224">
        <v>-35.119999999999997</v>
      </c>
      <c r="G63" s="222"/>
      <c r="H63" s="222">
        <f t="shared" si="5"/>
        <v>587.41999999999996</v>
      </c>
      <c r="I63" s="222">
        <f>IFERROR(VLOOKUP($B63,'[34]  应清算资金  '!$V$4:$Z$127,4,0),0)+IFERROR(VLOOKUP($B63,'[34]  应清算资金  '!$AD$4:$AH$22,4,0),0)</f>
        <v>587.41999999999996</v>
      </c>
      <c r="J63" s="228"/>
    </row>
    <row r="64" spans="1:10" ht="22.5">
      <c r="A64" s="126">
        <v>100029</v>
      </c>
      <c r="B64" s="129" t="s">
        <v>59</v>
      </c>
      <c r="C64" s="141" t="s">
        <v>60</v>
      </c>
      <c r="D64" s="221">
        <f t="shared" si="4"/>
        <v>1430.5300000000002</v>
      </c>
      <c r="E64" s="222">
        <f>IFERROR(VLOOKUP($B64,'[34]  应清算资金  '!$V$4:$Z$127,3,0),0)+IFERROR(VLOOKUP($B64,'[34]  应清算资金  '!$AD$4:$AH$22,3,0),0)</f>
        <v>1247.3800000000001</v>
      </c>
      <c r="F64" s="224">
        <v>183.15</v>
      </c>
      <c r="G64" s="222"/>
      <c r="H64" s="222">
        <f t="shared" si="5"/>
        <v>606.58000000000004</v>
      </c>
      <c r="I64" s="222">
        <f>IFERROR(VLOOKUP($B64,'[34]  应清算资金  '!$V$4:$Z$127,4,0),0)+IFERROR(VLOOKUP($B64,'[34]  应清算资金  '!$AD$4:$AH$22,4,0),0)</f>
        <v>606.58000000000004</v>
      </c>
      <c r="J64" s="228"/>
    </row>
    <row r="65" spans="1:10">
      <c r="A65" s="126">
        <v>100025</v>
      </c>
      <c r="B65" s="129" t="s">
        <v>61</v>
      </c>
      <c r="C65" s="141" t="s">
        <v>20</v>
      </c>
      <c r="D65" s="221">
        <f t="shared" si="4"/>
        <v>1065.56</v>
      </c>
      <c r="E65" s="222">
        <f>IFERROR(VLOOKUP($B65,'[34]  应清算资金  '!$V$4:$Z$127,3,0),0)+IFERROR(VLOOKUP($B65,'[34]  应清算资金  '!$AD$4:$AH$22,3,0),0)</f>
        <v>1090.98</v>
      </c>
      <c r="F65" s="224">
        <v>-25.42</v>
      </c>
      <c r="G65" s="222"/>
      <c r="H65" s="222">
        <f t="shared" si="5"/>
        <v>533.98</v>
      </c>
      <c r="I65" s="222">
        <f>IFERROR(VLOOKUP($B65,'[34]  应清算资金  '!$V$4:$Z$127,4,0),0)+IFERROR(VLOOKUP($B65,'[34]  应清算资金  '!$AD$4:$AH$22,4,0),0)</f>
        <v>533.98</v>
      </c>
      <c r="J65" s="228"/>
    </row>
    <row r="66" spans="1:10" ht="22.5">
      <c r="A66" s="126">
        <v>100026</v>
      </c>
      <c r="B66" s="129" t="s">
        <v>62</v>
      </c>
      <c r="C66" s="141" t="s">
        <v>20</v>
      </c>
      <c r="D66" s="221">
        <f t="shared" si="4"/>
        <v>1011.88</v>
      </c>
      <c r="E66" s="222">
        <f>IFERROR(VLOOKUP($B66,'[34]  应清算资金  '!$V$4:$Z$127,3,0),0)+IFERROR(VLOOKUP($B66,'[34]  应清算资金  '!$AD$4:$AH$22,3,0),0)</f>
        <v>992.06</v>
      </c>
      <c r="F66" s="224">
        <v>19.82</v>
      </c>
      <c r="G66" s="222"/>
      <c r="H66" s="222">
        <f t="shared" si="5"/>
        <v>466.71</v>
      </c>
      <c r="I66" s="222">
        <f>IFERROR(VLOOKUP($B66,'[34]  应清算资金  '!$V$4:$Z$127,4,0),0)+IFERROR(VLOOKUP($B66,'[34]  应清算资金  '!$AD$4:$AH$22,4,0),0)</f>
        <v>466.71</v>
      </c>
      <c r="J66" s="228"/>
    </row>
    <row r="67" spans="1:10" ht="22.5">
      <c r="A67" s="126">
        <v>100027</v>
      </c>
      <c r="B67" s="129" t="s">
        <v>63</v>
      </c>
      <c r="C67" s="141" t="s">
        <v>20</v>
      </c>
      <c r="D67" s="221">
        <f t="shared" si="4"/>
        <v>533.71999999999991</v>
      </c>
      <c r="E67" s="222">
        <f>IFERROR(VLOOKUP($B67,'[34]  应清算资金  '!$V$4:$Z$127,3,0),0)+IFERROR(VLOOKUP($B67,'[34]  应清算资金  '!$AD$4:$AH$22,3,0),0)</f>
        <v>554.16999999999996</v>
      </c>
      <c r="F67" s="224">
        <v>-20.45</v>
      </c>
      <c r="G67" s="222"/>
      <c r="H67" s="222">
        <f t="shared" si="5"/>
        <v>265.85000000000002</v>
      </c>
      <c r="I67" s="222">
        <f>IFERROR(VLOOKUP($B67,'[34]  应清算资金  '!$V$4:$Z$127,4,0),0)+IFERROR(VLOOKUP($B67,'[34]  应清算资金  '!$AD$4:$AH$22,4,0),0)</f>
        <v>265.85000000000002</v>
      </c>
      <c r="J67" s="228"/>
    </row>
    <row r="68" spans="1:10" ht="22.5">
      <c r="A68" s="126">
        <v>100028</v>
      </c>
      <c r="B68" s="129" t="s">
        <v>64</v>
      </c>
      <c r="C68" s="141" t="s">
        <v>20</v>
      </c>
      <c r="D68" s="221">
        <f t="shared" si="4"/>
        <v>1245.04</v>
      </c>
      <c r="E68" s="222">
        <f>IFERROR(VLOOKUP($B68,'[34]  应清算资金  '!$V$4:$Z$127,3,0),0)+IFERROR(VLOOKUP($B68,'[34]  应清算资金  '!$AD$4:$AH$22,3,0),0)</f>
        <v>1095.1199999999999</v>
      </c>
      <c r="F68" s="224">
        <v>149.91999999999999</v>
      </c>
      <c r="G68" s="222"/>
      <c r="H68" s="222">
        <f t="shared" si="5"/>
        <v>555.54</v>
      </c>
      <c r="I68" s="222">
        <f>IFERROR(VLOOKUP($B68,'[34]  应清算资金  '!$V$4:$Z$127,4,0),0)+IFERROR(VLOOKUP($B68,'[34]  应清算资金  '!$AD$4:$AH$22,4,0),0)</f>
        <v>555.54</v>
      </c>
      <c r="J68" s="228"/>
    </row>
    <row r="69" spans="1:10" ht="22.5">
      <c r="A69" s="126">
        <v>100030</v>
      </c>
      <c r="B69" s="129" t="s">
        <v>65</v>
      </c>
      <c r="C69" s="141" t="s">
        <v>60</v>
      </c>
      <c r="D69" s="221">
        <f t="shared" si="4"/>
        <v>1101.22</v>
      </c>
      <c r="E69" s="222">
        <f>IFERROR(VLOOKUP($B69,'[34]  应清算资金  '!$V$4:$Z$127,3,0),0)+IFERROR(VLOOKUP($B69,'[34]  应清算资金  '!$AD$4:$AH$22,3,0),0)</f>
        <v>871.35</v>
      </c>
      <c r="F69" s="224">
        <v>229.87</v>
      </c>
      <c r="G69" s="222"/>
      <c r="H69" s="222">
        <f t="shared" si="5"/>
        <v>417.1</v>
      </c>
      <c r="I69" s="222">
        <f>IFERROR(VLOOKUP($B69,'[34]  应清算资金  '!$V$4:$Z$127,4,0),0)+IFERROR(VLOOKUP($B69,'[34]  应清算资金  '!$AD$4:$AH$22,4,0),0)</f>
        <v>417.1</v>
      </c>
      <c r="J69" s="228"/>
    </row>
    <row r="70" spans="1:10" ht="22.5">
      <c r="A70" s="126">
        <v>100031</v>
      </c>
      <c r="B70" s="129" t="s">
        <v>66</v>
      </c>
      <c r="C70" s="141" t="s">
        <v>60</v>
      </c>
      <c r="D70" s="221">
        <f t="shared" si="4"/>
        <v>939.9</v>
      </c>
      <c r="E70" s="222">
        <f>IFERROR(VLOOKUP($B70,'[34]  应清算资金  '!$V$4:$Z$127,3,0),0)+IFERROR(VLOOKUP($B70,'[34]  应清算资金  '!$AD$4:$AH$22,3,0),0)</f>
        <v>743.78</v>
      </c>
      <c r="F70" s="224">
        <v>196.12</v>
      </c>
      <c r="G70" s="222"/>
      <c r="H70" s="222">
        <f t="shared" si="5"/>
        <v>355.78</v>
      </c>
      <c r="I70" s="222">
        <f>IFERROR(VLOOKUP($B70,'[34]  应清算资金  '!$V$4:$Z$127,4,0),0)+IFERROR(VLOOKUP($B70,'[34]  应清算资金  '!$AD$4:$AH$22,4,0),0)</f>
        <v>355.78</v>
      </c>
      <c r="J70" s="228"/>
    </row>
    <row r="71" spans="1:10" ht="33.75">
      <c r="A71" s="126">
        <v>100032</v>
      </c>
      <c r="B71" s="129" t="s">
        <v>67</v>
      </c>
      <c r="C71" s="141" t="s">
        <v>60</v>
      </c>
      <c r="D71" s="221">
        <f t="shared" si="4"/>
        <v>1934.65</v>
      </c>
      <c r="E71" s="222">
        <f>IFERROR(VLOOKUP($B71,'[34]  应清算资金  '!$V$4:$Z$127,3,0),0)+IFERROR(VLOOKUP($B71,'[34]  应清算资金  '!$AD$4:$AH$22,3,0),0)</f>
        <v>1220.02</v>
      </c>
      <c r="F71" s="224">
        <v>714.63</v>
      </c>
      <c r="G71" s="222"/>
      <c r="H71" s="222">
        <f t="shared" si="5"/>
        <v>592.88</v>
      </c>
      <c r="I71" s="222">
        <f>IFERROR(VLOOKUP($B71,'[34]  应清算资金  '!$V$4:$Z$127,4,0),0)+IFERROR(VLOOKUP($B71,'[34]  应清算资金  '!$AD$4:$AH$22,4,0),0)</f>
        <v>592.88</v>
      </c>
      <c r="J71" s="228"/>
    </row>
    <row r="72" spans="1:10" ht="33.75">
      <c r="A72" s="126">
        <v>100033</v>
      </c>
      <c r="B72" s="129" t="s">
        <v>68</v>
      </c>
      <c r="C72" s="141" t="s">
        <v>60</v>
      </c>
      <c r="D72" s="221">
        <f t="shared" si="4"/>
        <v>767.79</v>
      </c>
      <c r="E72" s="222">
        <f>IFERROR(VLOOKUP($B72,'[34]  应清算资金  '!$V$4:$Z$127,3,0),0)+IFERROR(VLOOKUP($B72,'[34]  应清算资金  '!$AD$4:$AH$22,3,0),0)</f>
        <v>692.17</v>
      </c>
      <c r="F72" s="224">
        <v>75.62</v>
      </c>
      <c r="G72" s="222"/>
      <c r="H72" s="222">
        <f t="shared" si="5"/>
        <v>334.25</v>
      </c>
      <c r="I72" s="222">
        <f>IFERROR(VLOOKUP($B72,'[34]  应清算资金  '!$V$4:$Z$127,4,0),0)+IFERROR(VLOOKUP($B72,'[34]  应清算资金  '!$AD$4:$AH$22,4,0),0)</f>
        <v>334.25</v>
      </c>
      <c r="J72" s="228"/>
    </row>
    <row r="73" spans="1:10" ht="48">
      <c r="A73" s="126">
        <v>100034</v>
      </c>
      <c r="B73" s="118" t="s">
        <v>69</v>
      </c>
      <c r="C73" s="141" t="s">
        <v>60</v>
      </c>
      <c r="D73" s="221">
        <f t="shared" si="4"/>
        <v>1167.6399999999999</v>
      </c>
      <c r="E73" s="222">
        <v>463.23</v>
      </c>
      <c r="F73" s="224">
        <v>704.41</v>
      </c>
      <c r="G73" s="222"/>
      <c r="H73" s="222">
        <f t="shared" si="5"/>
        <v>231.09</v>
      </c>
      <c r="I73" s="222">
        <v>231.09</v>
      </c>
      <c r="J73" s="228"/>
    </row>
    <row r="74" spans="1:10" ht="22.5">
      <c r="A74" s="126">
        <v>100054</v>
      </c>
      <c r="B74" s="129" t="s">
        <v>70</v>
      </c>
      <c r="C74" s="147" t="s">
        <v>60</v>
      </c>
      <c r="D74" s="221">
        <f t="shared" si="4"/>
        <v>1107.43</v>
      </c>
      <c r="E74" s="222">
        <f>IFERROR(VLOOKUP($B74,'[34]  应清算资金  '!$V$4:$Z$127,3,0),0)+IFERROR(VLOOKUP($B74,'[34]  应清算资金  '!$AD$4:$AH$22,3,0),0)</f>
        <v>931.6</v>
      </c>
      <c r="F74" s="224">
        <v>175.83</v>
      </c>
      <c r="G74" s="222"/>
      <c r="H74" s="222">
        <f t="shared" si="5"/>
        <v>448.87</v>
      </c>
      <c r="I74" s="222">
        <f>IFERROR(VLOOKUP($B74,'[34]  应清算资金  '!$V$4:$Z$127,4,0),0)+IFERROR(VLOOKUP($B74,'[34]  应清算资金  '!$AD$4:$AH$22,4,0),0)</f>
        <v>448.87</v>
      </c>
      <c r="J74" s="228"/>
    </row>
    <row r="75" spans="1:10" ht="22.5">
      <c r="A75" s="126">
        <v>100058</v>
      </c>
      <c r="B75" s="129" t="s">
        <v>71</v>
      </c>
      <c r="C75" s="147" t="s">
        <v>20</v>
      </c>
      <c r="D75" s="221">
        <f t="shared" ref="D75:D138" si="6">E75+F75+G75</f>
        <v>709.55</v>
      </c>
      <c r="E75" s="222">
        <f>IFERROR(VLOOKUP($B75,'[34]  应清算资金  '!$V$4:$Z$127,3,0),0)+IFERROR(VLOOKUP($B75,'[34]  应清算资金  '!$AD$4:$AH$22,3,0),0)</f>
        <v>694.74</v>
      </c>
      <c r="F75" s="224">
        <v>14.81</v>
      </c>
      <c r="G75" s="222"/>
      <c r="H75" s="222">
        <f t="shared" ref="H75:H138" si="7">I75+J75</f>
        <v>342.83</v>
      </c>
      <c r="I75" s="222">
        <f>IFERROR(VLOOKUP($B75,'[34]  应清算资金  '!$V$4:$Z$127,4,0),0)+IFERROR(VLOOKUP($B75,'[34]  应清算资金  '!$AD$4:$AH$22,4,0),0)</f>
        <v>342.83</v>
      </c>
      <c r="J75" s="228"/>
    </row>
    <row r="76" spans="1:10" ht="22.5">
      <c r="A76" s="126">
        <v>100060</v>
      </c>
      <c r="B76" s="129" t="s">
        <v>72</v>
      </c>
      <c r="C76" s="141" t="s">
        <v>60</v>
      </c>
      <c r="D76" s="221">
        <f t="shared" si="6"/>
        <v>540.24</v>
      </c>
      <c r="E76" s="222">
        <f>IFERROR(VLOOKUP($B76,'[34]  应清算资金  '!$V$4:$Z$127,3,0),0)+IFERROR(VLOOKUP($B76,'[34]  应清算资金  '!$AD$4:$AH$22,3,0),0)</f>
        <v>522.44000000000005</v>
      </c>
      <c r="F76" s="224">
        <v>17.8</v>
      </c>
      <c r="G76" s="222"/>
      <c r="H76" s="222">
        <f t="shared" si="7"/>
        <v>254.7</v>
      </c>
      <c r="I76" s="222">
        <f>IFERROR(VLOOKUP($B76,'[34]  应清算资金  '!$V$4:$Z$127,4,0),0)+IFERROR(VLOOKUP($B76,'[34]  应清算资金  '!$AD$4:$AH$22,4,0),0)</f>
        <v>254.7</v>
      </c>
      <c r="J76" s="228"/>
    </row>
    <row r="77" spans="1:10" ht="22.5">
      <c r="A77" s="126">
        <v>100059</v>
      </c>
      <c r="B77" s="129" t="s">
        <v>73</v>
      </c>
      <c r="C77" s="141" t="s">
        <v>60</v>
      </c>
      <c r="D77" s="221">
        <f t="shared" si="6"/>
        <v>1292.74</v>
      </c>
      <c r="E77" s="222">
        <f>IFERROR(VLOOKUP($B77,'[34]  应清算资金  '!$V$4:$Z$127,3,0),0)+IFERROR(VLOOKUP($B77,'[34]  应清算资金  '!$AD$4:$AH$22,3,0),0)</f>
        <v>897.77</v>
      </c>
      <c r="F77" s="224">
        <v>394.97</v>
      </c>
      <c r="G77" s="222"/>
      <c r="H77" s="222">
        <f t="shared" si="7"/>
        <v>435.51</v>
      </c>
      <c r="I77" s="222">
        <f>IFERROR(VLOOKUP($B77,'[34]  应清算资金  '!$V$4:$Z$127,4,0),0)+IFERROR(VLOOKUP($B77,'[34]  应清算资金  '!$AD$4:$AH$22,4,0),0)</f>
        <v>435.51</v>
      </c>
      <c r="J77" s="228"/>
    </row>
    <row r="78" spans="1:10" ht="22.5">
      <c r="A78" s="126">
        <v>100061</v>
      </c>
      <c r="B78" s="129" t="s">
        <v>74</v>
      </c>
      <c r="C78" s="141" t="s">
        <v>60</v>
      </c>
      <c r="D78" s="221">
        <f t="shared" si="6"/>
        <v>1420.0300000000002</v>
      </c>
      <c r="E78" s="222">
        <f>IFERROR(VLOOKUP($B78,'[34]  应清算资金  '!$V$4:$Z$127,3,0),0)+IFERROR(VLOOKUP($B78,'[34]  应清算资金  '!$AD$4:$AH$22,3,0),0)</f>
        <v>1063.92</v>
      </c>
      <c r="F78" s="224">
        <v>356.11</v>
      </c>
      <c r="G78" s="222"/>
      <c r="H78" s="222">
        <f t="shared" si="7"/>
        <v>509.34</v>
      </c>
      <c r="I78" s="222">
        <f>IFERROR(VLOOKUP($B78,'[34]  应清算资金  '!$V$4:$Z$127,4,0),0)+IFERROR(VLOOKUP($B78,'[34]  应清算资金  '!$AD$4:$AH$22,4,0),0)</f>
        <v>509.34</v>
      </c>
      <c r="J78" s="228"/>
    </row>
    <row r="79" spans="1:10" ht="33.75">
      <c r="A79" s="126">
        <v>100062</v>
      </c>
      <c r="B79" s="129" t="s">
        <v>75</v>
      </c>
      <c r="C79" s="141" t="s">
        <v>60</v>
      </c>
      <c r="D79" s="221">
        <f t="shared" si="6"/>
        <v>574.48</v>
      </c>
      <c r="E79" s="222">
        <f>IFERROR(VLOOKUP($B79,'[34]  应清算资金  '!$V$4:$Z$127,3,0),0)+IFERROR(VLOOKUP($B79,'[34]  应清算资金  '!$AD$4:$AH$22,3,0),0)</f>
        <v>547.62</v>
      </c>
      <c r="F79" s="224">
        <v>26.86</v>
      </c>
      <c r="G79" s="222"/>
      <c r="H79" s="222">
        <f t="shared" si="7"/>
        <v>264.95</v>
      </c>
      <c r="I79" s="222">
        <f>IFERROR(VLOOKUP($B79,'[34]  应清算资金  '!$V$4:$Z$127,4,0),0)+IFERROR(VLOOKUP($B79,'[34]  应清算资金  '!$AD$4:$AH$22,4,0),0)</f>
        <v>264.95</v>
      </c>
      <c r="J79" s="228"/>
    </row>
    <row r="80" spans="1:10" ht="33.75">
      <c r="A80" s="123">
        <v>100063</v>
      </c>
      <c r="B80" s="229" t="s">
        <v>76</v>
      </c>
      <c r="C80" s="230" t="s">
        <v>60</v>
      </c>
      <c r="D80" s="221">
        <f t="shared" si="6"/>
        <v>3165.14</v>
      </c>
      <c r="E80" s="222">
        <f>IFERROR(VLOOKUP($B80,'[34]  应清算资金  '!$V$4:$Z$127,3,0),0)+IFERROR(VLOOKUP($B80,'[34]  应清算资金  '!$AD$4:$AH$22,3,0),0)</f>
        <v>320.45</v>
      </c>
      <c r="F80" s="224">
        <v>2844.69</v>
      </c>
      <c r="G80" s="222"/>
      <c r="H80" s="222">
        <f t="shared" si="7"/>
        <v>152.97</v>
      </c>
      <c r="I80" s="222">
        <f>IFERROR(VLOOKUP($B80,'[34]  应清算资金  '!$V$4:$Z$127,4,0),0)+IFERROR(VLOOKUP($B80,'[34]  应清算资金  '!$AD$4:$AH$22,4,0),0)</f>
        <v>152.97</v>
      </c>
      <c r="J80" s="228"/>
    </row>
    <row r="81" spans="1:10" ht="22.5">
      <c r="A81" s="132" t="s">
        <v>77</v>
      </c>
      <c r="B81" s="133"/>
      <c r="C81" s="133"/>
      <c r="D81" s="221">
        <f t="shared" si="6"/>
        <v>17337.849999999999</v>
      </c>
      <c r="E81" s="231">
        <f>SUM(E82:E86,E89:E94,E97:E108)</f>
        <v>17337.849999999999</v>
      </c>
      <c r="F81" s="232"/>
      <c r="G81" s="231"/>
      <c r="H81" s="222">
        <f t="shared" si="7"/>
        <v>8551.5</v>
      </c>
      <c r="I81" s="231">
        <f>SUM(I82:I86,I89:I94,I97:I108)</f>
        <v>8551.5</v>
      </c>
      <c r="J81" s="228"/>
    </row>
    <row r="82" spans="1:10" ht="22.5">
      <c r="A82" s="135" t="s">
        <v>78</v>
      </c>
      <c r="B82" s="135" t="s">
        <v>79</v>
      </c>
      <c r="C82" s="233" t="s">
        <v>60</v>
      </c>
      <c r="D82" s="221">
        <f t="shared" si="6"/>
        <v>524.89</v>
      </c>
      <c r="E82" s="222">
        <f>IFERROR(VLOOKUP($B82,'[34]  应清算资金  '!$V$4:$Z$127,3,0),0)+IFERROR(VLOOKUP($B82,'[34]  应清算资金  '!$AD$4:$AH$22,3,0),0)</f>
        <v>524.89</v>
      </c>
      <c r="F82" s="223"/>
      <c r="G82" s="222"/>
      <c r="H82" s="222">
        <f t="shared" si="7"/>
        <v>249.46</v>
      </c>
      <c r="I82" s="222">
        <f>IFERROR(VLOOKUP($B82,'[34]  应清算资金  '!$V$4:$Z$127,4,0),0)+IFERROR(VLOOKUP($B82,'[34]  应清算资金  '!$AD$4:$AH$22,4,0),0)</f>
        <v>249.46</v>
      </c>
      <c r="J82" s="228"/>
    </row>
    <row r="83" spans="1:10" ht="22.5">
      <c r="A83" s="129" t="s">
        <v>80</v>
      </c>
      <c r="B83" s="129" t="s">
        <v>81</v>
      </c>
      <c r="C83" s="147" t="s">
        <v>60</v>
      </c>
      <c r="D83" s="221">
        <f t="shared" si="6"/>
        <v>701.82</v>
      </c>
      <c r="E83" s="222">
        <f>IFERROR(VLOOKUP($B83,'[34]  应清算资金  '!$V$4:$Z$127,3,0),0)+IFERROR(VLOOKUP($B83,'[34]  应清算资金  '!$AD$4:$AH$22,3,0),0)</f>
        <v>701.82</v>
      </c>
      <c r="F83" s="223"/>
      <c r="G83" s="222"/>
      <c r="H83" s="222">
        <f t="shared" si="7"/>
        <v>337.35</v>
      </c>
      <c r="I83" s="222">
        <f>IFERROR(VLOOKUP($B83,'[34]  应清算资金  '!$V$4:$Z$127,4,0),0)+IFERROR(VLOOKUP($B83,'[34]  应清算资金  '!$AD$4:$AH$22,4,0),0)</f>
        <v>337.35</v>
      </c>
      <c r="J83" s="228"/>
    </row>
    <row r="84" spans="1:10" ht="22.5">
      <c r="A84" s="129" t="s">
        <v>82</v>
      </c>
      <c r="B84" s="129" t="s">
        <v>83</v>
      </c>
      <c r="C84" s="147" t="s">
        <v>20</v>
      </c>
      <c r="D84" s="221">
        <f t="shared" si="6"/>
        <v>357.81</v>
      </c>
      <c r="E84" s="222">
        <f>IFERROR(VLOOKUP($B84,'[34]  应清算资金  '!$V$4:$Z$127,3,0),0)+IFERROR(VLOOKUP($B84,'[34]  应清算资金  '!$AD$4:$AH$22,3,0),0)</f>
        <v>357.81</v>
      </c>
      <c r="F84" s="223"/>
      <c r="G84" s="222"/>
      <c r="H84" s="222">
        <f t="shared" si="7"/>
        <v>171.4</v>
      </c>
      <c r="I84" s="222">
        <f>IFERROR(VLOOKUP($B84,'[34]  应清算资金  '!$V$4:$Z$127,4,0),0)+IFERROR(VLOOKUP($B84,'[34]  应清算资金  '!$AD$4:$AH$22,4,0),0)</f>
        <v>171.4</v>
      </c>
      <c r="J84" s="228"/>
    </row>
    <row r="85" spans="1:10" ht="22.5">
      <c r="A85" s="129" t="s">
        <v>84</v>
      </c>
      <c r="B85" s="129" t="s">
        <v>85</v>
      </c>
      <c r="C85" s="141" t="s">
        <v>60</v>
      </c>
      <c r="D85" s="221">
        <f t="shared" si="6"/>
        <v>714.32</v>
      </c>
      <c r="E85" s="222">
        <f>IFERROR(VLOOKUP($B85,'[34]  应清算资金  '!$V$4:$Z$127,3,0),0)+IFERROR(VLOOKUP($B85,'[34]  应清算资金  '!$AD$4:$AH$22,3,0),0)</f>
        <v>714.32</v>
      </c>
      <c r="F85" s="223"/>
      <c r="G85" s="222"/>
      <c r="H85" s="222">
        <f t="shared" si="7"/>
        <v>348.35</v>
      </c>
      <c r="I85" s="222">
        <f>IFERROR(VLOOKUP($B85,'[34]  应清算资金  '!$V$4:$Z$127,4,0),0)+IFERROR(VLOOKUP($B85,'[34]  应清算资金  '!$AD$4:$AH$22,4,0),0)</f>
        <v>348.35</v>
      </c>
      <c r="J85" s="228"/>
    </row>
    <row r="86" spans="1:10" ht="14.25">
      <c r="A86" s="752" t="s">
        <v>86</v>
      </c>
      <c r="B86" s="124" t="s">
        <v>10</v>
      </c>
      <c r="C86" s="113"/>
      <c r="D86" s="221">
        <f t="shared" si="6"/>
        <v>1183.52</v>
      </c>
      <c r="E86" s="218">
        <f>SUM(E87:E88)</f>
        <v>1183.52</v>
      </c>
      <c r="F86" s="223"/>
      <c r="G86" s="218"/>
      <c r="H86" s="222">
        <f t="shared" si="7"/>
        <v>572.88</v>
      </c>
      <c r="I86" s="218">
        <f>SUM(I87:I88)</f>
        <v>572.88</v>
      </c>
      <c r="J86" s="228"/>
    </row>
    <row r="87" spans="1:10" ht="33.75">
      <c r="A87" s="753"/>
      <c r="B87" s="129" t="s">
        <v>87</v>
      </c>
      <c r="C87" s="141" t="s">
        <v>60</v>
      </c>
      <c r="D87" s="221">
        <f t="shared" si="6"/>
        <v>643.73</v>
      </c>
      <c r="E87" s="222">
        <f>IFERROR(VLOOKUP($B87,'[34]  应清算资金  '!$V$4:$Z$127,3,0),0)+IFERROR(VLOOKUP($B87,'[34]  应清算资金  '!$AD$4:$AH$22,3,0),0)</f>
        <v>643.73</v>
      </c>
      <c r="F87" s="223"/>
      <c r="G87" s="222"/>
      <c r="H87" s="222">
        <f t="shared" si="7"/>
        <v>303.95</v>
      </c>
      <c r="I87" s="222">
        <f>IFERROR(VLOOKUP($B87,'[34]  应清算资金  '!$V$4:$Z$127,4,0),0)+IFERROR(VLOOKUP($B87,'[34]  应清算资金  '!$AD$4:$AH$22,4,0),0)</f>
        <v>303.95</v>
      </c>
      <c r="J87" s="228"/>
    </row>
    <row r="88" spans="1:10" ht="22.5">
      <c r="A88" s="754"/>
      <c r="B88" s="129" t="s">
        <v>88</v>
      </c>
      <c r="C88" s="141" t="s">
        <v>60</v>
      </c>
      <c r="D88" s="221">
        <f t="shared" si="6"/>
        <v>539.79</v>
      </c>
      <c r="E88" s="222">
        <f>IFERROR(VLOOKUP($B88,'[34]  应清算资金  '!$V$4:$Z$127,3,0),0)+IFERROR(VLOOKUP($B88,'[34]  应清算资金  '!$AD$4:$AH$22,3,0),0)</f>
        <v>539.79</v>
      </c>
      <c r="F88" s="223"/>
      <c r="G88" s="222"/>
      <c r="H88" s="222">
        <f t="shared" si="7"/>
        <v>268.93</v>
      </c>
      <c r="I88" s="222">
        <f>IFERROR(VLOOKUP($B88,'[34]  应清算资金  '!$V$4:$Z$127,4,0),0)+IFERROR(VLOOKUP($B88,'[34]  应清算资金  '!$AD$4:$AH$22,4,0),0)</f>
        <v>268.93</v>
      </c>
      <c r="J88" s="228"/>
    </row>
    <row r="89" spans="1:10" ht="33.75">
      <c r="A89" s="129" t="s">
        <v>89</v>
      </c>
      <c r="B89" s="129" t="s">
        <v>90</v>
      </c>
      <c r="C89" s="141" t="s">
        <v>60</v>
      </c>
      <c r="D89" s="221">
        <f t="shared" si="6"/>
        <v>645.25</v>
      </c>
      <c r="E89" s="222">
        <f>IFERROR(VLOOKUP($B89,'[34]  应清算资金  '!$V$4:$Z$127,3,0),0)+IFERROR(VLOOKUP($B89,'[34]  应清算资金  '!$AD$4:$AH$22,3,0),0)</f>
        <v>645.25</v>
      </c>
      <c r="F89" s="223"/>
      <c r="G89" s="222"/>
      <c r="H89" s="222">
        <f t="shared" si="7"/>
        <v>311.63</v>
      </c>
      <c r="I89" s="222">
        <f>IFERROR(VLOOKUP($B89,'[34]  应清算资金  '!$V$4:$Z$127,4,0),0)+IFERROR(VLOOKUP($B89,'[34]  应清算资金  '!$AD$4:$AH$22,4,0),0)</f>
        <v>311.63</v>
      </c>
      <c r="J89" s="228"/>
    </row>
    <row r="90" spans="1:10" ht="22.5">
      <c r="A90" s="129" t="s">
        <v>91</v>
      </c>
      <c r="B90" s="129" t="s">
        <v>92</v>
      </c>
      <c r="C90" s="141" t="s">
        <v>60</v>
      </c>
      <c r="D90" s="221">
        <f t="shared" si="6"/>
        <v>715.18</v>
      </c>
      <c r="E90" s="222">
        <f>IFERROR(VLOOKUP($B90,'[34]  应清算资金  '!$V$4:$Z$127,3,0),0)+IFERROR(VLOOKUP($B90,'[34]  应清算资金  '!$AD$4:$AH$22,3,0),0)</f>
        <v>715.18</v>
      </c>
      <c r="F90" s="223"/>
      <c r="G90" s="222"/>
      <c r="H90" s="222">
        <f t="shared" si="7"/>
        <v>340.38</v>
      </c>
      <c r="I90" s="222">
        <f>IFERROR(VLOOKUP($B90,'[34]  应清算资金  '!$V$4:$Z$127,4,0),0)+IFERROR(VLOOKUP($B90,'[34]  应清算资金  '!$AD$4:$AH$22,4,0),0)</f>
        <v>340.38</v>
      </c>
      <c r="J90" s="228"/>
    </row>
    <row r="91" spans="1:10" ht="22.5">
      <c r="A91" s="129" t="s">
        <v>93</v>
      </c>
      <c r="B91" s="129" t="s">
        <v>94</v>
      </c>
      <c r="C91" s="141" t="s">
        <v>60</v>
      </c>
      <c r="D91" s="221">
        <f t="shared" si="6"/>
        <v>887.37</v>
      </c>
      <c r="E91" s="222">
        <f>IFERROR(VLOOKUP($B91,'[34]  应清算资金  '!$V$4:$Z$127,3,0),0)+IFERROR(VLOOKUP($B91,'[34]  应清算资金  '!$AD$4:$AH$22,3,0),0)</f>
        <v>887.37</v>
      </c>
      <c r="F91" s="223"/>
      <c r="G91" s="222"/>
      <c r="H91" s="222">
        <f t="shared" si="7"/>
        <v>426.91</v>
      </c>
      <c r="I91" s="222">
        <f>IFERROR(VLOOKUP($B91,'[34]  应清算资金  '!$V$4:$Z$127,4,0),0)+IFERROR(VLOOKUP($B91,'[34]  应清算资金  '!$AD$4:$AH$22,4,0),0)</f>
        <v>426.91</v>
      </c>
      <c r="J91" s="228"/>
    </row>
    <row r="92" spans="1:10" ht="22.5">
      <c r="A92" s="225" t="s">
        <v>95</v>
      </c>
      <c r="B92" s="129" t="s">
        <v>96</v>
      </c>
      <c r="C92" s="141" t="s">
        <v>60</v>
      </c>
      <c r="D92" s="221">
        <f t="shared" si="6"/>
        <v>421.57</v>
      </c>
      <c r="E92" s="222">
        <f>IFERROR(VLOOKUP($B92,'[34]  应清算资金  '!$V$4:$Z$127,3,0),0)+IFERROR(VLOOKUP($B92,'[34]  应清算资金  '!$AD$4:$AH$22,3,0),0)</f>
        <v>421.57</v>
      </c>
      <c r="F92" s="223"/>
      <c r="G92" s="222"/>
      <c r="H92" s="222">
        <f t="shared" si="7"/>
        <v>204.32</v>
      </c>
      <c r="I92" s="222">
        <f>IFERROR(VLOOKUP($B92,'[34]  应清算资金  '!$V$4:$Z$127,4,0),0)+IFERROR(VLOOKUP($B92,'[34]  应清算资金  '!$AD$4:$AH$22,4,0),0)</f>
        <v>204.32</v>
      </c>
      <c r="J92" s="228"/>
    </row>
    <row r="93" spans="1:10" ht="33.75">
      <c r="A93" s="129" t="s">
        <v>97</v>
      </c>
      <c r="B93" s="129" t="s">
        <v>98</v>
      </c>
      <c r="C93" s="141" t="s">
        <v>60</v>
      </c>
      <c r="D93" s="221">
        <f t="shared" si="6"/>
        <v>935.69</v>
      </c>
      <c r="E93" s="222">
        <f>IFERROR(VLOOKUP($B93,'[34]  应清算资金  '!$V$4:$Z$127,3,0),0)+IFERROR(VLOOKUP($B93,'[34]  应清算资金  '!$AD$4:$AH$22,3,0),0)</f>
        <v>935.69</v>
      </c>
      <c r="F93" s="223"/>
      <c r="G93" s="222"/>
      <c r="H93" s="222">
        <f t="shared" si="7"/>
        <v>452.12</v>
      </c>
      <c r="I93" s="222">
        <f>IFERROR(VLOOKUP($B93,'[34]  应清算资金  '!$V$4:$Z$127,4,0),0)+IFERROR(VLOOKUP($B93,'[34]  应清算资金  '!$AD$4:$AH$22,4,0),0)</f>
        <v>452.12</v>
      </c>
      <c r="J93" s="228"/>
    </row>
    <row r="94" spans="1:10" ht="14.25">
      <c r="A94" s="752" t="s">
        <v>99</v>
      </c>
      <c r="B94" s="124" t="s">
        <v>10</v>
      </c>
      <c r="C94" s="113"/>
      <c r="D94" s="221">
        <f t="shared" si="6"/>
        <v>1187.9100000000001</v>
      </c>
      <c r="E94" s="218">
        <f>SUM(E95:E96)</f>
        <v>1187.9100000000001</v>
      </c>
      <c r="F94" s="223"/>
      <c r="G94" s="218"/>
      <c r="H94" s="222">
        <f t="shared" si="7"/>
        <v>582.66999999999996</v>
      </c>
      <c r="I94" s="218">
        <f>SUM(I95:I96)</f>
        <v>582.66999999999996</v>
      </c>
      <c r="J94" s="228"/>
    </row>
    <row r="95" spans="1:10" ht="22.5">
      <c r="A95" s="753"/>
      <c r="B95" s="129" t="s">
        <v>100</v>
      </c>
      <c r="C95" s="141" t="s">
        <v>60</v>
      </c>
      <c r="D95" s="221">
        <f t="shared" si="6"/>
        <v>666.57</v>
      </c>
      <c r="E95" s="222">
        <f>IFERROR(VLOOKUP($B95,'[34]  应清算资金  '!$V$4:$Z$127,3,0),0)+IFERROR(VLOOKUP($B95,'[34]  应清算资金  '!$AD$4:$AH$22,3,0),0)</f>
        <v>666.57</v>
      </c>
      <c r="F95" s="223"/>
      <c r="G95" s="222"/>
      <c r="H95" s="222">
        <f t="shared" si="7"/>
        <v>325.70999999999998</v>
      </c>
      <c r="I95" s="222">
        <f>IFERROR(VLOOKUP($B95,'[34]  应清算资金  '!$V$4:$Z$127,4,0),0)+IFERROR(VLOOKUP($B95,'[34]  应清算资金  '!$AD$4:$AH$22,4,0),0)</f>
        <v>325.70999999999998</v>
      </c>
      <c r="J95" s="228"/>
    </row>
    <row r="96" spans="1:10" ht="33.75">
      <c r="A96" s="754"/>
      <c r="B96" s="129" t="s">
        <v>101</v>
      </c>
      <c r="C96" s="141" t="s">
        <v>60</v>
      </c>
      <c r="D96" s="221">
        <f t="shared" si="6"/>
        <v>521.34</v>
      </c>
      <c r="E96" s="222">
        <f>IFERROR(VLOOKUP($B96,'[34]  应清算资金  '!$V$4:$Z$127,3,0),0)+IFERROR(VLOOKUP($B96,'[34]  应清算资金  '!$AD$4:$AH$22,3,0),0)</f>
        <v>521.34</v>
      </c>
      <c r="F96" s="223"/>
      <c r="G96" s="222"/>
      <c r="H96" s="222">
        <f t="shared" si="7"/>
        <v>256.95999999999998</v>
      </c>
      <c r="I96" s="222">
        <f>IFERROR(VLOOKUP($B96,'[34]  应清算资金  '!$V$4:$Z$127,4,0),0)+IFERROR(VLOOKUP($B96,'[34]  应清算资金  '!$AD$4:$AH$22,4,0),0)</f>
        <v>256.95999999999998</v>
      </c>
      <c r="J96" s="228"/>
    </row>
    <row r="97" spans="1:10" ht="33.75">
      <c r="A97" s="129" t="s">
        <v>102</v>
      </c>
      <c r="B97" s="129" t="s">
        <v>103</v>
      </c>
      <c r="C97" s="141" t="s">
        <v>60</v>
      </c>
      <c r="D97" s="221">
        <f t="shared" si="6"/>
        <v>644.15</v>
      </c>
      <c r="E97" s="222">
        <f>IFERROR(VLOOKUP($B97,'[34]  应清算资金  '!$V$4:$Z$127,3,0),0)+IFERROR(VLOOKUP($B97,'[34]  应清算资金  '!$AD$4:$AH$22,3,0),0)</f>
        <v>644.15</v>
      </c>
      <c r="F97" s="223"/>
      <c r="G97" s="222"/>
      <c r="H97" s="222">
        <f t="shared" si="7"/>
        <v>302.57</v>
      </c>
      <c r="I97" s="222">
        <f>IFERROR(VLOOKUP($B97,'[34]  应清算资金  '!$V$4:$Z$127,4,0),0)+IFERROR(VLOOKUP($B97,'[34]  应清算资金  '!$AD$4:$AH$22,4,0),0)</f>
        <v>302.57</v>
      </c>
      <c r="J97" s="228"/>
    </row>
    <row r="98" spans="1:10" ht="22.5">
      <c r="A98" s="129" t="s">
        <v>104</v>
      </c>
      <c r="B98" s="129" t="s">
        <v>105</v>
      </c>
      <c r="C98" s="141" t="s">
        <v>60</v>
      </c>
      <c r="D98" s="221">
        <f t="shared" si="6"/>
        <v>331.72</v>
      </c>
      <c r="E98" s="222">
        <f>IFERROR(VLOOKUP($B98,'[34]  应清算资金  '!$V$4:$Z$127,3,0),0)+IFERROR(VLOOKUP($B98,'[34]  应清算资金  '!$AD$4:$AH$22,3,0),0)</f>
        <v>331.72</v>
      </c>
      <c r="F98" s="223"/>
      <c r="G98" s="222"/>
      <c r="H98" s="222">
        <f t="shared" si="7"/>
        <v>157.28</v>
      </c>
      <c r="I98" s="222">
        <f>IFERROR(VLOOKUP($B98,'[34]  应清算资金  '!$V$4:$Z$127,4,0),0)+IFERROR(VLOOKUP($B98,'[34]  应清算资金  '!$AD$4:$AH$22,4,0),0)</f>
        <v>157.28</v>
      </c>
      <c r="J98" s="228"/>
    </row>
    <row r="99" spans="1:10" ht="22.5">
      <c r="A99" s="129" t="s">
        <v>106</v>
      </c>
      <c r="B99" s="129" t="s">
        <v>107</v>
      </c>
      <c r="C99" s="147" t="s">
        <v>60</v>
      </c>
      <c r="D99" s="221">
        <f t="shared" si="6"/>
        <v>279.37</v>
      </c>
      <c r="E99" s="222">
        <f>IFERROR(VLOOKUP($B99,'[34]  应清算资金  '!$V$4:$Z$127,3,0),0)+IFERROR(VLOOKUP($B99,'[34]  应清算资金  '!$AD$4:$AH$22,3,0),0)</f>
        <v>279.37</v>
      </c>
      <c r="F99" s="223"/>
      <c r="G99" s="222"/>
      <c r="H99" s="222">
        <f t="shared" si="7"/>
        <v>132.24</v>
      </c>
      <c r="I99" s="222">
        <f>IFERROR(VLOOKUP($B99,'[34]  应清算资金  '!$V$4:$Z$127,4,0),0)+IFERROR(VLOOKUP($B99,'[34]  应清算资金  '!$AD$4:$AH$22,4,0),0)</f>
        <v>132.24</v>
      </c>
      <c r="J99" s="228"/>
    </row>
    <row r="100" spans="1:10" ht="33.75">
      <c r="A100" s="129" t="s">
        <v>108</v>
      </c>
      <c r="B100" s="129" t="s">
        <v>109</v>
      </c>
      <c r="C100" s="147" t="s">
        <v>20</v>
      </c>
      <c r="D100" s="221">
        <f t="shared" si="6"/>
        <v>775.57</v>
      </c>
      <c r="E100" s="222">
        <f>IFERROR(VLOOKUP($B100,'[34]  应清算资金  '!$V$4:$Z$127,3,0),0)+IFERROR(VLOOKUP($B100,'[34]  应清算资金  '!$AD$4:$AH$22,3,0),0)</f>
        <v>775.57</v>
      </c>
      <c r="F100" s="223"/>
      <c r="G100" s="222"/>
      <c r="H100" s="222">
        <f t="shared" si="7"/>
        <v>376.31</v>
      </c>
      <c r="I100" s="222">
        <f>IFERROR(VLOOKUP($B100,'[34]  应清算资金  '!$V$4:$Z$127,4,0),0)+IFERROR(VLOOKUP($B100,'[34]  应清算资金  '!$AD$4:$AH$22,4,0),0)</f>
        <v>376.31</v>
      </c>
      <c r="J100" s="228"/>
    </row>
    <row r="101" spans="1:10" ht="22.5">
      <c r="A101" s="129" t="s">
        <v>110</v>
      </c>
      <c r="B101" s="129" t="s">
        <v>111</v>
      </c>
      <c r="C101" s="141" t="s">
        <v>60</v>
      </c>
      <c r="D101" s="221">
        <f t="shared" si="6"/>
        <v>383.83</v>
      </c>
      <c r="E101" s="222">
        <f>IFERROR(VLOOKUP($B101,'[34]  应清算资金  '!$V$4:$Z$127,3,0),0)+IFERROR(VLOOKUP($B101,'[34]  应清算资金  '!$AD$4:$AH$22,3,0),0)</f>
        <v>383.83</v>
      </c>
      <c r="F101" s="223"/>
      <c r="G101" s="222"/>
      <c r="H101" s="222">
        <f t="shared" si="7"/>
        <v>183.02</v>
      </c>
      <c r="I101" s="222">
        <f>IFERROR(VLOOKUP($B101,'[34]  应清算资金  '!$V$4:$Z$127,4,0),0)+IFERROR(VLOOKUP($B101,'[34]  应清算资金  '!$AD$4:$AH$22,4,0),0)</f>
        <v>183.02</v>
      </c>
      <c r="J101" s="228"/>
    </row>
    <row r="102" spans="1:10" ht="22.5">
      <c r="A102" s="129" t="s">
        <v>112</v>
      </c>
      <c r="B102" s="129" t="s">
        <v>113</v>
      </c>
      <c r="C102" s="141" t="s">
        <v>60</v>
      </c>
      <c r="D102" s="221">
        <f t="shared" si="6"/>
        <v>573.49</v>
      </c>
      <c r="E102" s="222">
        <f>IFERROR(VLOOKUP($B102,'[34]  应清算资金  '!$V$4:$Z$127,3,0),0)+IFERROR(VLOOKUP($B102,'[34]  应清算资金  '!$AD$4:$AH$22,3,0),0)</f>
        <v>573.49</v>
      </c>
      <c r="F102" s="223"/>
      <c r="G102" s="222"/>
      <c r="H102" s="222">
        <f t="shared" si="7"/>
        <v>275.86</v>
      </c>
      <c r="I102" s="222">
        <f>IFERROR(VLOOKUP($B102,'[34]  应清算资金  '!$V$4:$Z$127,4,0),0)+IFERROR(VLOOKUP($B102,'[34]  应清算资金  '!$AD$4:$AH$22,4,0),0)</f>
        <v>275.86</v>
      </c>
      <c r="J102" s="228"/>
    </row>
    <row r="103" spans="1:10" ht="22.5">
      <c r="A103" s="129" t="s">
        <v>114</v>
      </c>
      <c r="B103" s="129" t="s">
        <v>115</v>
      </c>
      <c r="C103" s="141" t="s">
        <v>60</v>
      </c>
      <c r="D103" s="221">
        <f t="shared" si="6"/>
        <v>534.38</v>
      </c>
      <c r="E103" s="222">
        <f>IFERROR(VLOOKUP($B103,'[34]  应清算资金  '!$V$4:$Z$127,3,0),0)+IFERROR(VLOOKUP($B103,'[34]  应清算资金  '!$AD$4:$AH$22,3,0),0)</f>
        <v>534.38</v>
      </c>
      <c r="F103" s="223"/>
      <c r="G103" s="222"/>
      <c r="H103" s="222">
        <f t="shared" si="7"/>
        <v>258.79000000000002</v>
      </c>
      <c r="I103" s="222">
        <f>IFERROR(VLOOKUP($B103,'[34]  应清算资金  '!$V$4:$Z$127,4,0),0)+IFERROR(VLOOKUP($B103,'[34]  应清算资金  '!$AD$4:$AH$22,4,0),0)</f>
        <v>258.79000000000002</v>
      </c>
      <c r="J103" s="228"/>
    </row>
    <row r="104" spans="1:10" ht="33.75">
      <c r="A104" s="129" t="s">
        <v>116</v>
      </c>
      <c r="B104" s="129" t="s">
        <v>117</v>
      </c>
      <c r="C104" s="147" t="s">
        <v>60</v>
      </c>
      <c r="D104" s="221">
        <f t="shared" si="6"/>
        <v>654.54</v>
      </c>
      <c r="E104" s="222">
        <f>IFERROR(VLOOKUP($B104,'[34]  应清算资金  '!$V$4:$Z$127,3,0),0)+IFERROR(VLOOKUP($B104,'[34]  应清算资金  '!$AD$4:$AH$22,3,0),0)</f>
        <v>654.54</v>
      </c>
      <c r="F104" s="223"/>
      <c r="G104" s="222"/>
      <c r="H104" s="222">
        <f t="shared" si="7"/>
        <v>320.7</v>
      </c>
      <c r="I104" s="222">
        <f>IFERROR(VLOOKUP($B104,'[34]  应清算资金  '!$V$4:$Z$127,4,0),0)+IFERROR(VLOOKUP($B104,'[34]  应清算资金  '!$AD$4:$AH$22,4,0),0)</f>
        <v>320.7</v>
      </c>
      <c r="J104" s="228"/>
    </row>
    <row r="105" spans="1:10" ht="22.5">
      <c r="A105" s="129" t="s">
        <v>118</v>
      </c>
      <c r="B105" s="220" t="s">
        <v>119</v>
      </c>
      <c r="C105" s="147" t="s">
        <v>20</v>
      </c>
      <c r="D105" s="221">
        <f t="shared" si="6"/>
        <v>0</v>
      </c>
      <c r="E105" s="222">
        <f>IFERROR(VLOOKUP($B105,'[34]  应清算资金  '!$V$4:$Z$127,3,0),0)+IFERROR(VLOOKUP($B105,'[34]  应清算资金  '!$AD$4:$AH$22,3,0),0)</f>
        <v>0</v>
      </c>
      <c r="F105" s="223"/>
      <c r="G105" s="222"/>
      <c r="H105" s="222">
        <f t="shared" si="7"/>
        <v>188.28</v>
      </c>
      <c r="I105" s="222">
        <f>IFERROR(VLOOKUP($B105,'[34]  应清算资金  '!$V$4:$Z$127,4,0),0)+IFERROR(VLOOKUP($B105,'[34]  应清算资金  '!$AD$4:$AH$22,4,0),0)</f>
        <v>188.28</v>
      </c>
      <c r="J105" s="228"/>
    </row>
    <row r="106" spans="1:10" ht="22.5">
      <c r="A106" s="234"/>
      <c r="B106" s="220" t="s">
        <v>120</v>
      </c>
      <c r="C106" s="141" t="s">
        <v>60</v>
      </c>
      <c r="D106" s="221">
        <f t="shared" si="6"/>
        <v>334.17</v>
      </c>
      <c r="E106" s="222">
        <f>IFERROR(VLOOKUP($B106,'[34]  应清算资金  '!$V$4:$Z$127,3,0),0)+IFERROR(VLOOKUP($B106,'[34]  应清算资金  '!$AD$4:$AH$22,3,0),0)</f>
        <v>334.17</v>
      </c>
      <c r="F106" s="223"/>
      <c r="G106" s="222"/>
      <c r="H106" s="222">
        <f t="shared" si="7"/>
        <v>188.85</v>
      </c>
      <c r="I106" s="222">
        <f>IFERROR(VLOOKUP($B106,'[34]  应清算资金  '!$V$4:$Z$127,4,0),0)+IFERROR(VLOOKUP($B106,'[34]  应清算资金  '!$AD$4:$AH$22,4,0),0)</f>
        <v>188.85</v>
      </c>
      <c r="J106" s="228"/>
    </row>
    <row r="107" spans="1:10" ht="22.5">
      <c r="A107" s="234"/>
      <c r="B107" s="129" t="s">
        <v>121</v>
      </c>
      <c r="C107" s="141" t="s">
        <v>60</v>
      </c>
      <c r="D107" s="221">
        <f t="shared" si="6"/>
        <v>296.77999999999997</v>
      </c>
      <c r="E107" s="222">
        <f>IFERROR(VLOOKUP($B107,'[34]  应清算资金  '!$V$4:$Z$127,3,0),0)+IFERROR(VLOOKUP($B107,'[34]  应清算资金  '!$AD$4:$AH$22,3,0),0)</f>
        <v>296.77999999999997</v>
      </c>
      <c r="F107" s="223"/>
      <c r="G107" s="222"/>
      <c r="H107" s="222">
        <f t="shared" si="7"/>
        <v>142.19</v>
      </c>
      <c r="I107" s="222">
        <f>IFERROR(VLOOKUP($B107,'[34]  应清算资金  '!$V$4:$Z$127,4,0),0)+IFERROR(VLOOKUP($B107,'[34]  应清算资金  '!$AD$4:$AH$22,4,0),0)</f>
        <v>142.19</v>
      </c>
      <c r="J107" s="228"/>
    </row>
    <row r="108" spans="1:10">
      <c r="A108" s="752" t="s">
        <v>122</v>
      </c>
      <c r="B108" s="124" t="s">
        <v>10</v>
      </c>
      <c r="C108" s="141"/>
      <c r="D108" s="221">
        <f t="shared" si="6"/>
        <v>4254.5200000000004</v>
      </c>
      <c r="E108" s="218">
        <f>SUM(E109:E112)</f>
        <v>4254.5200000000004</v>
      </c>
      <c r="F108" s="223"/>
      <c r="G108" s="218"/>
      <c r="H108" s="222">
        <f t="shared" si="7"/>
        <v>2027.9399999999998</v>
      </c>
      <c r="I108" s="218">
        <f>SUM(I109:I112)</f>
        <v>2027.9399999999998</v>
      </c>
      <c r="J108" s="228"/>
    </row>
    <row r="109" spans="1:10" ht="22.5">
      <c r="A109" s="753"/>
      <c r="B109" s="129" t="s">
        <v>123</v>
      </c>
      <c r="C109" s="141" t="s">
        <v>20</v>
      </c>
      <c r="D109" s="221">
        <f t="shared" si="6"/>
        <v>1659.76</v>
      </c>
      <c r="E109" s="222">
        <f>IFERROR(VLOOKUP($B109,'[34]  应清算资金  '!$V$4:$Z$127,3,0),0)+IFERROR(VLOOKUP($B109,'[34]  应清算资金  '!$AD$4:$AH$22,3,0),0)</f>
        <v>1659.76</v>
      </c>
      <c r="F109" s="223"/>
      <c r="G109" s="222"/>
      <c r="H109" s="222">
        <f t="shared" si="7"/>
        <v>796.78</v>
      </c>
      <c r="I109" s="222">
        <f>IFERROR(VLOOKUP($B109,'[34]  应清算资金  '!$V$4:$Z$127,4,0),0)+IFERROR(VLOOKUP($B109,'[34]  应清算资金  '!$AD$4:$AH$22,4,0),0)</f>
        <v>796.78</v>
      </c>
      <c r="J109" s="228"/>
    </row>
    <row r="110" spans="1:10">
      <c r="A110" s="753"/>
      <c r="B110" s="129" t="s">
        <v>124</v>
      </c>
      <c r="C110" s="147" t="s">
        <v>20</v>
      </c>
      <c r="D110" s="221">
        <f t="shared" si="6"/>
        <v>1390.41</v>
      </c>
      <c r="E110" s="222">
        <f>IFERROR(VLOOKUP($B110,'[34]  应清算资金  '!$V$4:$Z$127,3,0),0)+IFERROR(VLOOKUP($B110,'[34]  应清算资金  '!$AD$4:$AH$22,3,0),0)</f>
        <v>1390.41</v>
      </c>
      <c r="F110" s="223"/>
      <c r="G110" s="222"/>
      <c r="H110" s="222">
        <f t="shared" si="7"/>
        <v>659.8</v>
      </c>
      <c r="I110" s="222">
        <f>IFERROR(VLOOKUP($B110,'[34]  应清算资金  '!$V$4:$Z$127,4,0),0)+IFERROR(VLOOKUP($B110,'[34]  应清算资金  '!$AD$4:$AH$22,4,0),0)</f>
        <v>659.8</v>
      </c>
      <c r="J110" s="228"/>
    </row>
    <row r="111" spans="1:10" ht="22.5">
      <c r="A111" s="753"/>
      <c r="B111" s="129" t="s">
        <v>125</v>
      </c>
      <c r="C111" s="147" t="s">
        <v>20</v>
      </c>
      <c r="D111" s="221">
        <f t="shared" si="6"/>
        <v>972.47</v>
      </c>
      <c r="E111" s="222">
        <f>IFERROR(VLOOKUP($B111,'[34]  应清算资金  '!$V$4:$Z$127,3,0),0)+IFERROR(VLOOKUP($B111,'[34]  应清算资金  '!$AD$4:$AH$22,3,0),0)</f>
        <v>972.47</v>
      </c>
      <c r="F111" s="223"/>
      <c r="G111" s="222"/>
      <c r="H111" s="222">
        <f t="shared" si="7"/>
        <v>459.58</v>
      </c>
      <c r="I111" s="222">
        <f>IFERROR(VLOOKUP($B111,'[34]  应清算资金  '!$V$4:$Z$127,4,0),0)+IFERROR(VLOOKUP($B111,'[34]  应清算资金  '!$AD$4:$AH$22,4,0),0)</f>
        <v>459.58</v>
      </c>
      <c r="J111" s="228"/>
    </row>
    <row r="112" spans="1:10" ht="22.5">
      <c r="A112" s="754"/>
      <c r="B112" s="225" t="s">
        <v>126</v>
      </c>
      <c r="C112" s="226" t="s">
        <v>60</v>
      </c>
      <c r="D112" s="221">
        <f t="shared" si="6"/>
        <v>231.88</v>
      </c>
      <c r="E112" s="222">
        <f>IFERROR(VLOOKUP($B112,'[34]  应清算资金  '!$V$4:$Z$127,3,0),0)+IFERROR(VLOOKUP($B112,'[34]  应清算资金  '!$AD$4:$AH$22,3,0),0)</f>
        <v>231.88</v>
      </c>
      <c r="F112" s="223"/>
      <c r="G112" s="222"/>
      <c r="H112" s="222">
        <f t="shared" si="7"/>
        <v>111.78</v>
      </c>
      <c r="I112" s="222">
        <f>IFERROR(VLOOKUP($B112,'[34]  应清算资金  '!$V$4:$Z$127,4,0),0)+IFERROR(VLOOKUP($B112,'[34]  应清算资金  '!$AD$4:$AH$22,4,0),0)</f>
        <v>111.78</v>
      </c>
      <c r="J112" s="228"/>
    </row>
    <row r="113" spans="1:10">
      <c r="A113" s="132" t="s">
        <v>127</v>
      </c>
      <c r="B113" s="133"/>
      <c r="C113" s="133"/>
      <c r="D113" s="221">
        <f t="shared" si="6"/>
        <v>27685.159999999996</v>
      </c>
      <c r="E113" s="231">
        <f>SUM(E114,E126,E130,E134,E140,E143,E146,E151,E154,E158,E161,E164,E167)</f>
        <v>27685.159999999996</v>
      </c>
      <c r="F113" s="232"/>
      <c r="G113" s="231"/>
      <c r="H113" s="222">
        <f t="shared" si="7"/>
        <v>0</v>
      </c>
      <c r="I113" s="231">
        <f>SUM(I114,I126,I130,I134,I140,I143,I146,I151,I154,I158,I161,I164,I167)</f>
        <v>0</v>
      </c>
      <c r="J113" s="228"/>
    </row>
    <row r="114" spans="1:10">
      <c r="A114" s="856" t="s">
        <v>128</v>
      </c>
      <c r="B114" s="124" t="s">
        <v>10</v>
      </c>
      <c r="C114" s="132"/>
      <c r="D114" s="221">
        <f t="shared" si="6"/>
        <v>7204.9199999999992</v>
      </c>
      <c r="E114" s="218">
        <f>SUM(E115:E125)</f>
        <v>7204.9199999999992</v>
      </c>
      <c r="F114" s="223"/>
      <c r="G114" s="218"/>
      <c r="H114" s="222">
        <f t="shared" si="7"/>
        <v>0</v>
      </c>
      <c r="I114" s="218">
        <f>SUM(I115:I125)</f>
        <v>0</v>
      </c>
      <c r="J114" s="228"/>
    </row>
    <row r="115" spans="1:10" ht="22.5">
      <c r="A115" s="857"/>
      <c r="B115" s="129" t="s">
        <v>129</v>
      </c>
      <c r="C115" s="147" t="s">
        <v>60</v>
      </c>
      <c r="D115" s="221">
        <f t="shared" si="6"/>
        <v>672.35</v>
      </c>
      <c r="E115" s="222">
        <f>IFERROR(VLOOKUP($B115,'[34]  应清算资金  '!$V$4:$Z$127,3,0),0)+IFERROR(VLOOKUP($B115,'[34]  应清算资金  '!$AD$4:$AH$22,3,0),0)</f>
        <v>672.35</v>
      </c>
      <c r="F115" s="223"/>
      <c r="G115" s="222"/>
      <c r="H115" s="222">
        <f t="shared" si="7"/>
        <v>0</v>
      </c>
      <c r="I115" s="222">
        <f>IFERROR(VLOOKUP($B115,'[34]  应清算资金  '!$V$4:$Z$127,4,0),0)+IFERROR(VLOOKUP($B115,'[34]  应清算资金  '!$AD$4:$AH$22,4,0),0)</f>
        <v>0</v>
      </c>
      <c r="J115" s="228"/>
    </row>
    <row r="116" spans="1:10" ht="33.75">
      <c r="A116" s="857"/>
      <c r="B116" s="129" t="s">
        <v>130</v>
      </c>
      <c r="C116" s="147" t="s">
        <v>60</v>
      </c>
      <c r="D116" s="221">
        <f t="shared" si="6"/>
        <v>637.20000000000005</v>
      </c>
      <c r="E116" s="222">
        <f>IFERROR(VLOOKUP($B116,'[34]  应清算资金  '!$V$4:$Z$127,3,0),0)+IFERROR(VLOOKUP($B116,'[34]  应清算资金  '!$AD$4:$AH$22,3,0),0)</f>
        <v>637.20000000000005</v>
      </c>
      <c r="F116" s="223"/>
      <c r="G116" s="222"/>
      <c r="H116" s="222">
        <f t="shared" si="7"/>
        <v>0</v>
      </c>
      <c r="I116" s="222">
        <f>IFERROR(VLOOKUP($B116,'[34]  应清算资金  '!$V$4:$Z$127,4,0),0)+IFERROR(VLOOKUP($B116,'[34]  应清算资金  '!$AD$4:$AH$22,4,0),0)</f>
        <v>0</v>
      </c>
      <c r="J116" s="228"/>
    </row>
    <row r="117" spans="1:10" ht="22.5">
      <c r="A117" s="857"/>
      <c r="B117" s="129" t="s">
        <v>131</v>
      </c>
      <c r="C117" s="141" t="s">
        <v>60</v>
      </c>
      <c r="D117" s="221">
        <f t="shared" si="6"/>
        <v>762.29</v>
      </c>
      <c r="E117" s="222">
        <f>IFERROR(VLOOKUP($B117,'[34]  应清算资金  '!$V$4:$Z$127,3,0),0)+IFERROR(VLOOKUP($B117,'[34]  应清算资金  '!$AD$4:$AH$22,3,0),0)</f>
        <v>762.29</v>
      </c>
      <c r="F117" s="223"/>
      <c r="G117" s="222"/>
      <c r="H117" s="222">
        <f t="shared" si="7"/>
        <v>0</v>
      </c>
      <c r="I117" s="222">
        <f>IFERROR(VLOOKUP($B117,'[34]  应清算资金  '!$V$4:$Z$127,4,0),0)+IFERROR(VLOOKUP($B117,'[34]  应清算资金  '!$AD$4:$AH$22,4,0),0)</f>
        <v>0</v>
      </c>
      <c r="J117" s="228"/>
    </row>
    <row r="118" spans="1:10">
      <c r="A118" s="857"/>
      <c r="B118" s="129" t="s">
        <v>132</v>
      </c>
      <c r="C118" s="147" t="s">
        <v>20</v>
      </c>
      <c r="D118" s="221">
        <f t="shared" si="6"/>
        <v>862.41</v>
      </c>
      <c r="E118" s="222">
        <f>IFERROR(VLOOKUP($B118,'[34]  应清算资金  '!$V$4:$Z$127,3,0),0)+IFERROR(VLOOKUP($B118,'[34]  应清算资金  '!$AD$4:$AH$22,3,0),0)</f>
        <v>862.41</v>
      </c>
      <c r="F118" s="223"/>
      <c r="G118" s="222"/>
      <c r="H118" s="222">
        <f t="shared" si="7"/>
        <v>0</v>
      </c>
      <c r="I118" s="222">
        <f>IFERROR(VLOOKUP($B118,'[34]  应清算资金  '!$V$4:$Z$127,4,0),0)+IFERROR(VLOOKUP($B118,'[34]  应清算资金  '!$AD$4:$AH$22,4,0),0)</f>
        <v>0</v>
      </c>
      <c r="J118" s="228"/>
    </row>
    <row r="119" spans="1:10" ht="22.5">
      <c r="A119" s="857"/>
      <c r="B119" s="129" t="s">
        <v>133</v>
      </c>
      <c r="C119" s="141" t="s">
        <v>60</v>
      </c>
      <c r="D119" s="221">
        <f t="shared" si="6"/>
        <v>705.64</v>
      </c>
      <c r="E119" s="222">
        <f>IFERROR(VLOOKUP($B119,'[34]  应清算资金  '!$V$4:$Z$127,3,0),0)+IFERROR(VLOOKUP($B119,'[34]  应清算资金  '!$AD$4:$AH$22,3,0),0)</f>
        <v>705.64</v>
      </c>
      <c r="F119" s="223"/>
      <c r="G119" s="222"/>
      <c r="H119" s="222">
        <f t="shared" si="7"/>
        <v>0</v>
      </c>
      <c r="I119" s="222">
        <f>IFERROR(VLOOKUP($B119,'[34]  应清算资金  '!$V$4:$Z$127,4,0),0)+IFERROR(VLOOKUP($B119,'[34]  应清算资金  '!$AD$4:$AH$22,4,0),0)</f>
        <v>0</v>
      </c>
      <c r="J119" s="228"/>
    </row>
    <row r="120" spans="1:10" ht="22.5">
      <c r="A120" s="857"/>
      <c r="B120" s="129" t="s">
        <v>134</v>
      </c>
      <c r="C120" s="141" t="s">
        <v>60</v>
      </c>
      <c r="D120" s="221">
        <f t="shared" si="6"/>
        <v>761.29</v>
      </c>
      <c r="E120" s="222">
        <f>IFERROR(VLOOKUP($B120,'[34]  应清算资金  '!$V$4:$Z$127,3,0),0)+IFERROR(VLOOKUP($B120,'[34]  应清算资金  '!$AD$4:$AH$22,3,0),0)</f>
        <v>761.29</v>
      </c>
      <c r="F120" s="223"/>
      <c r="G120" s="222"/>
      <c r="H120" s="222">
        <f t="shared" si="7"/>
        <v>0</v>
      </c>
      <c r="I120" s="222">
        <f>IFERROR(VLOOKUP($B120,'[34]  应清算资金  '!$V$4:$Z$127,4,0),0)+IFERROR(VLOOKUP($B120,'[34]  应清算资金  '!$AD$4:$AH$22,4,0),0)</f>
        <v>0</v>
      </c>
      <c r="J120" s="228"/>
    </row>
    <row r="121" spans="1:10" ht="22.5">
      <c r="A121" s="857"/>
      <c r="B121" s="129" t="s">
        <v>135</v>
      </c>
      <c r="C121" s="141" t="s">
        <v>60</v>
      </c>
      <c r="D121" s="221">
        <f t="shared" si="6"/>
        <v>828.73</v>
      </c>
      <c r="E121" s="222">
        <f>IFERROR(VLOOKUP($B121,'[34]  应清算资金  '!$V$4:$Z$127,3,0),0)+IFERROR(VLOOKUP($B121,'[34]  应清算资金  '!$AD$4:$AH$22,3,0),0)</f>
        <v>828.73</v>
      </c>
      <c r="F121" s="223"/>
      <c r="G121" s="222"/>
      <c r="H121" s="222">
        <f t="shared" si="7"/>
        <v>0</v>
      </c>
      <c r="I121" s="222">
        <f>IFERROR(VLOOKUP($B121,'[34]  应清算资金  '!$V$4:$Z$127,4,0),0)+IFERROR(VLOOKUP($B121,'[34]  应清算资金  '!$AD$4:$AH$22,4,0),0)</f>
        <v>0</v>
      </c>
      <c r="J121" s="228"/>
    </row>
    <row r="122" spans="1:10" ht="22.5">
      <c r="A122" s="857"/>
      <c r="B122" s="129" t="s">
        <v>136</v>
      </c>
      <c r="C122" s="141" t="s">
        <v>60</v>
      </c>
      <c r="D122" s="221">
        <f t="shared" si="6"/>
        <v>844.48</v>
      </c>
      <c r="E122" s="222">
        <f>IFERROR(VLOOKUP($B122,'[34]  应清算资金  '!$V$4:$Z$127,3,0),0)+IFERROR(VLOOKUP($B122,'[34]  应清算资金  '!$AD$4:$AH$22,3,0),0)</f>
        <v>844.48</v>
      </c>
      <c r="F122" s="223"/>
      <c r="G122" s="222"/>
      <c r="H122" s="222">
        <f t="shared" si="7"/>
        <v>0</v>
      </c>
      <c r="I122" s="222">
        <f>IFERROR(VLOOKUP($B122,'[34]  应清算资金  '!$V$4:$Z$127,4,0),0)+IFERROR(VLOOKUP($B122,'[34]  应清算资金  '!$AD$4:$AH$22,4,0),0)</f>
        <v>0</v>
      </c>
      <c r="J122" s="228"/>
    </row>
    <row r="123" spans="1:10" ht="33.75">
      <c r="A123" s="857"/>
      <c r="B123" s="129" t="s">
        <v>137</v>
      </c>
      <c r="C123" s="141" t="s">
        <v>60</v>
      </c>
      <c r="D123" s="221">
        <f t="shared" si="6"/>
        <v>527.38</v>
      </c>
      <c r="E123" s="222">
        <f>IFERROR(VLOOKUP($B123,'[34]  应清算资金  '!$V$4:$Z$127,3,0),0)+IFERROR(VLOOKUP($B123,'[34]  应清算资金  '!$AD$4:$AH$22,3,0),0)</f>
        <v>527.38</v>
      </c>
      <c r="F123" s="223"/>
      <c r="G123" s="222"/>
      <c r="H123" s="222">
        <f t="shared" si="7"/>
        <v>0</v>
      </c>
      <c r="I123" s="222">
        <f>IFERROR(VLOOKUP($B123,'[34]  应清算资金  '!$V$4:$Z$127,4,0),0)+IFERROR(VLOOKUP($B123,'[34]  应清算资金  '!$AD$4:$AH$22,4,0),0)</f>
        <v>0</v>
      </c>
      <c r="J123" s="228"/>
    </row>
    <row r="124" spans="1:10" ht="22.5">
      <c r="A124" s="857"/>
      <c r="B124" s="129" t="s">
        <v>138</v>
      </c>
      <c r="C124" s="147" t="s">
        <v>60</v>
      </c>
      <c r="D124" s="221">
        <f t="shared" si="6"/>
        <v>484.86</v>
      </c>
      <c r="E124" s="222">
        <f>IFERROR(VLOOKUP($B124,'[34]  应清算资金  '!$V$4:$Z$127,3,0),0)+IFERROR(VLOOKUP($B124,'[34]  应清算资金  '!$AD$4:$AH$22,3,0),0)</f>
        <v>484.86</v>
      </c>
      <c r="F124" s="223"/>
      <c r="G124" s="222"/>
      <c r="H124" s="222">
        <f t="shared" si="7"/>
        <v>0</v>
      </c>
      <c r="I124" s="222">
        <f>IFERROR(VLOOKUP($B124,'[34]  应清算资金  '!$V$4:$Z$127,4,0),0)+IFERROR(VLOOKUP($B124,'[34]  应清算资金  '!$AD$4:$AH$22,4,0),0)</f>
        <v>0</v>
      </c>
      <c r="J124" s="228"/>
    </row>
    <row r="125" spans="1:10" ht="33.75">
      <c r="A125" s="858"/>
      <c r="B125" s="225" t="s">
        <v>139</v>
      </c>
      <c r="C125" s="147" t="s">
        <v>60</v>
      </c>
      <c r="D125" s="221">
        <f t="shared" si="6"/>
        <v>118.29</v>
      </c>
      <c r="E125" s="222">
        <f>IFERROR(VLOOKUP($B125,'[34]  应清算资金  '!$V$4:$Z$127,3,0),0)+IFERROR(VLOOKUP($B125,'[34]  应清算资金  '!$AD$4:$AH$22,3,0),0)</f>
        <v>118.29</v>
      </c>
      <c r="F125" s="223"/>
      <c r="G125" s="222"/>
      <c r="H125" s="222">
        <f t="shared" si="7"/>
        <v>0</v>
      </c>
      <c r="I125" s="222">
        <f>IFERROR(VLOOKUP($B125,'[34]  应清算资金  '!$V$4:$Z$127,4,0),0)+IFERROR(VLOOKUP($B125,'[34]  应清算资金  '!$AD$4:$AH$22,4,0),0)</f>
        <v>0</v>
      </c>
      <c r="J125" s="228"/>
    </row>
    <row r="126" spans="1:10">
      <c r="A126" s="856" t="s">
        <v>140</v>
      </c>
      <c r="B126" s="124" t="s">
        <v>10</v>
      </c>
      <c r="C126" s="132"/>
      <c r="D126" s="221">
        <f t="shared" si="6"/>
        <v>1896.3999999999999</v>
      </c>
      <c r="E126" s="218">
        <f>SUM(E127:E129)</f>
        <v>1896.3999999999999</v>
      </c>
      <c r="F126" s="223"/>
      <c r="G126" s="218"/>
      <c r="H126" s="222">
        <f t="shared" si="7"/>
        <v>0</v>
      </c>
      <c r="I126" s="218">
        <f>SUM(I127:I129)</f>
        <v>0</v>
      </c>
      <c r="J126" s="228"/>
    </row>
    <row r="127" spans="1:10" ht="22.5">
      <c r="A127" s="857"/>
      <c r="B127" s="129" t="s">
        <v>141</v>
      </c>
      <c r="C127" s="141" t="s">
        <v>60</v>
      </c>
      <c r="D127" s="221">
        <f t="shared" si="6"/>
        <v>1038.07</v>
      </c>
      <c r="E127" s="222">
        <f>IFERROR(VLOOKUP($B127,'[34]  应清算资金  '!$V$4:$Z$127,3,0),0)+IFERROR(VLOOKUP($B127,'[34]  应清算资金  '!$AD$4:$AH$22,3,0),0)</f>
        <v>1038.07</v>
      </c>
      <c r="F127" s="223"/>
      <c r="G127" s="222"/>
      <c r="H127" s="222">
        <f t="shared" si="7"/>
        <v>0</v>
      </c>
      <c r="I127" s="222">
        <f>IFERROR(VLOOKUP($B127,'[34]  应清算资金  '!$V$4:$Z$127,4,0),0)+IFERROR(VLOOKUP($B127,'[34]  应清算资金  '!$AD$4:$AH$22,4,0),0)</f>
        <v>0</v>
      </c>
      <c r="J127" s="228"/>
    </row>
    <row r="128" spans="1:10" ht="33.75">
      <c r="A128" s="857"/>
      <c r="B128" s="129" t="s">
        <v>142</v>
      </c>
      <c r="C128" s="147" t="s">
        <v>60</v>
      </c>
      <c r="D128" s="221">
        <f t="shared" si="6"/>
        <v>743.99</v>
      </c>
      <c r="E128" s="222">
        <f>IFERROR(VLOOKUP($B128,'[34]  应清算资金  '!$V$4:$Z$127,3,0),0)+IFERROR(VLOOKUP($B128,'[34]  应清算资金  '!$AD$4:$AH$22,3,0),0)</f>
        <v>743.99</v>
      </c>
      <c r="F128" s="223"/>
      <c r="G128" s="222"/>
      <c r="H128" s="222">
        <f t="shared" si="7"/>
        <v>0</v>
      </c>
      <c r="I128" s="222">
        <f>IFERROR(VLOOKUP($B128,'[34]  应清算资金  '!$V$4:$Z$127,4,0),0)+IFERROR(VLOOKUP($B128,'[34]  应清算资金  '!$AD$4:$AH$22,4,0),0)</f>
        <v>0</v>
      </c>
      <c r="J128" s="228"/>
    </row>
    <row r="129" spans="1:10" ht="22.5">
      <c r="A129" s="857"/>
      <c r="B129" s="235" t="s">
        <v>143</v>
      </c>
      <c r="C129" s="147" t="s">
        <v>60</v>
      </c>
      <c r="D129" s="221">
        <f t="shared" si="6"/>
        <v>114.34</v>
      </c>
      <c r="E129" s="222">
        <f>IFERROR(VLOOKUP($B129,'[34]  应清算资金  '!$V$4:$Z$127,3,0),0)+IFERROR(VLOOKUP($B129,'[34]  应清算资金  '!$AD$4:$AH$22,3,0),0)</f>
        <v>114.34</v>
      </c>
      <c r="F129" s="223"/>
      <c r="G129" s="222"/>
      <c r="H129" s="222">
        <f t="shared" si="7"/>
        <v>0</v>
      </c>
      <c r="I129" s="222">
        <f>IFERROR(VLOOKUP($B129,'[34]  应清算资金  '!$V$4:$Z$127,4,0),0)+IFERROR(VLOOKUP($B129,'[34]  应清算资金  '!$AD$4:$AH$22,4,0),0)</f>
        <v>0</v>
      </c>
      <c r="J129" s="228"/>
    </row>
    <row r="130" spans="1:10">
      <c r="A130" s="856" t="s">
        <v>144</v>
      </c>
      <c r="B130" s="124" t="s">
        <v>10</v>
      </c>
      <c r="C130" s="132"/>
      <c r="D130" s="221">
        <f t="shared" si="6"/>
        <v>1979.94</v>
      </c>
      <c r="E130" s="218">
        <f>SUM(E131:E133)</f>
        <v>1979.94</v>
      </c>
      <c r="F130" s="223"/>
      <c r="G130" s="218"/>
      <c r="H130" s="222">
        <f t="shared" si="7"/>
        <v>0</v>
      </c>
      <c r="I130" s="218">
        <f>SUM(I131:I133)</f>
        <v>0</v>
      </c>
      <c r="J130" s="228"/>
    </row>
    <row r="131" spans="1:10" ht="22.5">
      <c r="A131" s="857"/>
      <c r="B131" s="220" t="s">
        <v>145</v>
      </c>
      <c r="C131" s="141" t="s">
        <v>60</v>
      </c>
      <c r="D131" s="221">
        <f t="shared" si="6"/>
        <v>939.96</v>
      </c>
      <c r="E131" s="222">
        <f>IFERROR(VLOOKUP($B131,'[34]  应清算资金  '!$V$4:$Z$127,3,0),0)+IFERROR(VLOOKUP($B131,'[34]  应清算资金  '!$AD$4:$AH$22,3,0),0)</f>
        <v>939.96</v>
      </c>
      <c r="F131" s="223"/>
      <c r="G131" s="222"/>
      <c r="H131" s="222">
        <f t="shared" si="7"/>
        <v>0</v>
      </c>
      <c r="I131" s="222">
        <f>IFERROR(VLOOKUP($B131,'[34]  应清算资金  '!$V$4:$Z$127,4,0),0)+IFERROR(VLOOKUP($B131,'[34]  应清算资金  '!$AD$4:$AH$22,4,0),0)</f>
        <v>0</v>
      </c>
      <c r="J131" s="228"/>
    </row>
    <row r="132" spans="1:10" ht="22.5">
      <c r="A132" s="857"/>
      <c r="B132" s="227" t="s">
        <v>146</v>
      </c>
      <c r="C132" s="141" t="s">
        <v>60</v>
      </c>
      <c r="D132" s="221">
        <f t="shared" si="6"/>
        <v>637.30999999999995</v>
      </c>
      <c r="E132" s="222">
        <f>IFERROR(VLOOKUP($B132,'[34]  应清算资金  '!$V$4:$Z$127,3,0),0)+IFERROR(VLOOKUP($B132,'[34]  应清算资金  '!$AD$4:$AH$22,3,0),0)</f>
        <v>637.30999999999995</v>
      </c>
      <c r="F132" s="223"/>
      <c r="G132" s="222"/>
      <c r="H132" s="222">
        <f t="shared" si="7"/>
        <v>0</v>
      </c>
      <c r="I132" s="222">
        <f>IFERROR(VLOOKUP($B132,'[34]  应清算资金  '!$V$4:$Z$127,4,0),0)+IFERROR(VLOOKUP($B132,'[34]  应清算资金  '!$AD$4:$AH$22,4,0),0)</f>
        <v>0</v>
      </c>
      <c r="J132" s="228"/>
    </row>
    <row r="133" spans="1:10" ht="33.75">
      <c r="A133" s="859"/>
      <c r="B133" s="129" t="s">
        <v>147</v>
      </c>
      <c r="C133" s="147" t="s">
        <v>60</v>
      </c>
      <c r="D133" s="221">
        <f t="shared" si="6"/>
        <v>402.67</v>
      </c>
      <c r="E133" s="222">
        <f>IFERROR(VLOOKUP($B133,'[34]  应清算资金  '!$V$4:$Z$127,3,0),0)+IFERROR(VLOOKUP($B133,'[34]  应清算资金  '!$AD$4:$AH$22,3,0),0)</f>
        <v>402.67</v>
      </c>
      <c r="F133" s="223"/>
      <c r="G133" s="222"/>
      <c r="H133" s="222">
        <f t="shared" si="7"/>
        <v>0</v>
      </c>
      <c r="I133" s="222">
        <f>IFERROR(VLOOKUP($B133,'[34]  应清算资金  '!$V$4:$Z$127,4,0),0)+IFERROR(VLOOKUP($B133,'[34]  应清算资金  '!$AD$4:$AH$22,4,0),0)</f>
        <v>0</v>
      </c>
      <c r="J133" s="228"/>
    </row>
    <row r="134" spans="1:10">
      <c r="A134" s="856" t="s">
        <v>148</v>
      </c>
      <c r="B134" s="124" t="s">
        <v>10</v>
      </c>
      <c r="C134" s="132"/>
      <c r="D134" s="221">
        <f t="shared" si="6"/>
        <v>3044.57</v>
      </c>
      <c r="E134" s="218">
        <f>SUM(E135:E139)</f>
        <v>3044.57</v>
      </c>
      <c r="F134" s="223"/>
      <c r="G134" s="218"/>
      <c r="H134" s="222">
        <f t="shared" si="7"/>
        <v>0</v>
      </c>
      <c r="I134" s="218">
        <f>SUM(I135:I139)</f>
        <v>0</v>
      </c>
      <c r="J134" s="228"/>
    </row>
    <row r="135" spans="1:10" ht="33.75">
      <c r="A135" s="857"/>
      <c r="B135" s="129" t="s">
        <v>149</v>
      </c>
      <c r="C135" s="147" t="s">
        <v>60</v>
      </c>
      <c r="D135" s="221">
        <f t="shared" si="6"/>
        <v>792.47</v>
      </c>
      <c r="E135" s="222">
        <f>IFERROR(VLOOKUP($B135,'[34]  应清算资金  '!$V$4:$Z$127,3,0),0)+IFERROR(VLOOKUP($B135,'[34]  应清算资金  '!$AD$4:$AH$22,3,0),0)</f>
        <v>792.47</v>
      </c>
      <c r="F135" s="223"/>
      <c r="G135" s="222"/>
      <c r="H135" s="222">
        <f t="shared" si="7"/>
        <v>0</v>
      </c>
      <c r="I135" s="222">
        <f>IFERROR(VLOOKUP($B135,'[34]  应清算资金  '!$V$4:$Z$127,4,0),0)+IFERROR(VLOOKUP($B135,'[34]  应清算资金  '!$AD$4:$AH$22,4,0),0)</f>
        <v>0</v>
      </c>
      <c r="J135" s="228"/>
    </row>
    <row r="136" spans="1:10" ht="33.75">
      <c r="A136" s="857"/>
      <c r="B136" s="129" t="s">
        <v>150</v>
      </c>
      <c r="C136" s="147" t="s">
        <v>60</v>
      </c>
      <c r="D136" s="221">
        <f t="shared" si="6"/>
        <v>794.42</v>
      </c>
      <c r="E136" s="222">
        <f>IFERROR(VLOOKUP($B136,'[34]  应清算资金  '!$V$4:$Z$127,3,0),0)+IFERROR(VLOOKUP($B136,'[34]  应清算资金  '!$AD$4:$AH$22,3,0),0)</f>
        <v>794.42</v>
      </c>
      <c r="F136" s="223"/>
      <c r="G136" s="222"/>
      <c r="H136" s="222">
        <f t="shared" si="7"/>
        <v>0</v>
      </c>
      <c r="I136" s="222">
        <f>IFERROR(VLOOKUP($B136,'[34]  应清算资金  '!$V$4:$Z$127,4,0),0)+IFERROR(VLOOKUP($B136,'[34]  应清算资金  '!$AD$4:$AH$22,4,0),0)</f>
        <v>0</v>
      </c>
      <c r="J136" s="228"/>
    </row>
    <row r="137" spans="1:10" ht="22.5">
      <c r="A137" s="857"/>
      <c r="B137" s="129" t="s">
        <v>151</v>
      </c>
      <c r="C137" s="147" t="s">
        <v>20</v>
      </c>
      <c r="D137" s="221">
        <f t="shared" si="6"/>
        <v>803.94</v>
      </c>
      <c r="E137" s="222">
        <f>IFERROR(VLOOKUP($B137,'[34]  应清算资金  '!$V$4:$Z$127,3,0),0)+IFERROR(VLOOKUP($B137,'[34]  应清算资金  '!$AD$4:$AH$22,3,0),0)</f>
        <v>803.94</v>
      </c>
      <c r="F137" s="223"/>
      <c r="G137" s="222"/>
      <c r="H137" s="222">
        <f t="shared" si="7"/>
        <v>0</v>
      </c>
      <c r="I137" s="222">
        <f>IFERROR(VLOOKUP($B137,'[34]  应清算资金  '!$V$4:$Z$127,4,0),0)+IFERROR(VLOOKUP($B137,'[34]  应清算资金  '!$AD$4:$AH$22,4,0),0)</f>
        <v>0</v>
      </c>
      <c r="J137" s="228"/>
    </row>
    <row r="138" spans="1:10" ht="22.5">
      <c r="A138" s="857"/>
      <c r="B138" s="129" t="s">
        <v>152</v>
      </c>
      <c r="C138" s="147" t="s">
        <v>60</v>
      </c>
      <c r="D138" s="221">
        <f t="shared" si="6"/>
        <v>460.65</v>
      </c>
      <c r="E138" s="222">
        <f>IFERROR(VLOOKUP($B138,'[34]  应清算资金  '!$V$4:$Z$127,3,0),0)+IFERROR(VLOOKUP($B138,'[34]  应清算资金  '!$AD$4:$AH$22,3,0),0)</f>
        <v>460.65</v>
      </c>
      <c r="F138" s="223"/>
      <c r="G138" s="222"/>
      <c r="H138" s="222">
        <f t="shared" si="7"/>
        <v>0</v>
      </c>
      <c r="I138" s="222">
        <f>IFERROR(VLOOKUP($B138,'[34]  应清算资金  '!$V$4:$Z$127,4,0),0)+IFERROR(VLOOKUP($B138,'[34]  应清算资金  '!$AD$4:$AH$22,4,0),0)</f>
        <v>0</v>
      </c>
      <c r="J138" s="228"/>
    </row>
    <row r="139" spans="1:10" ht="33.75">
      <c r="A139" s="858"/>
      <c r="B139" s="225" t="s">
        <v>153</v>
      </c>
      <c r="C139" s="147" t="s">
        <v>60</v>
      </c>
      <c r="D139" s="221">
        <f t="shared" ref="D139:D169" si="8">E139+F139+G139</f>
        <v>193.09</v>
      </c>
      <c r="E139" s="222">
        <f>IFERROR(VLOOKUP($B139,'[34]  应清算资金  '!$V$4:$Z$127,3,0),0)+IFERROR(VLOOKUP($B139,'[34]  应清算资金  '!$AD$4:$AH$22,3,0),0)</f>
        <v>193.09</v>
      </c>
      <c r="F139" s="223"/>
      <c r="G139" s="222"/>
      <c r="H139" s="222">
        <f t="shared" ref="H139:H169" si="9">I139+J139</f>
        <v>0</v>
      </c>
      <c r="I139" s="222">
        <f>IFERROR(VLOOKUP($B139,'[34]  应清算资金  '!$V$4:$Z$127,4,0),0)+IFERROR(VLOOKUP($B139,'[34]  应清算资金  '!$AD$4:$AH$22,4,0),0)</f>
        <v>0</v>
      </c>
      <c r="J139" s="228"/>
    </row>
    <row r="140" spans="1:10">
      <c r="A140" s="856" t="s">
        <v>154</v>
      </c>
      <c r="B140" s="124" t="s">
        <v>10</v>
      </c>
      <c r="C140" s="132"/>
      <c r="D140" s="221">
        <f t="shared" si="8"/>
        <v>1134.8600000000001</v>
      </c>
      <c r="E140" s="218">
        <f>SUM(E141:E142)</f>
        <v>1134.8600000000001</v>
      </c>
      <c r="F140" s="223"/>
      <c r="G140" s="218"/>
      <c r="H140" s="222">
        <f t="shared" si="9"/>
        <v>0</v>
      </c>
      <c r="I140" s="218">
        <f>SUM(I141:I142)</f>
        <v>0</v>
      </c>
      <c r="J140" s="228"/>
    </row>
    <row r="141" spans="1:10" ht="22.5">
      <c r="A141" s="857"/>
      <c r="B141" s="129" t="s">
        <v>155</v>
      </c>
      <c r="C141" s="147" t="s">
        <v>60</v>
      </c>
      <c r="D141" s="221">
        <f t="shared" si="8"/>
        <v>620.66999999999996</v>
      </c>
      <c r="E141" s="222">
        <f>IFERROR(VLOOKUP($B141,'[34]  应清算资金  '!$V$4:$Z$127,3,0),0)+IFERROR(VLOOKUP($B141,'[34]  应清算资金  '!$AD$4:$AH$22,3,0),0)</f>
        <v>620.66999999999996</v>
      </c>
      <c r="F141" s="223"/>
      <c r="G141" s="222"/>
      <c r="H141" s="222">
        <f t="shared" si="9"/>
        <v>0</v>
      </c>
      <c r="I141" s="222">
        <f>IFERROR(VLOOKUP($B141,'[34]  应清算资金  '!$V$4:$Z$127,4,0),0)+IFERROR(VLOOKUP($B141,'[34]  应清算资金  '!$AD$4:$AH$22,4,0),0)</f>
        <v>0</v>
      </c>
      <c r="J141" s="228"/>
    </row>
    <row r="142" spans="1:10" ht="33.75">
      <c r="A142" s="859"/>
      <c r="B142" s="220" t="s">
        <v>156</v>
      </c>
      <c r="C142" s="147" t="s">
        <v>20</v>
      </c>
      <c r="D142" s="221">
        <f t="shared" si="8"/>
        <v>514.19000000000005</v>
      </c>
      <c r="E142" s="222">
        <f>IFERROR(VLOOKUP($B142,'[34]  应清算资金  '!$V$4:$Z$127,3,0),0)+IFERROR(VLOOKUP($B142,'[34]  应清算资金  '!$AD$4:$AH$22,3,0),0)</f>
        <v>514.19000000000005</v>
      </c>
      <c r="F142" s="223"/>
      <c r="G142" s="222"/>
      <c r="H142" s="222">
        <f t="shared" si="9"/>
        <v>0</v>
      </c>
      <c r="I142" s="222">
        <f>IFERROR(VLOOKUP($B142,'[34]  应清算资金  '!$V$4:$Z$127,4,0),0)+IFERROR(VLOOKUP($B142,'[34]  应清算资金  '!$AD$4:$AH$22,4,0),0)</f>
        <v>0</v>
      </c>
      <c r="J142" s="228"/>
    </row>
    <row r="143" spans="1:10">
      <c r="A143" s="856" t="s">
        <v>157</v>
      </c>
      <c r="B143" s="124" t="s">
        <v>10</v>
      </c>
      <c r="C143" s="132"/>
      <c r="D143" s="221">
        <f t="shared" si="8"/>
        <v>2052.67</v>
      </c>
      <c r="E143" s="218">
        <f>SUM(E144:E145)</f>
        <v>2052.67</v>
      </c>
      <c r="F143" s="223"/>
      <c r="G143" s="218"/>
      <c r="H143" s="222">
        <f t="shared" si="9"/>
        <v>0</v>
      </c>
      <c r="I143" s="218">
        <f>SUM(I144:I145)</f>
        <v>0</v>
      </c>
      <c r="J143" s="228"/>
    </row>
    <row r="144" spans="1:10" ht="22.5">
      <c r="A144" s="857"/>
      <c r="B144" s="129" t="s">
        <v>158</v>
      </c>
      <c r="C144" s="147" t="s">
        <v>60</v>
      </c>
      <c r="D144" s="221">
        <f t="shared" si="8"/>
        <v>1062.68</v>
      </c>
      <c r="E144" s="222">
        <f>IFERROR(VLOOKUP($B144,'[34]  应清算资金  '!$V$4:$Z$127,3,0),0)+IFERROR(VLOOKUP($B144,'[34]  应清算资金  '!$AD$4:$AH$22,3,0),0)</f>
        <v>1062.68</v>
      </c>
      <c r="F144" s="223"/>
      <c r="G144" s="222"/>
      <c r="H144" s="222">
        <f t="shared" si="9"/>
        <v>0</v>
      </c>
      <c r="I144" s="222">
        <f>IFERROR(VLOOKUP($B144,'[34]  应清算资金  '!$V$4:$Z$127,4,0),0)+IFERROR(VLOOKUP($B144,'[34]  应清算资金  '!$AD$4:$AH$22,4,0),0)</f>
        <v>0</v>
      </c>
      <c r="J144" s="228"/>
    </row>
    <row r="145" spans="1:10" ht="22.5">
      <c r="A145" s="859"/>
      <c r="B145" s="129" t="s">
        <v>159</v>
      </c>
      <c r="C145" s="147" t="s">
        <v>60</v>
      </c>
      <c r="D145" s="221">
        <f t="shared" si="8"/>
        <v>989.99</v>
      </c>
      <c r="E145" s="222">
        <f>IFERROR(VLOOKUP($B145,'[34]  应清算资金  '!$V$4:$Z$127,3,0),0)+IFERROR(VLOOKUP($B145,'[34]  应清算资金  '!$AD$4:$AH$22,3,0),0)</f>
        <v>989.99</v>
      </c>
      <c r="F145" s="223"/>
      <c r="G145" s="222"/>
      <c r="H145" s="222">
        <f t="shared" si="9"/>
        <v>0</v>
      </c>
      <c r="I145" s="222">
        <f>IFERROR(VLOOKUP($B145,'[34]  应清算资金  '!$V$4:$Z$127,4,0),0)+IFERROR(VLOOKUP($B145,'[34]  应清算资金  '!$AD$4:$AH$22,4,0),0)</f>
        <v>0</v>
      </c>
      <c r="J145" s="228"/>
    </row>
    <row r="146" spans="1:10">
      <c r="A146" s="856" t="s">
        <v>160</v>
      </c>
      <c r="B146" s="124" t="s">
        <v>10</v>
      </c>
      <c r="C146" s="132"/>
      <c r="D146" s="221">
        <f t="shared" si="8"/>
        <v>2838.1</v>
      </c>
      <c r="E146" s="218">
        <f>SUM(E147:E150)</f>
        <v>2838.1</v>
      </c>
      <c r="F146" s="223"/>
      <c r="G146" s="218"/>
      <c r="H146" s="222">
        <f t="shared" si="9"/>
        <v>0</v>
      </c>
      <c r="I146" s="218">
        <f>SUM(I147:I150)</f>
        <v>0</v>
      </c>
      <c r="J146" s="228"/>
    </row>
    <row r="147" spans="1:10" ht="22.5">
      <c r="A147" s="857"/>
      <c r="B147" s="129" t="s">
        <v>161</v>
      </c>
      <c r="C147" s="147" t="s">
        <v>60</v>
      </c>
      <c r="D147" s="221">
        <f t="shared" si="8"/>
        <v>925.06</v>
      </c>
      <c r="E147" s="222">
        <f>IFERROR(VLOOKUP($B147,'[34]  应清算资金  '!$V$4:$Z$127,3,0),0)+IFERROR(VLOOKUP($B147,'[34]  应清算资金  '!$AD$4:$AH$22,3,0),0)</f>
        <v>925.06</v>
      </c>
      <c r="F147" s="223"/>
      <c r="G147" s="222"/>
      <c r="H147" s="222">
        <f t="shared" si="9"/>
        <v>0</v>
      </c>
      <c r="I147" s="222">
        <f>IFERROR(VLOOKUP($B147,'[34]  应清算资金  '!$V$4:$Z$127,4,0),0)+IFERROR(VLOOKUP($B147,'[34]  应清算资金  '!$AD$4:$AH$22,4,0),0)</f>
        <v>0</v>
      </c>
      <c r="J147" s="228"/>
    </row>
    <row r="148" spans="1:10" ht="22.5">
      <c r="A148" s="857"/>
      <c r="B148" s="129" t="s">
        <v>162</v>
      </c>
      <c r="C148" s="236" t="s">
        <v>20</v>
      </c>
      <c r="D148" s="221">
        <f t="shared" si="8"/>
        <v>859.6</v>
      </c>
      <c r="E148" s="222">
        <f>IFERROR(VLOOKUP($B148,'[34]  应清算资金  '!$V$4:$Z$127,3,0),0)+IFERROR(VLOOKUP($B148,'[34]  应清算资金  '!$AD$4:$AH$22,3,0),0)</f>
        <v>859.6</v>
      </c>
      <c r="F148" s="223"/>
      <c r="G148" s="222"/>
      <c r="H148" s="222">
        <f t="shared" si="9"/>
        <v>0</v>
      </c>
      <c r="I148" s="222">
        <f>IFERROR(VLOOKUP($B148,'[34]  应清算资金  '!$V$4:$Z$127,4,0),0)+IFERROR(VLOOKUP($B148,'[34]  应清算资金  '!$AD$4:$AH$22,4,0),0)</f>
        <v>0</v>
      </c>
      <c r="J148" s="228"/>
    </row>
    <row r="149" spans="1:10" ht="22.5">
      <c r="A149" s="857"/>
      <c r="B149" s="148" t="s">
        <v>163</v>
      </c>
      <c r="C149" s="147" t="s">
        <v>60</v>
      </c>
      <c r="D149" s="221">
        <f t="shared" si="8"/>
        <v>483.67</v>
      </c>
      <c r="E149" s="222">
        <f>IFERROR(VLOOKUP($B149,'[34]  应清算资金  '!$V$4:$Z$127,3,0),0)+IFERROR(VLOOKUP($B149,'[34]  应清算资金  '!$AD$4:$AH$22,3,0),0)</f>
        <v>483.67</v>
      </c>
      <c r="F149" s="223"/>
      <c r="G149" s="222"/>
      <c r="H149" s="222">
        <f t="shared" si="9"/>
        <v>0</v>
      </c>
      <c r="I149" s="222">
        <f>IFERROR(VLOOKUP($B149,'[34]  应清算资金  '!$V$4:$Z$127,4,0),0)+IFERROR(VLOOKUP($B149,'[34]  应清算资金  '!$AD$4:$AH$22,4,0),0)</f>
        <v>0</v>
      </c>
      <c r="J149" s="228"/>
    </row>
    <row r="150" spans="1:10">
      <c r="A150" s="859"/>
      <c r="B150" s="148" t="s">
        <v>164</v>
      </c>
      <c r="C150" s="147" t="s">
        <v>20</v>
      </c>
      <c r="D150" s="221">
        <f t="shared" si="8"/>
        <v>569.77</v>
      </c>
      <c r="E150" s="222">
        <f>IFERROR(VLOOKUP($B150,'[34]  应清算资金  '!$V$4:$Z$127,3,0),0)+IFERROR(VLOOKUP($B150,'[34]  应清算资金  '!$AD$4:$AH$22,3,0),0)</f>
        <v>569.77</v>
      </c>
      <c r="F150" s="223"/>
      <c r="G150" s="222"/>
      <c r="H150" s="222">
        <f t="shared" si="9"/>
        <v>0</v>
      </c>
      <c r="I150" s="222">
        <f>IFERROR(VLOOKUP($B150,'[34]  应清算资金  '!$V$4:$Z$127,4,0),0)+IFERROR(VLOOKUP($B150,'[34]  应清算资金  '!$AD$4:$AH$22,4,0),0)</f>
        <v>0</v>
      </c>
      <c r="J150" s="228"/>
    </row>
    <row r="151" spans="1:10">
      <c r="A151" s="856" t="s">
        <v>165</v>
      </c>
      <c r="B151" s="124" t="s">
        <v>10</v>
      </c>
      <c r="C151" s="132"/>
      <c r="D151" s="221">
        <f t="shared" si="8"/>
        <v>1409.17</v>
      </c>
      <c r="E151" s="218">
        <f>SUM(E152:E153)</f>
        <v>1409.17</v>
      </c>
      <c r="F151" s="223"/>
      <c r="G151" s="218"/>
      <c r="H151" s="222">
        <f t="shared" si="9"/>
        <v>0</v>
      </c>
      <c r="I151" s="218">
        <f>SUM(I152:I153)</f>
        <v>0</v>
      </c>
      <c r="J151" s="228"/>
    </row>
    <row r="152" spans="1:10" ht="22.5">
      <c r="A152" s="857"/>
      <c r="B152" s="129" t="s">
        <v>166</v>
      </c>
      <c r="C152" s="147" t="s">
        <v>20</v>
      </c>
      <c r="D152" s="221">
        <f t="shared" si="8"/>
        <v>690.95</v>
      </c>
      <c r="E152" s="222">
        <f>IFERROR(VLOOKUP($B152,'[34]  应清算资金  '!$V$4:$Z$127,3,0),0)+IFERROR(VLOOKUP($B152,'[34]  应清算资金  '!$AD$4:$AH$22,3,0),0)</f>
        <v>690.95</v>
      </c>
      <c r="F152" s="223"/>
      <c r="G152" s="222"/>
      <c r="H152" s="222">
        <f t="shared" si="9"/>
        <v>0</v>
      </c>
      <c r="I152" s="222">
        <f>IFERROR(VLOOKUP($B152,'[34]  应清算资金  '!$V$4:$Z$127,4,0),0)+IFERROR(VLOOKUP($B152,'[34]  应清算资金  '!$AD$4:$AH$22,4,0),0)</f>
        <v>0</v>
      </c>
      <c r="J152" s="228"/>
    </row>
    <row r="153" spans="1:10" ht="22.5">
      <c r="A153" s="859"/>
      <c r="B153" s="129" t="s">
        <v>167</v>
      </c>
      <c r="C153" s="147" t="s">
        <v>60</v>
      </c>
      <c r="D153" s="221">
        <f t="shared" si="8"/>
        <v>718.22</v>
      </c>
      <c r="E153" s="222">
        <f>IFERROR(VLOOKUP($B153,'[34]  应清算资金  '!$V$4:$Z$127,3,0),0)+IFERROR(VLOOKUP($B153,'[34]  应清算资金  '!$AD$4:$AH$22,3,0),0)</f>
        <v>718.22</v>
      </c>
      <c r="F153" s="223"/>
      <c r="G153" s="222"/>
      <c r="H153" s="222">
        <f t="shared" si="9"/>
        <v>0</v>
      </c>
      <c r="I153" s="222">
        <f>IFERROR(VLOOKUP($B153,'[34]  应清算资金  '!$V$4:$Z$127,4,0),0)+IFERROR(VLOOKUP($B153,'[34]  应清算资金  '!$AD$4:$AH$22,4,0),0)</f>
        <v>0</v>
      </c>
      <c r="J153" s="228"/>
    </row>
    <row r="154" spans="1:10">
      <c r="A154" s="856" t="s">
        <v>168</v>
      </c>
      <c r="B154" s="124" t="s">
        <v>10</v>
      </c>
      <c r="C154" s="133"/>
      <c r="D154" s="221">
        <f t="shared" si="8"/>
        <v>1649.96</v>
      </c>
      <c r="E154" s="218">
        <f>SUM(E155:E157)</f>
        <v>1649.96</v>
      </c>
      <c r="F154" s="223"/>
      <c r="G154" s="218"/>
      <c r="H154" s="222">
        <f t="shared" si="9"/>
        <v>0</v>
      </c>
      <c r="I154" s="218">
        <f>SUM(I155:I157)</f>
        <v>0</v>
      </c>
      <c r="J154" s="228"/>
    </row>
    <row r="155" spans="1:10" ht="22.5">
      <c r="A155" s="857"/>
      <c r="B155" s="129" t="s">
        <v>169</v>
      </c>
      <c r="C155" s="147" t="s">
        <v>60</v>
      </c>
      <c r="D155" s="221">
        <f t="shared" si="8"/>
        <v>1290</v>
      </c>
      <c r="E155" s="222">
        <f>IFERROR(VLOOKUP($B155,'[34]  应清算资金  '!$V$4:$Z$127,3,0),0)+IFERROR(VLOOKUP($B155,'[34]  应清算资金  '!$AD$4:$AH$22,3,0),0)</f>
        <v>1290</v>
      </c>
      <c r="F155" s="223"/>
      <c r="G155" s="222"/>
      <c r="H155" s="222">
        <f t="shared" si="9"/>
        <v>0</v>
      </c>
      <c r="I155" s="222">
        <f>IFERROR(VLOOKUP($B155,'[34]  应清算资金  '!$V$4:$Z$127,4,0),0)+IFERROR(VLOOKUP($B155,'[34]  应清算资金  '!$AD$4:$AH$22,4,0),0)</f>
        <v>0</v>
      </c>
      <c r="J155" s="228"/>
    </row>
    <row r="156" spans="1:10" ht="22.5">
      <c r="A156" s="857"/>
      <c r="B156" s="129" t="s">
        <v>170</v>
      </c>
      <c r="C156" s="147" t="s">
        <v>60</v>
      </c>
      <c r="D156" s="221">
        <f t="shared" si="8"/>
        <v>198.83</v>
      </c>
      <c r="E156" s="222">
        <f>IFERROR(VLOOKUP($B156,'[34]  应清算资金  '!$V$4:$Z$127,3,0),0)+IFERROR(VLOOKUP($B156,'[34]  应清算资金  '!$AD$4:$AH$22,3,0),0)</f>
        <v>198.83</v>
      </c>
      <c r="F156" s="223"/>
      <c r="G156" s="222"/>
      <c r="H156" s="222">
        <f t="shared" si="9"/>
        <v>0</v>
      </c>
      <c r="I156" s="222">
        <f>IFERROR(VLOOKUP($B156,'[34]  应清算资金  '!$V$4:$Z$127,4,0),0)+IFERROR(VLOOKUP($B156,'[34]  应清算资金  '!$AD$4:$AH$22,4,0),0)</f>
        <v>0</v>
      </c>
      <c r="J156" s="228"/>
    </row>
    <row r="157" spans="1:10" ht="22.5">
      <c r="A157" s="858"/>
      <c r="B157" s="225" t="s">
        <v>171</v>
      </c>
      <c r="C157" s="147" t="s">
        <v>60</v>
      </c>
      <c r="D157" s="221">
        <f t="shared" si="8"/>
        <v>161.13</v>
      </c>
      <c r="E157" s="222">
        <f>IFERROR(VLOOKUP($B157,'[34]  应清算资金  '!$V$4:$Z$127,3,0),0)+IFERROR(VLOOKUP($B157,'[34]  应清算资金  '!$AD$4:$AH$22,3,0),0)</f>
        <v>161.13</v>
      </c>
      <c r="F157" s="223"/>
      <c r="G157" s="222"/>
      <c r="H157" s="222">
        <f t="shared" si="9"/>
        <v>0</v>
      </c>
      <c r="I157" s="222">
        <f>IFERROR(VLOOKUP($B157,'[34]  应清算资金  '!$V$4:$Z$127,4,0),0)+IFERROR(VLOOKUP($B157,'[34]  应清算资金  '!$AD$4:$AH$22,4,0),0)</f>
        <v>0</v>
      </c>
      <c r="J157" s="228"/>
    </row>
    <row r="158" spans="1:10">
      <c r="A158" s="856" t="s">
        <v>172</v>
      </c>
      <c r="B158" s="124" t="s">
        <v>10</v>
      </c>
      <c r="C158" s="133"/>
      <c r="D158" s="221">
        <f t="shared" si="8"/>
        <v>903.09</v>
      </c>
      <c r="E158" s="218">
        <f>SUM(E159:E160)</f>
        <v>903.09</v>
      </c>
      <c r="F158" s="223"/>
      <c r="G158" s="218"/>
      <c r="H158" s="222">
        <f t="shared" si="9"/>
        <v>0</v>
      </c>
      <c r="I158" s="218">
        <f>SUM(I159:I160)</f>
        <v>0</v>
      </c>
      <c r="J158" s="228"/>
    </row>
    <row r="159" spans="1:10" ht="22.5">
      <c r="A159" s="857"/>
      <c r="B159" s="129" t="s">
        <v>173</v>
      </c>
      <c r="C159" s="147" t="s">
        <v>60</v>
      </c>
      <c r="D159" s="221">
        <f t="shared" si="8"/>
        <v>470.22</v>
      </c>
      <c r="E159" s="222">
        <f>IFERROR(VLOOKUP($B159,'[34]  应清算资金  '!$V$4:$Z$127,3,0),0)+IFERROR(VLOOKUP($B159,'[34]  应清算资金  '!$AD$4:$AH$22,3,0),0)</f>
        <v>470.22</v>
      </c>
      <c r="F159" s="223"/>
      <c r="G159" s="222"/>
      <c r="H159" s="222">
        <f t="shared" si="9"/>
        <v>0</v>
      </c>
      <c r="I159" s="222">
        <f>IFERROR(VLOOKUP($B159,'[34]  应清算资金  '!$V$4:$Z$127,4,0),0)+IFERROR(VLOOKUP($B159,'[34]  应清算资金  '!$AD$4:$AH$22,4,0),0)</f>
        <v>0</v>
      </c>
      <c r="J159" s="228"/>
    </row>
    <row r="160" spans="1:10" ht="33.75">
      <c r="A160" s="859"/>
      <c r="B160" s="129" t="s">
        <v>174</v>
      </c>
      <c r="C160" s="147" t="s">
        <v>20</v>
      </c>
      <c r="D160" s="221">
        <f t="shared" si="8"/>
        <v>432.87</v>
      </c>
      <c r="E160" s="222">
        <f>IFERROR(VLOOKUP($B160,'[34]  应清算资金  '!$V$4:$Z$127,3,0),0)+IFERROR(VLOOKUP($B160,'[34]  应清算资金  '!$AD$4:$AH$22,3,0),0)</f>
        <v>432.87</v>
      </c>
      <c r="F160" s="223"/>
      <c r="G160" s="222"/>
      <c r="H160" s="222">
        <f t="shared" si="9"/>
        <v>0</v>
      </c>
      <c r="I160" s="222">
        <f>IFERROR(VLOOKUP($B160,'[34]  应清算资金  '!$V$4:$Z$127,4,0),0)+IFERROR(VLOOKUP($B160,'[34]  应清算资金  '!$AD$4:$AH$22,4,0),0)</f>
        <v>0</v>
      </c>
      <c r="J160" s="228"/>
    </row>
    <row r="161" spans="1:10">
      <c r="A161" s="856" t="s">
        <v>175</v>
      </c>
      <c r="B161" s="124" t="s">
        <v>10</v>
      </c>
      <c r="C161" s="133"/>
      <c r="D161" s="221">
        <f t="shared" si="8"/>
        <v>1728.3400000000001</v>
      </c>
      <c r="E161" s="218">
        <f>SUM(E162:E163)</f>
        <v>1728.3400000000001</v>
      </c>
      <c r="F161" s="223"/>
      <c r="G161" s="218"/>
      <c r="H161" s="222">
        <f t="shared" si="9"/>
        <v>0</v>
      </c>
      <c r="I161" s="218">
        <f>SUM(I162:I163)</f>
        <v>0</v>
      </c>
      <c r="J161" s="228"/>
    </row>
    <row r="162" spans="1:10" ht="22.5">
      <c r="A162" s="857"/>
      <c r="B162" s="129" t="s">
        <v>176</v>
      </c>
      <c r="C162" s="147" t="s">
        <v>60</v>
      </c>
      <c r="D162" s="221">
        <f t="shared" si="8"/>
        <v>1213.26</v>
      </c>
      <c r="E162" s="222">
        <f>IFERROR(VLOOKUP($B162,'[34]  应清算资金  '!$V$4:$Z$127,3,0),0)+IFERROR(VLOOKUP($B162,'[34]  应清算资金  '!$AD$4:$AH$22,3,0),0)</f>
        <v>1213.26</v>
      </c>
      <c r="F162" s="223"/>
      <c r="G162" s="222"/>
      <c r="H162" s="222">
        <f t="shared" si="9"/>
        <v>0</v>
      </c>
      <c r="I162" s="222">
        <f>IFERROR(VLOOKUP($B162,'[34]  应清算资金  '!$V$4:$Z$127,4,0),0)+IFERROR(VLOOKUP($B162,'[34]  应清算资金  '!$AD$4:$AH$22,4,0),0)</f>
        <v>0</v>
      </c>
      <c r="J162" s="228"/>
    </row>
    <row r="163" spans="1:10" ht="22.5">
      <c r="A163" s="859"/>
      <c r="B163" s="129" t="s">
        <v>177</v>
      </c>
      <c r="C163" s="147" t="s">
        <v>60</v>
      </c>
      <c r="D163" s="221">
        <f t="shared" si="8"/>
        <v>515.08000000000004</v>
      </c>
      <c r="E163" s="222">
        <f>IFERROR(VLOOKUP($B163,'[34]  应清算资金  '!$V$4:$Z$127,3,0),0)+IFERROR(VLOOKUP($B163,'[34]  应清算资金  '!$AD$4:$AH$22,3,0),0)</f>
        <v>515.08000000000004</v>
      </c>
      <c r="F163" s="223"/>
      <c r="G163" s="222"/>
      <c r="H163" s="222">
        <f t="shared" si="9"/>
        <v>0</v>
      </c>
      <c r="I163" s="222">
        <f>IFERROR(VLOOKUP($B163,'[34]  应清算资金  '!$V$4:$Z$127,4,0),0)+IFERROR(VLOOKUP($B163,'[34]  应清算资金  '!$AD$4:$AH$22,4,0),0)</f>
        <v>0</v>
      </c>
      <c r="J163" s="228"/>
    </row>
    <row r="164" spans="1:10">
      <c r="A164" s="856" t="s">
        <v>178</v>
      </c>
      <c r="B164" s="124" t="s">
        <v>10</v>
      </c>
      <c r="C164" s="133"/>
      <c r="D164" s="221">
        <f t="shared" si="8"/>
        <v>812.68000000000006</v>
      </c>
      <c r="E164" s="231">
        <f>SUM(E165:E166)</f>
        <v>812.68000000000006</v>
      </c>
      <c r="F164" s="232"/>
      <c r="G164" s="231"/>
      <c r="H164" s="222">
        <f t="shared" si="9"/>
        <v>0</v>
      </c>
      <c r="I164" s="231">
        <f>SUM(I165:I166)</f>
        <v>0</v>
      </c>
      <c r="J164" s="228"/>
    </row>
    <row r="165" spans="1:10" ht="22.5">
      <c r="A165" s="857"/>
      <c r="B165" s="129" t="s">
        <v>179</v>
      </c>
      <c r="C165" s="147" t="s">
        <v>60</v>
      </c>
      <c r="D165" s="221">
        <f t="shared" si="8"/>
        <v>520.49</v>
      </c>
      <c r="E165" s="222">
        <f>IFERROR(VLOOKUP($B165,'[34]  应清算资金  '!$V$4:$Z$127,3,0),0)+IFERROR(VLOOKUP($B165,'[34]  应清算资金  '!$AD$4:$AH$22,3,0),0)</f>
        <v>520.49</v>
      </c>
      <c r="F165" s="223"/>
      <c r="G165" s="222"/>
      <c r="H165" s="222">
        <f t="shared" si="9"/>
        <v>0</v>
      </c>
      <c r="I165" s="222">
        <f>IFERROR(VLOOKUP($B165,'[34]  应清算资金  '!$V$4:$Z$127,4,0),0)+IFERROR(VLOOKUP($B165,'[34]  应清算资金  '!$AD$4:$AH$22,4,0),0)</f>
        <v>0</v>
      </c>
      <c r="J165" s="228"/>
    </row>
    <row r="166" spans="1:10" ht="22.5">
      <c r="A166" s="859"/>
      <c r="B166" s="225" t="s">
        <v>180</v>
      </c>
      <c r="C166" s="147" t="s">
        <v>60</v>
      </c>
      <c r="D166" s="221">
        <f t="shared" si="8"/>
        <v>292.19</v>
      </c>
      <c r="E166" s="222">
        <f>IFERROR(VLOOKUP($B166,'[34]  应清算资金  '!$V$4:$Z$127,3,0),0)+IFERROR(VLOOKUP($B166,'[34]  应清算资金  '!$AD$4:$AH$22,3,0),0)</f>
        <v>292.19</v>
      </c>
      <c r="F166" s="223"/>
      <c r="G166" s="222"/>
      <c r="H166" s="222">
        <f t="shared" si="9"/>
        <v>0</v>
      </c>
      <c r="I166" s="222">
        <f>IFERROR(VLOOKUP($B166,'[34]  应清算资金  '!$V$4:$Z$127,4,0),0)+IFERROR(VLOOKUP($B166,'[34]  应清算资金  '!$AD$4:$AH$22,4,0),0)</f>
        <v>0</v>
      </c>
      <c r="J166" s="228"/>
    </row>
    <row r="167" spans="1:10">
      <c r="A167" s="856" t="s">
        <v>181</v>
      </c>
      <c r="B167" s="124" t="s">
        <v>10</v>
      </c>
      <c r="C167" s="133"/>
      <c r="D167" s="221">
        <f t="shared" si="8"/>
        <v>1030.46</v>
      </c>
      <c r="E167" s="218">
        <f>SUM(E168:E169)</f>
        <v>1030.46</v>
      </c>
      <c r="F167" s="223"/>
      <c r="G167" s="218"/>
      <c r="H167" s="222">
        <f t="shared" si="9"/>
        <v>0</v>
      </c>
      <c r="I167" s="218">
        <f>SUM(I168:I169)</f>
        <v>0</v>
      </c>
      <c r="J167" s="228"/>
    </row>
    <row r="168" spans="1:10" ht="22.5">
      <c r="A168" s="857"/>
      <c r="B168" s="129" t="s">
        <v>182</v>
      </c>
      <c r="C168" s="147" t="s">
        <v>60</v>
      </c>
      <c r="D168" s="221">
        <f t="shared" si="8"/>
        <v>727.23</v>
      </c>
      <c r="E168" s="222">
        <f>IFERROR(VLOOKUP($B168,'[34]  应清算资金  '!$V$4:$Z$127,3,0),0)+IFERROR(VLOOKUP($B168,'[34]  应清算资金  '!$AD$4:$AH$22,3,0),0)</f>
        <v>727.23</v>
      </c>
      <c r="F168" s="223"/>
      <c r="G168" s="222"/>
      <c r="H168" s="222">
        <f t="shared" si="9"/>
        <v>0</v>
      </c>
      <c r="I168" s="222">
        <f>IFERROR(VLOOKUP($B168,'[34]  应清算资金  '!$V$4:$Z$127,4,0),0)+IFERROR(VLOOKUP($B168,'[34]  应清算资金  '!$AD$4:$AH$22,4,0),0)</f>
        <v>0</v>
      </c>
      <c r="J168" s="228"/>
    </row>
    <row r="169" spans="1:10" ht="22.5">
      <c r="A169" s="859"/>
      <c r="B169" s="129" t="s">
        <v>183</v>
      </c>
      <c r="C169" s="141" t="s">
        <v>20</v>
      </c>
      <c r="D169" s="221">
        <f t="shared" si="8"/>
        <v>303.23</v>
      </c>
      <c r="E169" s="222">
        <f>IFERROR(VLOOKUP($B169,'[34]  应清算资金  '!$V$4:$Z$127,3,0),0)+IFERROR(VLOOKUP($B169,'[34]  应清算资金  '!$AD$4:$AH$22,3,0),0)</f>
        <v>303.23</v>
      </c>
      <c r="F169" s="223"/>
      <c r="G169" s="222"/>
      <c r="H169" s="222">
        <f t="shared" si="9"/>
        <v>0</v>
      </c>
      <c r="I169" s="222">
        <f>IFERROR(VLOOKUP($B169,'[34]  应清算资金  '!$V$4:$Z$127,4,0),0)+IFERROR(VLOOKUP($B169,'[34]  应清算资金  '!$AD$4:$AH$22,4,0),0)</f>
        <v>0</v>
      </c>
      <c r="J169" s="228"/>
    </row>
  </sheetData>
  <mergeCells count="41">
    <mergeCell ref="A164:A166"/>
    <mergeCell ref="A167:A169"/>
    <mergeCell ref="B2:B5"/>
    <mergeCell ref="C2:C5"/>
    <mergeCell ref="H3:J4"/>
    <mergeCell ref="D3:G4"/>
    <mergeCell ref="A146:A150"/>
    <mergeCell ref="A151:A153"/>
    <mergeCell ref="A154:A157"/>
    <mergeCell ref="A158:A160"/>
    <mergeCell ref="A161:A163"/>
    <mergeCell ref="A126:A129"/>
    <mergeCell ref="A130:A133"/>
    <mergeCell ref="A134:A139"/>
    <mergeCell ref="A140:A142"/>
    <mergeCell ref="A143:A145"/>
    <mergeCell ref="A57:A59"/>
    <mergeCell ref="A86:A88"/>
    <mergeCell ref="A94:A96"/>
    <mergeCell ref="A108:A112"/>
    <mergeCell ref="A114:A125"/>
    <mergeCell ref="A39:A41"/>
    <mergeCell ref="A42:A44"/>
    <mergeCell ref="A45:A47"/>
    <mergeCell ref="A48:A50"/>
    <mergeCell ref="A52:A54"/>
    <mergeCell ref="A24:A26"/>
    <mergeCell ref="A27:A29"/>
    <mergeCell ref="A30:A32"/>
    <mergeCell ref="A33:A35"/>
    <mergeCell ref="A36:A38"/>
    <mergeCell ref="A9:A11"/>
    <mergeCell ref="A12:A14"/>
    <mergeCell ref="A15:A17"/>
    <mergeCell ref="A18:A20"/>
    <mergeCell ref="A21:A23"/>
    <mergeCell ref="D2:J2"/>
    <mergeCell ref="A6:C6"/>
    <mergeCell ref="A7:C7"/>
    <mergeCell ref="A8:C8"/>
    <mergeCell ref="A2:A5"/>
  </mergeCells>
  <phoneticPr fontId="14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5" workbookViewId="0">
      <selection activeCell="D3" sqref="D3:D126"/>
    </sheetView>
  </sheetViews>
  <sheetFormatPr defaultColWidth="9" defaultRowHeight="13.5"/>
  <cols>
    <col min="1" max="1" width="5.125" style="205" customWidth="1"/>
    <col min="2" max="2" width="40.5" style="138" customWidth="1"/>
    <col min="3" max="3" width="11.5" style="138" customWidth="1"/>
    <col min="4" max="16384" width="9" style="138"/>
  </cols>
  <sheetData>
    <row r="1" spans="1:4" ht="47.1" customHeight="1">
      <c r="A1" s="875" t="s">
        <v>398</v>
      </c>
      <c r="B1" s="875"/>
      <c r="C1" s="875"/>
      <c r="D1" s="875"/>
    </row>
    <row r="2" spans="1:4" ht="48" customHeight="1">
      <c r="A2" s="206" t="s">
        <v>196</v>
      </c>
      <c r="B2" s="207" t="s">
        <v>399</v>
      </c>
      <c r="C2" s="208" t="s">
        <v>400</v>
      </c>
      <c r="D2" s="208" t="s">
        <v>401</v>
      </c>
    </row>
    <row r="3" spans="1:4" ht="20.100000000000001" customHeight="1">
      <c r="A3" s="205">
        <v>1</v>
      </c>
      <c r="B3" s="209" t="s">
        <v>402</v>
      </c>
      <c r="C3" s="143" t="s">
        <v>403</v>
      </c>
      <c r="D3" s="143">
        <v>82</v>
      </c>
    </row>
    <row r="4" spans="1:4" ht="20.100000000000001" customHeight="1">
      <c r="A4" s="205">
        <v>2</v>
      </c>
      <c r="B4" s="209" t="s">
        <v>404</v>
      </c>
      <c r="C4" s="143" t="s">
        <v>405</v>
      </c>
      <c r="D4" s="143">
        <v>98</v>
      </c>
    </row>
    <row r="5" spans="1:4" ht="20.100000000000001" customHeight="1">
      <c r="A5" s="205">
        <v>3</v>
      </c>
      <c r="B5" s="209" t="s">
        <v>406</v>
      </c>
      <c r="C5" s="143" t="s">
        <v>403</v>
      </c>
      <c r="D5" s="143">
        <v>88</v>
      </c>
    </row>
    <row r="6" spans="1:4" ht="20.100000000000001" customHeight="1">
      <c r="A6" s="205">
        <v>4</v>
      </c>
      <c r="B6" s="209" t="s">
        <v>407</v>
      </c>
      <c r="C6" s="143" t="s">
        <v>403</v>
      </c>
      <c r="D6" s="143">
        <v>85</v>
      </c>
    </row>
    <row r="7" spans="1:4" ht="20.100000000000001" customHeight="1">
      <c r="A7" s="205">
        <v>5</v>
      </c>
      <c r="B7" s="209" t="s">
        <v>408</v>
      </c>
      <c r="C7" s="143" t="s">
        <v>405</v>
      </c>
      <c r="D7" s="143">
        <v>101</v>
      </c>
    </row>
    <row r="8" spans="1:4" ht="20.100000000000001" customHeight="1">
      <c r="A8" s="205">
        <v>6</v>
      </c>
      <c r="B8" s="209" t="s">
        <v>409</v>
      </c>
      <c r="C8" s="185" t="s">
        <v>403</v>
      </c>
      <c r="D8" s="143">
        <v>87</v>
      </c>
    </row>
    <row r="9" spans="1:4" ht="20.100000000000001" customHeight="1">
      <c r="A9" s="205">
        <v>7</v>
      </c>
      <c r="B9" s="209" t="s">
        <v>410</v>
      </c>
      <c r="C9" s="185" t="s">
        <v>403</v>
      </c>
      <c r="D9" s="143">
        <v>82</v>
      </c>
    </row>
    <row r="10" spans="1:4" ht="20.100000000000001" customHeight="1">
      <c r="A10" s="205">
        <v>8</v>
      </c>
      <c r="B10" s="209" t="s">
        <v>411</v>
      </c>
      <c r="C10" s="185" t="s">
        <v>405</v>
      </c>
      <c r="D10" s="143">
        <v>94</v>
      </c>
    </row>
    <row r="11" spans="1:4" ht="20.100000000000001" customHeight="1">
      <c r="A11" s="205">
        <v>9</v>
      </c>
      <c r="B11" s="209" t="s">
        <v>412</v>
      </c>
      <c r="C11" s="185" t="s">
        <v>405</v>
      </c>
      <c r="D11" s="143">
        <v>105</v>
      </c>
    </row>
    <row r="12" spans="1:4" ht="20.100000000000001" customHeight="1">
      <c r="A12" s="205">
        <v>10</v>
      </c>
      <c r="B12" s="209" t="s">
        <v>413</v>
      </c>
      <c r="C12" s="185" t="s">
        <v>405</v>
      </c>
      <c r="D12" s="143">
        <v>103</v>
      </c>
    </row>
    <row r="13" spans="1:4" ht="20.100000000000001" customHeight="1">
      <c r="A13" s="205">
        <v>11</v>
      </c>
      <c r="B13" s="209" t="s">
        <v>414</v>
      </c>
      <c r="C13" s="185" t="s">
        <v>405</v>
      </c>
      <c r="D13" s="143">
        <v>105</v>
      </c>
    </row>
    <row r="14" spans="1:4" ht="20.100000000000001" customHeight="1">
      <c r="A14" s="205">
        <v>12</v>
      </c>
      <c r="B14" s="209" t="s">
        <v>415</v>
      </c>
      <c r="C14" s="185" t="s">
        <v>403</v>
      </c>
      <c r="D14" s="143">
        <v>83</v>
      </c>
    </row>
    <row r="15" spans="1:4" ht="20.100000000000001" customHeight="1">
      <c r="A15" s="205">
        <v>13</v>
      </c>
      <c r="B15" s="209" t="s">
        <v>416</v>
      </c>
      <c r="C15" s="185" t="s">
        <v>403</v>
      </c>
      <c r="D15" s="143">
        <v>81</v>
      </c>
    </row>
    <row r="16" spans="1:4" ht="20.100000000000001" customHeight="1">
      <c r="A16" s="205">
        <v>14</v>
      </c>
      <c r="B16" s="209" t="s">
        <v>417</v>
      </c>
      <c r="C16" s="185" t="s">
        <v>403</v>
      </c>
      <c r="D16" s="143">
        <v>81</v>
      </c>
    </row>
    <row r="17" spans="1:4" ht="20.100000000000001" customHeight="1">
      <c r="A17" s="205">
        <v>15</v>
      </c>
      <c r="B17" s="209" t="s">
        <v>418</v>
      </c>
      <c r="C17" s="185" t="s">
        <v>405</v>
      </c>
      <c r="D17" s="143">
        <v>105</v>
      </c>
    </row>
    <row r="18" spans="1:4" ht="20.100000000000001" customHeight="1">
      <c r="A18" s="205">
        <v>16</v>
      </c>
      <c r="B18" s="209" t="s">
        <v>419</v>
      </c>
      <c r="C18" s="143" t="s">
        <v>405</v>
      </c>
      <c r="D18" s="143">
        <v>104</v>
      </c>
    </row>
    <row r="19" spans="1:4" ht="20.100000000000001" customHeight="1">
      <c r="A19" s="205">
        <v>17</v>
      </c>
      <c r="B19" s="209" t="s">
        <v>420</v>
      </c>
      <c r="C19" s="143" t="s">
        <v>405</v>
      </c>
      <c r="D19" s="143">
        <v>97</v>
      </c>
    </row>
    <row r="20" spans="1:4" ht="20.100000000000001" customHeight="1">
      <c r="A20" s="205">
        <v>18</v>
      </c>
      <c r="B20" s="209" t="s">
        <v>421</v>
      </c>
      <c r="C20" s="143" t="s">
        <v>403</v>
      </c>
      <c r="D20" s="143">
        <v>85</v>
      </c>
    </row>
    <row r="21" spans="1:4" ht="20.100000000000001" customHeight="1">
      <c r="A21" s="205">
        <v>19</v>
      </c>
      <c r="B21" s="209" t="s">
        <v>422</v>
      </c>
      <c r="C21" s="143" t="s">
        <v>403</v>
      </c>
      <c r="D21" s="143">
        <v>88</v>
      </c>
    </row>
    <row r="22" spans="1:4" ht="20.100000000000001" customHeight="1">
      <c r="A22" s="205">
        <v>20</v>
      </c>
      <c r="B22" s="209" t="s">
        <v>423</v>
      </c>
      <c r="C22" s="143" t="s">
        <v>405</v>
      </c>
      <c r="D22" s="143">
        <v>95</v>
      </c>
    </row>
    <row r="23" spans="1:4" ht="20.100000000000001" customHeight="1">
      <c r="A23" s="205">
        <v>21</v>
      </c>
      <c r="B23" s="209" t="s">
        <v>424</v>
      </c>
      <c r="C23" s="143" t="s">
        <v>405</v>
      </c>
      <c r="D23" s="143">
        <v>104</v>
      </c>
    </row>
    <row r="24" spans="1:4" ht="20.100000000000001" customHeight="1">
      <c r="A24" s="205">
        <v>22</v>
      </c>
      <c r="B24" s="209" t="s">
        <v>425</v>
      </c>
      <c r="C24" s="143" t="s">
        <v>403</v>
      </c>
      <c r="D24" s="143">
        <v>85</v>
      </c>
    </row>
    <row r="25" spans="1:4" ht="20.100000000000001" customHeight="1">
      <c r="A25" s="205">
        <v>23</v>
      </c>
      <c r="B25" s="209" t="s">
        <v>426</v>
      </c>
      <c r="C25" s="143" t="s">
        <v>427</v>
      </c>
      <c r="D25" s="143">
        <v>91</v>
      </c>
    </row>
    <row r="26" spans="1:4" ht="20.100000000000001" customHeight="1">
      <c r="A26" s="205">
        <v>24</v>
      </c>
      <c r="B26" s="209" t="s">
        <v>428</v>
      </c>
      <c r="C26" s="143" t="s">
        <v>403</v>
      </c>
      <c r="D26" s="143">
        <v>84</v>
      </c>
    </row>
    <row r="27" spans="1:4" ht="20.100000000000001" customHeight="1">
      <c r="A27" s="205">
        <v>25</v>
      </c>
      <c r="B27" s="209" t="s">
        <v>429</v>
      </c>
      <c r="C27" s="143" t="s">
        <v>405</v>
      </c>
      <c r="D27" s="143">
        <v>99</v>
      </c>
    </row>
    <row r="28" spans="1:4" ht="20.100000000000001" customHeight="1">
      <c r="A28" s="205">
        <v>26</v>
      </c>
      <c r="B28" s="209" t="s">
        <v>430</v>
      </c>
      <c r="C28" s="143" t="s">
        <v>405</v>
      </c>
      <c r="D28" s="143">
        <v>101</v>
      </c>
    </row>
    <row r="29" spans="1:4" ht="20.100000000000001" customHeight="1">
      <c r="A29" s="205">
        <v>27</v>
      </c>
      <c r="B29" s="209" t="s">
        <v>431</v>
      </c>
      <c r="C29" s="143" t="s">
        <v>403</v>
      </c>
      <c r="D29" s="143">
        <v>84</v>
      </c>
    </row>
    <row r="30" spans="1:4" ht="20.100000000000001" customHeight="1">
      <c r="A30" s="205">
        <v>28</v>
      </c>
      <c r="B30" s="209" t="s">
        <v>432</v>
      </c>
      <c r="C30" s="185" t="s">
        <v>405</v>
      </c>
      <c r="D30" s="143">
        <v>100</v>
      </c>
    </row>
    <row r="31" spans="1:4" ht="20.100000000000001" customHeight="1">
      <c r="A31" s="205">
        <v>29</v>
      </c>
      <c r="B31" s="209" t="s">
        <v>433</v>
      </c>
      <c r="C31" s="185" t="s">
        <v>405</v>
      </c>
      <c r="D31" s="143">
        <v>100</v>
      </c>
    </row>
    <row r="32" spans="1:4" ht="20.100000000000001" customHeight="1">
      <c r="A32" s="205">
        <v>30</v>
      </c>
      <c r="B32" s="209" t="s">
        <v>434</v>
      </c>
      <c r="C32" s="185" t="s">
        <v>405</v>
      </c>
      <c r="D32" s="143">
        <v>105</v>
      </c>
    </row>
    <row r="33" spans="1:4" ht="20.100000000000001" customHeight="1">
      <c r="A33" s="205">
        <v>31</v>
      </c>
      <c r="B33" s="209" t="s">
        <v>435</v>
      </c>
      <c r="C33" s="185" t="s">
        <v>427</v>
      </c>
      <c r="D33" s="143">
        <v>91</v>
      </c>
    </row>
    <row r="34" spans="1:4" ht="20.100000000000001" customHeight="1">
      <c r="A34" s="205">
        <v>32</v>
      </c>
      <c r="B34" s="209" t="s">
        <v>436</v>
      </c>
      <c r="C34" s="185" t="s">
        <v>427</v>
      </c>
      <c r="D34" s="143">
        <v>91</v>
      </c>
    </row>
    <row r="35" spans="1:4" ht="20.100000000000001" customHeight="1">
      <c r="A35" s="205">
        <v>33</v>
      </c>
      <c r="B35" s="209" t="s">
        <v>437</v>
      </c>
      <c r="C35" s="185" t="s">
        <v>405</v>
      </c>
      <c r="D35" s="143">
        <v>98</v>
      </c>
    </row>
    <row r="36" spans="1:4" ht="20.100000000000001" customHeight="1">
      <c r="A36" s="205">
        <v>34</v>
      </c>
      <c r="B36" s="209" t="s">
        <v>438</v>
      </c>
      <c r="C36" s="185" t="s">
        <v>405</v>
      </c>
      <c r="D36" s="143">
        <v>105</v>
      </c>
    </row>
    <row r="37" spans="1:4" ht="20.100000000000001" customHeight="1">
      <c r="A37" s="205">
        <v>35</v>
      </c>
      <c r="B37" s="209" t="s">
        <v>439</v>
      </c>
      <c r="C37" s="185" t="s">
        <v>405</v>
      </c>
      <c r="D37" s="143">
        <v>104</v>
      </c>
    </row>
    <row r="38" spans="1:4" ht="20.100000000000001" customHeight="1">
      <c r="A38" s="205">
        <v>36</v>
      </c>
      <c r="B38" s="209" t="s">
        <v>440</v>
      </c>
      <c r="C38" s="185" t="s">
        <v>405</v>
      </c>
      <c r="D38" s="143">
        <v>99</v>
      </c>
    </row>
    <row r="39" spans="1:4" ht="20.100000000000001" customHeight="1">
      <c r="A39" s="205">
        <v>37</v>
      </c>
      <c r="B39" s="209" t="s">
        <v>441</v>
      </c>
      <c r="C39" s="185" t="s">
        <v>405</v>
      </c>
      <c r="D39" s="143">
        <v>99</v>
      </c>
    </row>
    <row r="40" spans="1:4" ht="20.100000000000001" customHeight="1">
      <c r="A40" s="205">
        <v>38</v>
      </c>
      <c r="B40" s="209" t="s">
        <v>442</v>
      </c>
      <c r="C40" s="185" t="s">
        <v>405</v>
      </c>
      <c r="D40" s="143">
        <v>97</v>
      </c>
    </row>
    <row r="41" spans="1:4" ht="20.100000000000001" customHeight="1">
      <c r="A41" s="205">
        <v>39</v>
      </c>
      <c r="B41" s="209" t="s">
        <v>443</v>
      </c>
      <c r="C41" s="185" t="s">
        <v>427</v>
      </c>
      <c r="D41" s="143">
        <v>91</v>
      </c>
    </row>
    <row r="42" spans="1:4" ht="20.100000000000001" customHeight="1">
      <c r="A42" s="205">
        <v>40</v>
      </c>
      <c r="B42" s="209" t="s">
        <v>444</v>
      </c>
      <c r="C42" s="143" t="s">
        <v>403</v>
      </c>
      <c r="D42" s="143">
        <v>76</v>
      </c>
    </row>
    <row r="43" spans="1:4" ht="20.100000000000001" customHeight="1">
      <c r="A43" s="205">
        <v>41</v>
      </c>
      <c r="B43" s="209" t="s">
        <v>445</v>
      </c>
      <c r="C43" s="185" t="s">
        <v>405</v>
      </c>
      <c r="D43" s="143">
        <v>98</v>
      </c>
    </row>
    <row r="44" spans="1:4" ht="20.100000000000001" customHeight="1">
      <c r="A44" s="205">
        <v>42</v>
      </c>
      <c r="B44" s="209" t="s">
        <v>446</v>
      </c>
      <c r="C44" s="185" t="s">
        <v>405</v>
      </c>
      <c r="D44" s="143">
        <v>105</v>
      </c>
    </row>
    <row r="45" spans="1:4" ht="20.100000000000001" customHeight="1">
      <c r="A45" s="205">
        <v>43</v>
      </c>
      <c r="B45" s="209" t="s">
        <v>447</v>
      </c>
      <c r="C45" s="185" t="s">
        <v>405</v>
      </c>
      <c r="D45" s="143">
        <v>96</v>
      </c>
    </row>
    <row r="46" spans="1:4" ht="20.100000000000001" customHeight="1">
      <c r="A46" s="205">
        <v>44</v>
      </c>
      <c r="B46" s="209" t="s">
        <v>448</v>
      </c>
      <c r="C46" s="185" t="s">
        <v>405</v>
      </c>
      <c r="D46" s="143">
        <v>100</v>
      </c>
    </row>
    <row r="47" spans="1:4" ht="20.100000000000001" customHeight="1">
      <c r="A47" s="205">
        <v>45</v>
      </c>
      <c r="B47" s="209" t="s">
        <v>449</v>
      </c>
      <c r="C47" s="185" t="s">
        <v>405</v>
      </c>
      <c r="D47" s="143">
        <v>102</v>
      </c>
    </row>
    <row r="48" spans="1:4" ht="20.100000000000001" customHeight="1">
      <c r="A48" s="205">
        <v>46</v>
      </c>
      <c r="B48" s="209" t="s">
        <v>450</v>
      </c>
      <c r="C48" s="143" t="s">
        <v>427</v>
      </c>
      <c r="D48" s="143">
        <v>86</v>
      </c>
    </row>
    <row r="49" spans="1:4" ht="20.100000000000001" customHeight="1">
      <c r="A49" s="205">
        <v>47</v>
      </c>
      <c r="B49" s="209" t="s">
        <v>451</v>
      </c>
      <c r="C49" s="185" t="s">
        <v>405</v>
      </c>
      <c r="D49" s="143">
        <v>103</v>
      </c>
    </row>
    <row r="50" spans="1:4" ht="20.100000000000001" customHeight="1">
      <c r="A50" s="205">
        <v>48</v>
      </c>
      <c r="B50" s="209" t="s">
        <v>452</v>
      </c>
      <c r="C50" s="185" t="s">
        <v>405</v>
      </c>
      <c r="D50" s="143">
        <v>99</v>
      </c>
    </row>
    <row r="51" spans="1:4" ht="20.100000000000001" customHeight="1">
      <c r="A51" s="205">
        <v>49</v>
      </c>
      <c r="B51" s="209" t="s">
        <v>453</v>
      </c>
      <c r="C51" s="185" t="s">
        <v>405</v>
      </c>
      <c r="D51" s="143">
        <v>105</v>
      </c>
    </row>
    <row r="52" spans="1:4" ht="20.100000000000001" customHeight="1">
      <c r="A52" s="205">
        <v>50</v>
      </c>
      <c r="B52" s="209" t="s">
        <v>454</v>
      </c>
      <c r="C52" s="185" t="s">
        <v>405</v>
      </c>
      <c r="D52" s="143">
        <v>105</v>
      </c>
    </row>
    <row r="53" spans="1:4" ht="20.100000000000001" customHeight="1">
      <c r="A53" s="205">
        <v>51</v>
      </c>
      <c r="B53" s="209" t="s">
        <v>455</v>
      </c>
      <c r="C53" s="185" t="s">
        <v>405</v>
      </c>
      <c r="D53" s="143">
        <v>95</v>
      </c>
    </row>
    <row r="54" spans="1:4" ht="20.100000000000001" customHeight="1">
      <c r="A54" s="205">
        <v>52</v>
      </c>
      <c r="B54" s="209" t="s">
        <v>456</v>
      </c>
      <c r="C54" s="143" t="s">
        <v>427</v>
      </c>
      <c r="D54" s="143">
        <v>81</v>
      </c>
    </row>
    <row r="55" spans="1:4" ht="20.100000000000001" customHeight="1">
      <c r="A55" s="205">
        <v>53</v>
      </c>
      <c r="B55" s="209" t="s">
        <v>457</v>
      </c>
      <c r="C55" s="185" t="s">
        <v>405</v>
      </c>
      <c r="D55" s="143">
        <v>92</v>
      </c>
    </row>
    <row r="56" spans="1:4" ht="20.100000000000001" customHeight="1">
      <c r="A56" s="205">
        <v>54</v>
      </c>
      <c r="B56" s="209" t="s">
        <v>458</v>
      </c>
      <c r="C56" s="185" t="s">
        <v>405</v>
      </c>
      <c r="D56" s="143">
        <v>103</v>
      </c>
    </row>
    <row r="57" spans="1:4" ht="20.100000000000001" customHeight="1">
      <c r="A57" s="205">
        <v>55</v>
      </c>
      <c r="B57" s="209" t="s">
        <v>459</v>
      </c>
      <c r="C57" s="185" t="s">
        <v>405</v>
      </c>
      <c r="D57" s="143">
        <v>98</v>
      </c>
    </row>
    <row r="58" spans="1:4" ht="20.100000000000001" customHeight="1">
      <c r="A58" s="205">
        <v>56</v>
      </c>
      <c r="B58" s="209" t="s">
        <v>460</v>
      </c>
      <c r="C58" s="143" t="s">
        <v>403</v>
      </c>
      <c r="D58" s="143">
        <v>79</v>
      </c>
    </row>
    <row r="59" spans="1:4" ht="20.100000000000001" customHeight="1">
      <c r="A59" s="205">
        <v>57</v>
      </c>
      <c r="B59" s="209" t="s">
        <v>461</v>
      </c>
      <c r="C59" s="185" t="s">
        <v>405</v>
      </c>
      <c r="D59" s="143">
        <v>98</v>
      </c>
    </row>
    <row r="60" spans="1:4" ht="20.100000000000001" customHeight="1">
      <c r="A60" s="205">
        <v>58</v>
      </c>
      <c r="B60" s="209" t="s">
        <v>462</v>
      </c>
      <c r="C60" s="185" t="s">
        <v>405</v>
      </c>
      <c r="D60" s="143">
        <v>104</v>
      </c>
    </row>
    <row r="61" spans="1:4" ht="20.100000000000001" customHeight="1">
      <c r="A61" s="205">
        <v>59</v>
      </c>
      <c r="B61" s="209" t="s">
        <v>463</v>
      </c>
      <c r="C61" s="185" t="s">
        <v>405</v>
      </c>
      <c r="D61" s="143">
        <v>99</v>
      </c>
    </row>
    <row r="62" spans="1:4" ht="20.100000000000001" customHeight="1">
      <c r="A62" s="205">
        <v>60</v>
      </c>
      <c r="B62" s="209" t="s">
        <v>464</v>
      </c>
      <c r="C62" s="185" t="s">
        <v>405</v>
      </c>
      <c r="D62" s="143">
        <v>104</v>
      </c>
    </row>
    <row r="63" spans="1:4" ht="20.100000000000001" customHeight="1">
      <c r="A63" s="205">
        <v>61</v>
      </c>
      <c r="B63" s="209" t="s">
        <v>465</v>
      </c>
      <c r="C63" s="143" t="s">
        <v>403</v>
      </c>
      <c r="D63" s="143">
        <v>84</v>
      </c>
    </row>
    <row r="64" spans="1:4" ht="20.100000000000001" customHeight="1">
      <c r="A64" s="205">
        <v>62</v>
      </c>
      <c r="B64" s="209" t="s">
        <v>466</v>
      </c>
      <c r="C64" s="143" t="s">
        <v>403</v>
      </c>
      <c r="D64" s="143">
        <v>79</v>
      </c>
    </row>
    <row r="65" spans="1:4" ht="20.100000000000001" customHeight="1">
      <c r="A65" s="205">
        <v>63</v>
      </c>
      <c r="B65" s="209" t="s">
        <v>467</v>
      </c>
      <c r="C65" s="185" t="s">
        <v>405</v>
      </c>
      <c r="D65" s="143">
        <v>99</v>
      </c>
    </row>
    <row r="66" spans="1:4" ht="20.100000000000001" customHeight="1">
      <c r="A66" s="205">
        <v>64</v>
      </c>
      <c r="B66" s="209" t="s">
        <v>468</v>
      </c>
      <c r="C66" s="185" t="s">
        <v>405</v>
      </c>
      <c r="D66" s="143">
        <v>104</v>
      </c>
    </row>
    <row r="67" spans="1:4" ht="20.100000000000001" customHeight="1">
      <c r="A67" s="205">
        <v>65</v>
      </c>
      <c r="B67" s="209" t="s">
        <v>469</v>
      </c>
      <c r="C67" s="185" t="s">
        <v>405</v>
      </c>
      <c r="D67" s="143">
        <v>96</v>
      </c>
    </row>
    <row r="68" spans="1:4" ht="20.100000000000001" customHeight="1">
      <c r="A68" s="205">
        <v>66</v>
      </c>
      <c r="B68" s="209" t="s">
        <v>470</v>
      </c>
      <c r="C68" s="143" t="s">
        <v>403</v>
      </c>
      <c r="D68" s="143">
        <v>87</v>
      </c>
    </row>
    <row r="69" spans="1:4" ht="20.100000000000001" customHeight="1">
      <c r="A69" s="205">
        <v>67</v>
      </c>
      <c r="B69" s="209" t="s">
        <v>471</v>
      </c>
      <c r="C69" s="143" t="s">
        <v>405</v>
      </c>
      <c r="D69" s="143">
        <v>105</v>
      </c>
    </row>
    <row r="70" spans="1:4" ht="20.100000000000001" customHeight="1">
      <c r="A70" s="205">
        <v>68</v>
      </c>
      <c r="B70" s="209" t="s">
        <v>472</v>
      </c>
      <c r="C70" s="143" t="s">
        <v>403</v>
      </c>
      <c r="D70" s="143">
        <v>75</v>
      </c>
    </row>
    <row r="71" spans="1:4" ht="20.100000000000001" customHeight="1">
      <c r="A71" s="205">
        <v>69</v>
      </c>
      <c r="B71" s="209" t="s">
        <v>473</v>
      </c>
      <c r="C71" s="143" t="s">
        <v>403</v>
      </c>
      <c r="D71" s="143">
        <v>79</v>
      </c>
    </row>
    <row r="72" spans="1:4" ht="20.100000000000001" customHeight="1">
      <c r="A72" s="205">
        <v>70</v>
      </c>
      <c r="B72" s="209" t="s">
        <v>474</v>
      </c>
      <c r="C72" s="143" t="s">
        <v>405</v>
      </c>
      <c r="D72" s="143">
        <v>98</v>
      </c>
    </row>
    <row r="73" spans="1:4" ht="20.100000000000001" customHeight="1">
      <c r="A73" s="205">
        <v>71</v>
      </c>
      <c r="B73" s="209" t="s">
        <v>475</v>
      </c>
      <c r="C73" s="143" t="s">
        <v>427</v>
      </c>
      <c r="D73" s="143">
        <v>85</v>
      </c>
    </row>
    <row r="74" spans="1:4" ht="20.100000000000001" customHeight="1">
      <c r="A74" s="205">
        <v>72</v>
      </c>
      <c r="B74" s="209" t="s">
        <v>476</v>
      </c>
      <c r="C74" s="143" t="s">
        <v>405</v>
      </c>
      <c r="D74" s="143">
        <v>103</v>
      </c>
    </row>
    <row r="75" spans="1:4" ht="20.100000000000001" customHeight="1">
      <c r="A75" s="205">
        <v>73</v>
      </c>
      <c r="B75" s="209" t="s">
        <v>477</v>
      </c>
      <c r="C75" s="143" t="s">
        <v>405</v>
      </c>
      <c r="D75" s="143">
        <v>101</v>
      </c>
    </row>
    <row r="76" spans="1:4" ht="20.100000000000001" customHeight="1">
      <c r="A76" s="205">
        <v>74</v>
      </c>
      <c r="B76" s="209" t="s">
        <v>478</v>
      </c>
      <c r="C76" s="143" t="s">
        <v>405</v>
      </c>
      <c r="D76" s="143">
        <v>103</v>
      </c>
    </row>
    <row r="77" spans="1:4" ht="20.100000000000001" customHeight="1">
      <c r="A77" s="205">
        <v>75</v>
      </c>
      <c r="B77" s="209" t="s">
        <v>479</v>
      </c>
      <c r="C77" s="143" t="s">
        <v>427</v>
      </c>
      <c r="D77" s="143">
        <v>90</v>
      </c>
    </row>
    <row r="78" spans="1:4" ht="20.100000000000001" customHeight="1">
      <c r="A78" s="205">
        <v>76</v>
      </c>
      <c r="B78" s="209" t="s">
        <v>480</v>
      </c>
      <c r="C78" s="143" t="s">
        <v>405</v>
      </c>
      <c r="D78" s="143">
        <v>104</v>
      </c>
    </row>
    <row r="79" spans="1:4" ht="20.100000000000001" customHeight="1">
      <c r="A79" s="205">
        <v>77</v>
      </c>
      <c r="B79" s="209" t="s">
        <v>481</v>
      </c>
      <c r="C79" s="185" t="s">
        <v>427</v>
      </c>
      <c r="D79" s="143">
        <v>85</v>
      </c>
    </row>
    <row r="80" spans="1:4" ht="20.100000000000001" customHeight="1">
      <c r="A80" s="205">
        <v>78</v>
      </c>
      <c r="B80" s="209" t="s">
        <v>482</v>
      </c>
      <c r="C80" s="185" t="s">
        <v>403</v>
      </c>
      <c r="D80" s="143">
        <v>80</v>
      </c>
    </row>
    <row r="81" spans="1:4" ht="20.100000000000001" customHeight="1">
      <c r="A81" s="205">
        <v>79</v>
      </c>
      <c r="B81" s="209" t="s">
        <v>483</v>
      </c>
      <c r="C81" s="185" t="s">
        <v>405</v>
      </c>
      <c r="D81" s="143">
        <v>98</v>
      </c>
    </row>
    <row r="82" spans="1:4" ht="20.100000000000001" customHeight="1">
      <c r="A82" s="205">
        <v>80</v>
      </c>
      <c r="B82" s="209" t="s">
        <v>484</v>
      </c>
      <c r="C82" s="185" t="s">
        <v>403</v>
      </c>
      <c r="D82" s="143">
        <v>85</v>
      </c>
    </row>
    <row r="83" spans="1:4" ht="20.100000000000001" customHeight="1">
      <c r="A83" s="205">
        <v>81</v>
      </c>
      <c r="B83" s="209" t="s">
        <v>485</v>
      </c>
      <c r="C83" s="185" t="s">
        <v>403</v>
      </c>
      <c r="D83" s="143">
        <v>87</v>
      </c>
    </row>
    <row r="84" spans="1:4" ht="20.100000000000001" customHeight="1">
      <c r="A84" s="205">
        <v>82</v>
      </c>
      <c r="B84" s="209" t="s">
        <v>486</v>
      </c>
      <c r="C84" s="185" t="s">
        <v>405</v>
      </c>
      <c r="D84" s="143">
        <v>99</v>
      </c>
    </row>
    <row r="85" spans="1:4" ht="20.100000000000001" customHeight="1">
      <c r="A85" s="205">
        <v>83</v>
      </c>
      <c r="B85" s="209" t="s">
        <v>487</v>
      </c>
      <c r="C85" s="185" t="s">
        <v>405</v>
      </c>
      <c r="D85" s="143">
        <v>102</v>
      </c>
    </row>
    <row r="86" spans="1:4" ht="20.100000000000001" customHeight="1">
      <c r="A86" s="205">
        <v>84</v>
      </c>
      <c r="B86" s="209" t="s">
        <v>488</v>
      </c>
      <c r="C86" s="185" t="s">
        <v>405</v>
      </c>
      <c r="D86" s="143">
        <v>98</v>
      </c>
    </row>
    <row r="87" spans="1:4" ht="20.100000000000001" customHeight="1">
      <c r="A87" s="205">
        <v>85</v>
      </c>
      <c r="B87" s="209" t="s">
        <v>489</v>
      </c>
      <c r="C87" s="185" t="s">
        <v>405</v>
      </c>
      <c r="D87" s="143">
        <v>105</v>
      </c>
    </row>
    <row r="88" spans="1:4" ht="20.100000000000001" customHeight="1">
      <c r="A88" s="205">
        <v>86</v>
      </c>
      <c r="B88" s="209" t="s">
        <v>490</v>
      </c>
      <c r="C88" s="185" t="s">
        <v>403</v>
      </c>
      <c r="D88" s="143">
        <v>82</v>
      </c>
    </row>
    <row r="89" spans="1:4" ht="20.100000000000001" customHeight="1">
      <c r="A89" s="205">
        <v>87</v>
      </c>
      <c r="B89" s="209" t="s">
        <v>491</v>
      </c>
      <c r="C89" s="185" t="s">
        <v>405</v>
      </c>
      <c r="D89" s="143">
        <v>96</v>
      </c>
    </row>
    <row r="90" spans="1:4" ht="20.100000000000001" customHeight="1">
      <c r="A90" s="205">
        <v>88</v>
      </c>
      <c r="B90" s="209" t="s">
        <v>492</v>
      </c>
      <c r="C90" s="143" t="s">
        <v>403</v>
      </c>
      <c r="D90" s="143">
        <v>82</v>
      </c>
    </row>
    <row r="91" spans="1:4" ht="20.100000000000001" customHeight="1">
      <c r="A91" s="205">
        <v>89</v>
      </c>
      <c r="B91" s="209" t="s">
        <v>493</v>
      </c>
      <c r="C91" s="143" t="s">
        <v>405</v>
      </c>
      <c r="D91" s="143">
        <v>100</v>
      </c>
    </row>
    <row r="92" spans="1:4" ht="20.100000000000001" customHeight="1">
      <c r="A92" s="205">
        <v>90</v>
      </c>
      <c r="B92" s="209" t="s">
        <v>494</v>
      </c>
      <c r="C92" s="143" t="s">
        <v>427</v>
      </c>
      <c r="D92" s="143">
        <v>91</v>
      </c>
    </row>
    <row r="93" spans="1:4" ht="20.100000000000001" customHeight="1">
      <c r="A93" s="205">
        <v>91</v>
      </c>
      <c r="B93" s="209" t="s">
        <v>495</v>
      </c>
      <c r="C93" s="143" t="s">
        <v>427</v>
      </c>
      <c r="D93" s="143">
        <v>90</v>
      </c>
    </row>
    <row r="94" spans="1:4" ht="20.100000000000001" customHeight="1">
      <c r="A94" s="205">
        <v>92</v>
      </c>
      <c r="B94" s="209" t="s">
        <v>496</v>
      </c>
      <c r="C94" s="143" t="s">
        <v>405</v>
      </c>
      <c r="D94" s="143">
        <v>103</v>
      </c>
    </row>
    <row r="95" spans="1:4" ht="20.100000000000001" customHeight="1">
      <c r="A95" s="205">
        <v>93</v>
      </c>
      <c r="B95" s="209" t="s">
        <v>497</v>
      </c>
      <c r="C95" s="143" t="s">
        <v>403</v>
      </c>
      <c r="D95" s="143">
        <v>84</v>
      </c>
    </row>
    <row r="96" spans="1:4" ht="20.100000000000001" customHeight="1">
      <c r="A96" s="205">
        <v>94</v>
      </c>
      <c r="B96" s="209" t="s">
        <v>498</v>
      </c>
      <c r="C96" s="143" t="s">
        <v>405</v>
      </c>
      <c r="D96" s="143">
        <v>98</v>
      </c>
    </row>
    <row r="97" spans="1:4" ht="20.100000000000001" customHeight="1">
      <c r="A97" s="205">
        <v>95</v>
      </c>
      <c r="B97" s="209" t="s">
        <v>499</v>
      </c>
      <c r="C97" s="143" t="s">
        <v>405</v>
      </c>
      <c r="D97" s="143">
        <v>105</v>
      </c>
    </row>
    <row r="98" spans="1:4" ht="20.100000000000001" customHeight="1">
      <c r="A98" s="205">
        <v>96</v>
      </c>
      <c r="B98" s="209" t="s">
        <v>500</v>
      </c>
      <c r="C98" s="143" t="s">
        <v>405</v>
      </c>
      <c r="D98" s="143">
        <v>100</v>
      </c>
    </row>
    <row r="99" spans="1:4" ht="20.100000000000001" customHeight="1">
      <c r="A99" s="205">
        <v>97</v>
      </c>
      <c r="B99" s="209" t="s">
        <v>501</v>
      </c>
      <c r="C99" s="143" t="s">
        <v>427</v>
      </c>
      <c r="D99" s="143">
        <v>89</v>
      </c>
    </row>
    <row r="100" spans="1:4" ht="20.100000000000001" customHeight="1">
      <c r="A100" s="205">
        <v>98</v>
      </c>
      <c r="B100" s="209" t="s">
        <v>502</v>
      </c>
      <c r="C100" s="143" t="s">
        <v>405</v>
      </c>
      <c r="D100" s="143">
        <v>102</v>
      </c>
    </row>
    <row r="101" spans="1:4" ht="20.100000000000001" customHeight="1">
      <c r="A101" s="205">
        <v>99</v>
      </c>
      <c r="B101" s="209" t="s">
        <v>503</v>
      </c>
      <c r="C101" s="143" t="s">
        <v>405</v>
      </c>
      <c r="D101" s="143">
        <v>90</v>
      </c>
    </row>
    <row r="102" spans="1:4" ht="20.100000000000001" customHeight="1">
      <c r="A102" s="205">
        <v>100</v>
      </c>
      <c r="B102" s="209" t="s">
        <v>504</v>
      </c>
      <c r="C102" s="143" t="s">
        <v>403</v>
      </c>
      <c r="D102" s="143">
        <v>81</v>
      </c>
    </row>
    <row r="103" spans="1:4" ht="20.100000000000001" customHeight="1">
      <c r="A103" s="205">
        <v>101</v>
      </c>
      <c r="B103" s="209" t="s">
        <v>505</v>
      </c>
      <c r="C103" s="143" t="s">
        <v>405</v>
      </c>
      <c r="D103" s="143">
        <v>103</v>
      </c>
    </row>
    <row r="104" spans="1:4" ht="20.100000000000001" customHeight="1">
      <c r="A104" s="205">
        <v>102</v>
      </c>
      <c r="B104" s="209" t="s">
        <v>506</v>
      </c>
      <c r="C104" s="143" t="s">
        <v>403</v>
      </c>
      <c r="D104" s="143">
        <v>82</v>
      </c>
    </row>
    <row r="105" spans="1:4" ht="20.100000000000001" customHeight="1">
      <c r="A105" s="205">
        <v>103</v>
      </c>
      <c r="B105" s="209" t="s">
        <v>507</v>
      </c>
      <c r="C105" s="143" t="s">
        <v>405</v>
      </c>
      <c r="D105" s="143">
        <v>99</v>
      </c>
    </row>
    <row r="106" spans="1:4" ht="20.100000000000001" customHeight="1">
      <c r="A106" s="205">
        <v>104</v>
      </c>
      <c r="B106" s="209" t="s">
        <v>508</v>
      </c>
      <c r="C106" s="143" t="s">
        <v>403</v>
      </c>
      <c r="D106" s="143">
        <v>83</v>
      </c>
    </row>
    <row r="107" spans="1:4" ht="20.100000000000001" customHeight="1">
      <c r="A107" s="205">
        <v>105</v>
      </c>
      <c r="B107" s="209" t="s">
        <v>509</v>
      </c>
      <c r="C107" s="143" t="s">
        <v>403</v>
      </c>
      <c r="D107" s="143">
        <v>78</v>
      </c>
    </row>
    <row r="108" spans="1:4" ht="20.100000000000001" customHeight="1">
      <c r="A108" s="205">
        <v>106</v>
      </c>
      <c r="B108" s="209" t="s">
        <v>510</v>
      </c>
      <c r="C108" s="143" t="s">
        <v>427</v>
      </c>
      <c r="D108" s="143">
        <v>89</v>
      </c>
    </row>
    <row r="109" spans="1:4" ht="20.100000000000001" customHeight="1">
      <c r="A109" s="205">
        <v>107</v>
      </c>
      <c r="B109" s="209" t="s">
        <v>511</v>
      </c>
      <c r="C109" s="143" t="s">
        <v>403</v>
      </c>
      <c r="D109" s="143">
        <v>87</v>
      </c>
    </row>
    <row r="110" spans="1:4" ht="20.100000000000001" customHeight="1">
      <c r="A110" s="205">
        <v>108</v>
      </c>
      <c r="B110" s="209" t="s">
        <v>512</v>
      </c>
      <c r="C110" s="143" t="s">
        <v>405</v>
      </c>
      <c r="D110" s="143">
        <v>99</v>
      </c>
    </row>
    <row r="111" spans="1:4" ht="20.100000000000001" customHeight="1">
      <c r="A111" s="205">
        <v>109</v>
      </c>
      <c r="B111" s="209" t="s">
        <v>513</v>
      </c>
      <c r="C111" s="143" t="s">
        <v>405</v>
      </c>
      <c r="D111" s="143">
        <v>97</v>
      </c>
    </row>
    <row r="112" spans="1:4" ht="20.100000000000001" customHeight="1">
      <c r="A112" s="205">
        <v>110</v>
      </c>
      <c r="B112" s="209" t="s">
        <v>514</v>
      </c>
      <c r="C112" s="143" t="s">
        <v>403</v>
      </c>
      <c r="D112" s="143">
        <v>87</v>
      </c>
    </row>
    <row r="113" spans="1:4" ht="20.100000000000001" customHeight="1">
      <c r="A113" s="205">
        <v>111</v>
      </c>
      <c r="B113" s="209" t="s">
        <v>515</v>
      </c>
      <c r="C113" s="143" t="s">
        <v>403</v>
      </c>
      <c r="D113" s="143">
        <v>72</v>
      </c>
    </row>
    <row r="114" spans="1:4" ht="20.100000000000001" customHeight="1">
      <c r="A114" s="205">
        <v>112</v>
      </c>
      <c r="B114" s="209" t="s">
        <v>516</v>
      </c>
      <c r="C114" s="143" t="s">
        <v>405</v>
      </c>
      <c r="D114" s="143">
        <v>103</v>
      </c>
    </row>
    <row r="115" spans="1:4" ht="20.100000000000001" customHeight="1">
      <c r="A115" s="205">
        <v>113</v>
      </c>
      <c r="B115" s="209" t="s">
        <v>517</v>
      </c>
      <c r="C115" s="143" t="s">
        <v>403</v>
      </c>
      <c r="D115" s="143">
        <v>83</v>
      </c>
    </row>
    <row r="116" spans="1:4" ht="20.100000000000001" customHeight="1">
      <c r="A116" s="205">
        <v>114</v>
      </c>
      <c r="B116" s="209" t="s">
        <v>518</v>
      </c>
      <c r="C116" s="143" t="s">
        <v>427</v>
      </c>
      <c r="D116" s="143">
        <v>87</v>
      </c>
    </row>
    <row r="117" spans="1:4" ht="20.100000000000001" customHeight="1">
      <c r="A117" s="205">
        <v>115</v>
      </c>
      <c r="B117" s="209" t="s">
        <v>519</v>
      </c>
      <c r="C117" s="185" t="s">
        <v>405</v>
      </c>
      <c r="D117" s="143">
        <v>104</v>
      </c>
    </row>
    <row r="118" spans="1:4" ht="20.100000000000001" customHeight="1">
      <c r="A118" s="205">
        <v>116</v>
      </c>
      <c r="B118" s="209" t="s">
        <v>520</v>
      </c>
      <c r="C118" s="143" t="s">
        <v>405</v>
      </c>
      <c r="D118" s="143">
        <v>101</v>
      </c>
    </row>
    <row r="119" spans="1:4" ht="20.100000000000001" customHeight="1">
      <c r="A119" s="205">
        <v>117</v>
      </c>
      <c r="B119" s="209" t="s">
        <v>521</v>
      </c>
      <c r="C119" s="143" t="s">
        <v>427</v>
      </c>
      <c r="D119" s="143">
        <v>92</v>
      </c>
    </row>
    <row r="120" spans="1:4" ht="20.100000000000001" customHeight="1">
      <c r="A120" s="205">
        <v>118</v>
      </c>
      <c r="B120" s="209" t="s">
        <v>522</v>
      </c>
      <c r="C120" s="143" t="s">
        <v>405</v>
      </c>
      <c r="D120" s="143">
        <v>95</v>
      </c>
    </row>
    <row r="121" spans="1:4" ht="20.100000000000001" customHeight="1">
      <c r="A121" s="205">
        <v>119</v>
      </c>
      <c r="B121" s="209" t="s">
        <v>523</v>
      </c>
      <c r="C121" s="143" t="s">
        <v>405</v>
      </c>
      <c r="D121" s="143">
        <v>102</v>
      </c>
    </row>
    <row r="122" spans="1:4" ht="20.100000000000001" customHeight="1">
      <c r="A122" s="205">
        <v>120</v>
      </c>
      <c r="B122" s="209" t="s">
        <v>524</v>
      </c>
      <c r="C122" s="143" t="s">
        <v>405</v>
      </c>
      <c r="D122" s="143">
        <v>105</v>
      </c>
    </row>
    <row r="123" spans="1:4" ht="20.100000000000001" customHeight="1">
      <c r="A123" s="205">
        <v>121</v>
      </c>
      <c r="B123" s="209" t="s">
        <v>525</v>
      </c>
      <c r="C123" s="143" t="s">
        <v>405</v>
      </c>
      <c r="D123" s="143">
        <v>94</v>
      </c>
    </row>
    <row r="124" spans="1:4" ht="20.100000000000001" customHeight="1">
      <c r="A124" s="205">
        <v>122</v>
      </c>
      <c r="B124" s="209" t="s">
        <v>526</v>
      </c>
      <c r="C124" s="143" t="s">
        <v>405</v>
      </c>
      <c r="D124" s="143">
        <v>105</v>
      </c>
    </row>
    <row r="125" spans="1:4" ht="20.100000000000001" customHeight="1">
      <c r="A125" s="205">
        <v>123</v>
      </c>
      <c r="B125" s="209" t="s">
        <v>527</v>
      </c>
      <c r="C125" s="143" t="s">
        <v>405</v>
      </c>
      <c r="D125" s="143">
        <v>98</v>
      </c>
    </row>
    <row r="126" spans="1:4" ht="20.100000000000001" customHeight="1">
      <c r="A126" s="205">
        <v>124</v>
      </c>
      <c r="B126" s="209" t="s">
        <v>528</v>
      </c>
      <c r="C126" s="143" t="s">
        <v>405</v>
      </c>
      <c r="D126" s="143">
        <v>98</v>
      </c>
    </row>
  </sheetData>
  <mergeCells count="1">
    <mergeCell ref="A1:D1"/>
  </mergeCells>
  <phoneticPr fontId="145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workbookViewId="0">
      <selection activeCell="F7" sqref="F7"/>
    </sheetView>
  </sheetViews>
  <sheetFormatPr defaultColWidth="8.75" defaultRowHeight="12"/>
  <cols>
    <col min="1" max="2" width="5" style="194" customWidth="1"/>
    <col min="3" max="3" width="38.75" style="194" customWidth="1"/>
    <col min="4" max="4" width="17.25" style="194" customWidth="1"/>
    <col min="5" max="5" width="17.125" style="194" customWidth="1"/>
    <col min="6" max="6" width="18.375" style="194" customWidth="1"/>
    <col min="7" max="8" width="16.625" style="194" customWidth="1"/>
    <col min="9" max="9" width="18.125" style="194" customWidth="1"/>
    <col min="10" max="10" width="11.25" style="194" customWidth="1"/>
    <col min="11" max="11" width="12.375" style="194" customWidth="1"/>
    <col min="12" max="27" width="9" style="194"/>
    <col min="28" max="16384" width="8.75" style="194"/>
  </cols>
  <sheetData>
    <row r="1" spans="1:10" ht="29.1" customHeight="1">
      <c r="A1" s="876" t="s">
        <v>529</v>
      </c>
      <c r="B1" s="876"/>
      <c r="C1" s="876"/>
    </row>
    <row r="2" spans="1:10" ht="30" customHeight="1">
      <c r="A2" s="877" t="s">
        <v>530</v>
      </c>
      <c r="B2" s="877"/>
      <c r="C2" s="877"/>
      <c r="D2" s="877"/>
      <c r="E2" s="877"/>
      <c r="F2" s="877"/>
      <c r="G2" s="877"/>
      <c r="H2" s="877"/>
      <c r="I2" s="877"/>
      <c r="J2" s="877"/>
    </row>
    <row r="3" spans="1:10" ht="19.5" customHeight="1">
      <c r="A3" s="878"/>
      <c r="B3" s="878"/>
      <c r="C3" s="878"/>
      <c r="D3" s="195"/>
      <c r="E3" s="195"/>
      <c r="F3" s="195"/>
      <c r="G3" s="879" t="s">
        <v>531</v>
      </c>
      <c r="H3" s="879"/>
      <c r="I3" s="879"/>
      <c r="J3" s="879"/>
    </row>
    <row r="4" spans="1:10" s="193" customFormat="1" ht="25.5" customHeight="1">
      <c r="A4" s="880" t="s">
        <v>196</v>
      </c>
      <c r="B4" s="880" t="s">
        <v>532</v>
      </c>
      <c r="C4" s="880" t="s">
        <v>533</v>
      </c>
      <c r="D4" s="880" t="s">
        <v>534</v>
      </c>
      <c r="E4" s="880"/>
      <c r="F4" s="880"/>
      <c r="G4" s="880" t="s">
        <v>535</v>
      </c>
      <c r="H4" s="880"/>
      <c r="I4" s="880"/>
      <c r="J4" s="881" t="s">
        <v>536</v>
      </c>
    </row>
    <row r="5" spans="1:10" s="193" customFormat="1" ht="36.75" customHeight="1">
      <c r="A5" s="880"/>
      <c r="B5" s="880"/>
      <c r="C5" s="880"/>
      <c r="D5" s="196" t="s">
        <v>537</v>
      </c>
      <c r="E5" s="196" t="s">
        <v>538</v>
      </c>
      <c r="F5" s="196" t="s">
        <v>539</v>
      </c>
      <c r="G5" s="196" t="s">
        <v>540</v>
      </c>
      <c r="H5" s="196" t="s">
        <v>541</v>
      </c>
      <c r="I5" s="196" t="s">
        <v>542</v>
      </c>
      <c r="J5" s="880"/>
    </row>
    <row r="6" spans="1:10" s="151" customFormat="1" ht="27" customHeight="1">
      <c r="A6" s="197"/>
      <c r="B6" s="197"/>
      <c r="C6" s="198" t="s">
        <v>226</v>
      </c>
      <c r="D6" s="199">
        <f t="shared" ref="D6:I6" si="0">SUM(D7:D65536)</f>
        <v>100410046.10000002</v>
      </c>
      <c r="E6" s="199">
        <f t="shared" si="0"/>
        <v>46249080.949999988</v>
      </c>
      <c r="F6" s="199">
        <f t="shared" si="0"/>
        <v>146659127.04999995</v>
      </c>
      <c r="G6" s="199">
        <f t="shared" si="0"/>
        <v>88440265.539999977</v>
      </c>
      <c r="H6" s="199">
        <f t="shared" si="0"/>
        <v>42803309.68</v>
      </c>
      <c r="I6" s="199">
        <f t="shared" si="0"/>
        <v>131243575.21999998</v>
      </c>
      <c r="J6" s="199">
        <v>89.49</v>
      </c>
    </row>
    <row r="7" spans="1:10" ht="25.5" customHeight="1">
      <c r="A7" s="200" t="s">
        <v>543</v>
      </c>
      <c r="B7" s="200" t="s">
        <v>544</v>
      </c>
      <c r="C7" s="159" t="s">
        <v>402</v>
      </c>
      <c r="D7" s="201">
        <v>500696.11</v>
      </c>
      <c r="E7" s="201">
        <v>163418.17000000001</v>
      </c>
      <c r="F7" s="201">
        <f t="shared" ref="F7:F70" si="1">D7+E7</f>
        <v>664114.28</v>
      </c>
      <c r="G7" s="201">
        <v>392593.7</v>
      </c>
      <c r="H7" s="201">
        <v>138024.98000000001</v>
      </c>
      <c r="I7" s="201">
        <f t="shared" ref="I7:I70" si="2">G7+H7</f>
        <v>530618.68000000005</v>
      </c>
      <c r="J7" s="201">
        <v>79.900000000000006</v>
      </c>
    </row>
    <row r="8" spans="1:10" ht="25.5" customHeight="1">
      <c r="A8" s="200" t="s">
        <v>545</v>
      </c>
      <c r="B8" s="200" t="s">
        <v>544</v>
      </c>
      <c r="C8" s="159" t="s">
        <v>404</v>
      </c>
      <c r="D8" s="201">
        <v>159263.45000000001</v>
      </c>
      <c r="E8" s="201">
        <v>73105.14</v>
      </c>
      <c r="F8" s="201">
        <f t="shared" si="1"/>
        <v>232368.59000000003</v>
      </c>
      <c r="G8" s="201">
        <v>159263.45000000001</v>
      </c>
      <c r="H8" s="201">
        <v>73105.14</v>
      </c>
      <c r="I8" s="201">
        <f t="shared" si="2"/>
        <v>232368.59000000003</v>
      </c>
      <c r="J8" s="201">
        <v>100</v>
      </c>
    </row>
    <row r="9" spans="1:10" ht="25.5" customHeight="1">
      <c r="A9" s="200" t="s">
        <v>546</v>
      </c>
      <c r="B9" s="200" t="s">
        <v>544</v>
      </c>
      <c r="C9" s="159" t="s">
        <v>406</v>
      </c>
      <c r="D9" s="201">
        <v>80276.899999999994</v>
      </c>
      <c r="E9" s="201">
        <v>26598.560000000001</v>
      </c>
      <c r="F9" s="201">
        <f t="shared" si="1"/>
        <v>106875.45999999999</v>
      </c>
      <c r="G9" s="201">
        <v>66676.899999999994</v>
      </c>
      <c r="H9" s="201">
        <v>23962.79</v>
      </c>
      <c r="I9" s="201">
        <f t="shared" si="2"/>
        <v>90639.69</v>
      </c>
      <c r="J9" s="201">
        <v>84.81</v>
      </c>
    </row>
    <row r="10" spans="1:10" ht="25.5" customHeight="1">
      <c r="A10" s="200" t="s">
        <v>547</v>
      </c>
      <c r="B10" s="200" t="s">
        <v>544</v>
      </c>
      <c r="C10" s="159" t="s">
        <v>407</v>
      </c>
      <c r="D10" s="201">
        <v>621271.76</v>
      </c>
      <c r="E10" s="201">
        <v>234153.28</v>
      </c>
      <c r="F10" s="201">
        <f t="shared" si="1"/>
        <v>855425.04</v>
      </c>
      <c r="G10" s="201">
        <v>504520.89</v>
      </c>
      <c r="H10" s="201">
        <v>207731.20000000001</v>
      </c>
      <c r="I10" s="201">
        <f t="shared" si="2"/>
        <v>712252.09000000008</v>
      </c>
      <c r="J10" s="201">
        <v>83.26</v>
      </c>
    </row>
    <row r="11" spans="1:10" ht="25.5" customHeight="1">
      <c r="A11" s="200" t="s">
        <v>548</v>
      </c>
      <c r="B11" s="200" t="s">
        <v>544</v>
      </c>
      <c r="C11" s="159" t="s">
        <v>408</v>
      </c>
      <c r="D11" s="201">
        <v>578006.66</v>
      </c>
      <c r="E11" s="201">
        <v>247405.42</v>
      </c>
      <c r="F11" s="201">
        <f t="shared" si="1"/>
        <v>825412.08000000007</v>
      </c>
      <c r="G11" s="201">
        <v>572006.64</v>
      </c>
      <c r="H11" s="201">
        <v>245996.52</v>
      </c>
      <c r="I11" s="201">
        <f t="shared" si="2"/>
        <v>818003.16</v>
      </c>
      <c r="J11" s="201">
        <v>99.1</v>
      </c>
    </row>
    <row r="12" spans="1:10" ht="25.5" customHeight="1">
      <c r="A12" s="200" t="s">
        <v>549</v>
      </c>
      <c r="B12" s="200" t="s">
        <v>544</v>
      </c>
      <c r="C12" s="159" t="s">
        <v>409</v>
      </c>
      <c r="D12" s="201">
        <v>219400.38</v>
      </c>
      <c r="E12" s="201">
        <v>62205</v>
      </c>
      <c r="F12" s="201">
        <f t="shared" si="1"/>
        <v>281605.38</v>
      </c>
      <c r="G12" s="201">
        <v>176130.4</v>
      </c>
      <c r="H12" s="201">
        <v>56331.15</v>
      </c>
      <c r="I12" s="201">
        <f t="shared" si="2"/>
        <v>232461.55</v>
      </c>
      <c r="J12" s="201">
        <v>82.55</v>
      </c>
    </row>
    <row r="13" spans="1:10" ht="25.5" customHeight="1">
      <c r="A13" s="200" t="s">
        <v>550</v>
      </c>
      <c r="B13" s="200" t="s">
        <v>544</v>
      </c>
      <c r="C13" s="159" t="s">
        <v>410</v>
      </c>
      <c r="D13" s="201">
        <v>194588.03</v>
      </c>
      <c r="E13" s="201">
        <v>92904.13</v>
      </c>
      <c r="F13" s="201">
        <f t="shared" si="1"/>
        <v>287492.16000000003</v>
      </c>
      <c r="G13" s="201">
        <v>135437.07</v>
      </c>
      <c r="H13" s="201">
        <v>79690.81</v>
      </c>
      <c r="I13" s="201">
        <f t="shared" si="2"/>
        <v>215127.88</v>
      </c>
      <c r="J13" s="201">
        <v>74.83</v>
      </c>
    </row>
    <row r="14" spans="1:10" ht="25.5" customHeight="1">
      <c r="A14" s="200" t="s">
        <v>551</v>
      </c>
      <c r="B14" s="200" t="s">
        <v>544</v>
      </c>
      <c r="C14" s="159" t="s">
        <v>411</v>
      </c>
      <c r="D14" s="201">
        <v>355030.79</v>
      </c>
      <c r="E14" s="201">
        <v>171009.28</v>
      </c>
      <c r="F14" s="201">
        <f t="shared" si="1"/>
        <v>526040.06999999995</v>
      </c>
      <c r="G14" s="201">
        <v>325509.56</v>
      </c>
      <c r="H14" s="201">
        <v>166298.96</v>
      </c>
      <c r="I14" s="201">
        <f t="shared" si="2"/>
        <v>491808.52</v>
      </c>
      <c r="J14" s="201">
        <v>93.49</v>
      </c>
    </row>
    <row r="15" spans="1:10" ht="25.5" customHeight="1">
      <c r="A15" s="200" t="s">
        <v>552</v>
      </c>
      <c r="B15" s="200" t="s">
        <v>544</v>
      </c>
      <c r="C15" s="159" t="s">
        <v>412</v>
      </c>
      <c r="D15" s="201">
        <v>153510.82999999999</v>
      </c>
      <c r="E15" s="201">
        <v>97396</v>
      </c>
      <c r="F15" s="201">
        <f t="shared" si="1"/>
        <v>250906.83</v>
      </c>
      <c r="G15" s="201">
        <v>153510.82999999999</v>
      </c>
      <c r="H15" s="201">
        <v>97396</v>
      </c>
      <c r="I15" s="201">
        <f t="shared" si="2"/>
        <v>250906.83</v>
      </c>
      <c r="J15" s="201">
        <v>100</v>
      </c>
    </row>
    <row r="16" spans="1:10" ht="25.5" customHeight="1">
      <c r="A16" s="200" t="s">
        <v>553</v>
      </c>
      <c r="B16" s="200" t="s">
        <v>544</v>
      </c>
      <c r="C16" s="159" t="s">
        <v>413</v>
      </c>
      <c r="D16" s="201">
        <v>277655.3</v>
      </c>
      <c r="E16" s="201">
        <v>141784.99</v>
      </c>
      <c r="F16" s="201">
        <f t="shared" si="1"/>
        <v>419440.29</v>
      </c>
      <c r="G16" s="201">
        <v>269534.08000000002</v>
      </c>
      <c r="H16" s="201">
        <v>137941.88</v>
      </c>
      <c r="I16" s="201">
        <f t="shared" si="2"/>
        <v>407475.96</v>
      </c>
      <c r="J16" s="201">
        <v>97.15</v>
      </c>
    </row>
    <row r="17" spans="1:10" ht="25.5" customHeight="1">
      <c r="A17" s="200" t="s">
        <v>554</v>
      </c>
      <c r="B17" s="200" t="s">
        <v>544</v>
      </c>
      <c r="C17" s="159" t="s">
        <v>414</v>
      </c>
      <c r="D17" s="201">
        <v>584497.38</v>
      </c>
      <c r="E17" s="201">
        <v>319467.44</v>
      </c>
      <c r="F17" s="201">
        <f t="shared" si="1"/>
        <v>903964.82000000007</v>
      </c>
      <c r="G17" s="201">
        <v>584497.38</v>
      </c>
      <c r="H17" s="201">
        <v>319467.44</v>
      </c>
      <c r="I17" s="201">
        <f t="shared" si="2"/>
        <v>903964.82000000007</v>
      </c>
      <c r="J17" s="201">
        <v>100</v>
      </c>
    </row>
    <row r="18" spans="1:10" ht="25.5" customHeight="1">
      <c r="A18" s="200" t="s">
        <v>555</v>
      </c>
      <c r="B18" s="200" t="s">
        <v>544</v>
      </c>
      <c r="C18" s="159" t="s">
        <v>415</v>
      </c>
      <c r="D18" s="201">
        <v>482788.07</v>
      </c>
      <c r="E18" s="201">
        <v>170861.96</v>
      </c>
      <c r="F18" s="201">
        <f t="shared" si="1"/>
        <v>653650.03</v>
      </c>
      <c r="G18" s="201">
        <v>351310.39</v>
      </c>
      <c r="H18" s="201">
        <v>138935.35</v>
      </c>
      <c r="I18" s="201">
        <f t="shared" si="2"/>
        <v>490245.74</v>
      </c>
      <c r="J18" s="201">
        <v>75</v>
      </c>
    </row>
    <row r="19" spans="1:10" ht="25.5" customHeight="1">
      <c r="A19" s="200" t="s">
        <v>556</v>
      </c>
      <c r="B19" s="200" t="s">
        <v>544</v>
      </c>
      <c r="C19" s="159" t="s">
        <v>416</v>
      </c>
      <c r="D19" s="201">
        <v>1263648.46</v>
      </c>
      <c r="E19" s="201">
        <v>398054.66</v>
      </c>
      <c r="F19" s="201">
        <f t="shared" si="1"/>
        <v>1661703.1199999999</v>
      </c>
      <c r="G19" s="201">
        <v>973383.81</v>
      </c>
      <c r="H19" s="201">
        <v>324835.03000000003</v>
      </c>
      <c r="I19" s="201">
        <f t="shared" si="2"/>
        <v>1298218.8400000001</v>
      </c>
      <c r="J19" s="201">
        <v>78.13</v>
      </c>
    </row>
    <row r="20" spans="1:10" ht="27" customHeight="1">
      <c r="A20" s="200" t="s">
        <v>557</v>
      </c>
      <c r="B20" s="200" t="s">
        <v>544</v>
      </c>
      <c r="C20" s="159" t="s">
        <v>417</v>
      </c>
      <c r="D20" s="201">
        <v>1127306.6499999999</v>
      </c>
      <c r="E20" s="201">
        <v>382889.04</v>
      </c>
      <c r="F20" s="201">
        <f t="shared" si="1"/>
        <v>1510195.69</v>
      </c>
      <c r="G20" s="201">
        <v>823470.16</v>
      </c>
      <c r="H20" s="201">
        <v>297939.99</v>
      </c>
      <c r="I20" s="201">
        <f t="shared" si="2"/>
        <v>1121410.1499999999</v>
      </c>
      <c r="J20" s="201">
        <v>74.260000000000005</v>
      </c>
    </row>
    <row r="21" spans="1:10" ht="27" customHeight="1">
      <c r="A21" s="200" t="s">
        <v>558</v>
      </c>
      <c r="B21" s="200" t="s">
        <v>544</v>
      </c>
      <c r="C21" s="159" t="s">
        <v>418</v>
      </c>
      <c r="D21" s="201">
        <v>57293.14</v>
      </c>
      <c r="E21" s="201">
        <v>14451.96</v>
      </c>
      <c r="F21" s="201">
        <f t="shared" si="1"/>
        <v>71745.100000000006</v>
      </c>
      <c r="G21" s="201">
        <v>57293.14</v>
      </c>
      <c r="H21" s="201">
        <v>14451.96</v>
      </c>
      <c r="I21" s="201">
        <f t="shared" si="2"/>
        <v>71745.100000000006</v>
      </c>
      <c r="J21" s="201">
        <v>100</v>
      </c>
    </row>
    <row r="22" spans="1:10" ht="27" customHeight="1">
      <c r="A22" s="200" t="s">
        <v>559</v>
      </c>
      <c r="B22" s="200" t="s">
        <v>544</v>
      </c>
      <c r="C22" s="159" t="s">
        <v>419</v>
      </c>
      <c r="D22" s="201">
        <v>28592.85</v>
      </c>
      <c r="E22" s="201">
        <v>25986.05</v>
      </c>
      <c r="F22" s="201">
        <f t="shared" si="1"/>
        <v>54578.899999999994</v>
      </c>
      <c r="G22" s="201">
        <v>28592.85</v>
      </c>
      <c r="H22" s="201">
        <v>25986.05</v>
      </c>
      <c r="I22" s="201">
        <f t="shared" si="2"/>
        <v>54578.899999999994</v>
      </c>
      <c r="J22" s="201">
        <v>100</v>
      </c>
    </row>
    <row r="23" spans="1:10" ht="27" customHeight="1">
      <c r="A23" s="200" t="s">
        <v>560</v>
      </c>
      <c r="B23" s="200" t="s">
        <v>544</v>
      </c>
      <c r="C23" s="159" t="s">
        <v>420</v>
      </c>
      <c r="D23" s="201">
        <v>53100.6</v>
      </c>
      <c r="E23" s="201">
        <v>22086.91</v>
      </c>
      <c r="F23" s="201">
        <f t="shared" si="1"/>
        <v>75187.509999999995</v>
      </c>
      <c r="G23" s="201">
        <v>49700.6</v>
      </c>
      <c r="H23" s="201">
        <v>19204.54</v>
      </c>
      <c r="I23" s="201">
        <f t="shared" si="2"/>
        <v>68905.14</v>
      </c>
      <c r="J23" s="201">
        <v>91.64</v>
      </c>
    </row>
    <row r="24" spans="1:10" ht="27" customHeight="1">
      <c r="A24" s="200" t="s">
        <v>561</v>
      </c>
      <c r="B24" s="200" t="s">
        <v>544</v>
      </c>
      <c r="C24" s="159" t="s">
        <v>421</v>
      </c>
      <c r="D24" s="201">
        <v>70900.67</v>
      </c>
      <c r="E24" s="201">
        <v>25028.58</v>
      </c>
      <c r="F24" s="201">
        <f t="shared" si="1"/>
        <v>95929.25</v>
      </c>
      <c r="G24" s="201">
        <v>57343.55</v>
      </c>
      <c r="H24" s="201">
        <v>19558.73</v>
      </c>
      <c r="I24" s="201">
        <f t="shared" si="2"/>
        <v>76902.28</v>
      </c>
      <c r="J24" s="201">
        <v>80.17</v>
      </c>
    </row>
    <row r="25" spans="1:10" ht="27" customHeight="1">
      <c r="A25" s="200" t="s">
        <v>562</v>
      </c>
      <c r="B25" s="200" t="s">
        <v>544</v>
      </c>
      <c r="C25" s="159" t="s">
        <v>422</v>
      </c>
      <c r="D25" s="201">
        <v>91149.41</v>
      </c>
      <c r="E25" s="201">
        <v>33061.78</v>
      </c>
      <c r="F25" s="201">
        <f t="shared" si="1"/>
        <v>124211.19</v>
      </c>
      <c r="G25" s="201">
        <v>70673.210000000006</v>
      </c>
      <c r="H25" s="201">
        <v>29624.86</v>
      </c>
      <c r="I25" s="201">
        <f t="shared" si="2"/>
        <v>100298.07</v>
      </c>
      <c r="J25" s="201">
        <v>80.75</v>
      </c>
    </row>
    <row r="26" spans="1:10" ht="27" customHeight="1">
      <c r="A26" s="200" t="s">
        <v>563</v>
      </c>
      <c r="B26" s="200" t="s">
        <v>544</v>
      </c>
      <c r="C26" s="159" t="s">
        <v>423</v>
      </c>
      <c r="D26" s="201">
        <v>96319.34</v>
      </c>
      <c r="E26" s="201">
        <v>28255.82</v>
      </c>
      <c r="F26" s="201">
        <f t="shared" si="1"/>
        <v>124575.16</v>
      </c>
      <c r="G26" s="201">
        <v>96319.34</v>
      </c>
      <c r="H26" s="201">
        <v>28255.82</v>
      </c>
      <c r="I26" s="201">
        <f t="shared" si="2"/>
        <v>124575.16</v>
      </c>
      <c r="J26" s="201">
        <v>100</v>
      </c>
    </row>
    <row r="27" spans="1:10" ht="27" customHeight="1">
      <c r="A27" s="200" t="s">
        <v>564</v>
      </c>
      <c r="B27" s="200" t="s">
        <v>544</v>
      </c>
      <c r="C27" s="159" t="s">
        <v>424</v>
      </c>
      <c r="D27" s="201">
        <v>553425.78</v>
      </c>
      <c r="E27" s="201">
        <v>249720.71</v>
      </c>
      <c r="F27" s="201">
        <f t="shared" si="1"/>
        <v>803146.49</v>
      </c>
      <c r="G27" s="201">
        <v>529961.49</v>
      </c>
      <c r="H27" s="201">
        <v>239645.43</v>
      </c>
      <c r="I27" s="201">
        <f t="shared" si="2"/>
        <v>769606.91999999993</v>
      </c>
      <c r="J27" s="201">
        <v>95.82</v>
      </c>
    </row>
    <row r="28" spans="1:10" ht="27" customHeight="1">
      <c r="A28" s="200" t="s">
        <v>565</v>
      </c>
      <c r="B28" s="200" t="s">
        <v>544</v>
      </c>
      <c r="C28" s="159" t="s">
        <v>425</v>
      </c>
      <c r="D28" s="201">
        <v>441144.03</v>
      </c>
      <c r="E28" s="201">
        <v>260656.97</v>
      </c>
      <c r="F28" s="201">
        <f t="shared" si="1"/>
        <v>701801</v>
      </c>
      <c r="G28" s="201">
        <v>350476.41</v>
      </c>
      <c r="H28" s="201">
        <v>227749.55</v>
      </c>
      <c r="I28" s="201">
        <f t="shared" si="2"/>
        <v>578225.96</v>
      </c>
      <c r="J28" s="201">
        <v>82.39</v>
      </c>
    </row>
    <row r="29" spans="1:10" ht="27" customHeight="1">
      <c r="A29" s="200" t="s">
        <v>566</v>
      </c>
      <c r="B29" s="200" t="s">
        <v>544</v>
      </c>
      <c r="C29" s="159" t="s">
        <v>426</v>
      </c>
      <c r="D29" s="201">
        <v>334475.25</v>
      </c>
      <c r="E29" s="201">
        <v>105092.22</v>
      </c>
      <c r="F29" s="201">
        <f t="shared" si="1"/>
        <v>439567.47</v>
      </c>
      <c r="G29" s="201">
        <v>289141.90999999997</v>
      </c>
      <c r="H29" s="201">
        <v>95215.95</v>
      </c>
      <c r="I29" s="201">
        <f t="shared" si="2"/>
        <v>384357.86</v>
      </c>
      <c r="J29" s="201">
        <v>87.44</v>
      </c>
    </row>
    <row r="30" spans="1:10" ht="27" customHeight="1">
      <c r="A30" s="200" t="s">
        <v>567</v>
      </c>
      <c r="B30" s="200" t="s">
        <v>544</v>
      </c>
      <c r="C30" s="159" t="s">
        <v>428</v>
      </c>
      <c r="D30" s="201">
        <v>700924</v>
      </c>
      <c r="E30" s="201">
        <v>304504.09000000003</v>
      </c>
      <c r="F30" s="201">
        <f t="shared" si="1"/>
        <v>1005428.0900000001</v>
      </c>
      <c r="G30" s="201">
        <v>558773.12</v>
      </c>
      <c r="H30" s="201">
        <v>266298.58</v>
      </c>
      <c r="I30" s="201">
        <f t="shared" si="2"/>
        <v>825071.7</v>
      </c>
      <c r="J30" s="201">
        <v>82.06</v>
      </c>
    </row>
    <row r="31" spans="1:10" ht="27" customHeight="1">
      <c r="A31" s="200" t="s">
        <v>568</v>
      </c>
      <c r="B31" s="200" t="s">
        <v>544</v>
      </c>
      <c r="C31" s="159" t="s">
        <v>429</v>
      </c>
      <c r="D31" s="201">
        <v>750275.08</v>
      </c>
      <c r="E31" s="201">
        <v>354978.86</v>
      </c>
      <c r="F31" s="201">
        <f t="shared" si="1"/>
        <v>1105253.94</v>
      </c>
      <c r="G31" s="201">
        <v>697131.14</v>
      </c>
      <c r="H31" s="201">
        <v>342712.95</v>
      </c>
      <c r="I31" s="201">
        <f t="shared" si="2"/>
        <v>1039844.0900000001</v>
      </c>
      <c r="J31" s="201">
        <v>94.08</v>
      </c>
    </row>
    <row r="32" spans="1:10" ht="27" customHeight="1">
      <c r="A32" s="200" t="s">
        <v>569</v>
      </c>
      <c r="B32" s="200" t="s">
        <v>544</v>
      </c>
      <c r="C32" s="159" t="s">
        <v>430</v>
      </c>
      <c r="D32" s="201">
        <v>1048063.4</v>
      </c>
      <c r="E32" s="201">
        <v>470214.88</v>
      </c>
      <c r="F32" s="201">
        <f t="shared" si="1"/>
        <v>1518278.28</v>
      </c>
      <c r="G32" s="201">
        <v>972673.34</v>
      </c>
      <c r="H32" s="201">
        <v>448714</v>
      </c>
      <c r="I32" s="201">
        <f t="shared" si="2"/>
        <v>1421387.3399999999</v>
      </c>
      <c r="J32" s="201">
        <v>93.62</v>
      </c>
    </row>
    <row r="33" spans="1:10" ht="27" customHeight="1">
      <c r="A33" s="200" t="s">
        <v>570</v>
      </c>
      <c r="B33" s="200" t="s">
        <v>544</v>
      </c>
      <c r="C33" s="159" t="s">
        <v>431</v>
      </c>
      <c r="D33" s="201">
        <v>1136912.05</v>
      </c>
      <c r="E33" s="201">
        <v>581775.74</v>
      </c>
      <c r="F33" s="201">
        <f t="shared" si="1"/>
        <v>1718687.79</v>
      </c>
      <c r="G33" s="201">
        <v>796845.65</v>
      </c>
      <c r="H33" s="201">
        <v>474117.98</v>
      </c>
      <c r="I33" s="201">
        <f t="shared" si="2"/>
        <v>1270963.6299999999</v>
      </c>
      <c r="J33" s="201">
        <v>73.95</v>
      </c>
    </row>
    <row r="34" spans="1:10" ht="27" customHeight="1">
      <c r="A34" s="200" t="s">
        <v>571</v>
      </c>
      <c r="B34" s="200" t="s">
        <v>544</v>
      </c>
      <c r="C34" s="159" t="s">
        <v>432</v>
      </c>
      <c r="D34" s="201">
        <v>223451.92</v>
      </c>
      <c r="E34" s="201">
        <v>89635.71</v>
      </c>
      <c r="F34" s="201">
        <f t="shared" si="1"/>
        <v>313087.63</v>
      </c>
      <c r="G34" s="201">
        <v>209775.73</v>
      </c>
      <c r="H34" s="201">
        <v>86861.97</v>
      </c>
      <c r="I34" s="201">
        <f t="shared" si="2"/>
        <v>296637.7</v>
      </c>
      <c r="J34" s="201">
        <v>94.75</v>
      </c>
    </row>
    <row r="35" spans="1:10" ht="27" customHeight="1">
      <c r="A35" s="200" t="s">
        <v>572</v>
      </c>
      <c r="B35" s="200" t="s">
        <v>544</v>
      </c>
      <c r="C35" s="159" t="s">
        <v>433</v>
      </c>
      <c r="D35" s="201">
        <v>194915.29</v>
      </c>
      <c r="E35" s="201">
        <v>101261.44</v>
      </c>
      <c r="F35" s="201">
        <f t="shared" si="1"/>
        <v>296176.73</v>
      </c>
      <c r="G35" s="201">
        <v>182815.29</v>
      </c>
      <c r="H35" s="201">
        <v>97351.6</v>
      </c>
      <c r="I35" s="201">
        <f t="shared" si="2"/>
        <v>280166.89</v>
      </c>
      <c r="J35" s="201">
        <v>94.59</v>
      </c>
    </row>
    <row r="36" spans="1:10" ht="27" customHeight="1">
      <c r="A36" s="200" t="s">
        <v>573</v>
      </c>
      <c r="B36" s="200" t="s">
        <v>544</v>
      </c>
      <c r="C36" s="159" t="s">
        <v>434</v>
      </c>
      <c r="D36" s="201">
        <v>75352.789999999994</v>
      </c>
      <c r="E36" s="201">
        <v>51128.81</v>
      </c>
      <c r="F36" s="201">
        <f t="shared" si="1"/>
        <v>126481.59999999999</v>
      </c>
      <c r="G36" s="201">
        <v>75352.789999999994</v>
      </c>
      <c r="H36" s="201">
        <v>51128.81</v>
      </c>
      <c r="I36" s="201">
        <f t="shared" si="2"/>
        <v>126481.59999999999</v>
      </c>
      <c r="J36" s="201">
        <v>100</v>
      </c>
    </row>
    <row r="37" spans="1:10" ht="27" customHeight="1">
      <c r="A37" s="200" t="s">
        <v>574</v>
      </c>
      <c r="B37" s="200" t="s">
        <v>544</v>
      </c>
      <c r="C37" s="159" t="s">
        <v>435</v>
      </c>
      <c r="D37" s="201">
        <v>1426512.88</v>
      </c>
      <c r="E37" s="201">
        <v>495750</v>
      </c>
      <c r="F37" s="201">
        <f t="shared" si="1"/>
        <v>1922262.88</v>
      </c>
      <c r="G37" s="201">
        <v>1268098.76</v>
      </c>
      <c r="H37" s="201">
        <v>450944.71</v>
      </c>
      <c r="I37" s="201">
        <f t="shared" si="2"/>
        <v>1719043.47</v>
      </c>
      <c r="J37" s="201">
        <v>89.43</v>
      </c>
    </row>
    <row r="38" spans="1:10" ht="27" customHeight="1">
      <c r="A38" s="200" t="s">
        <v>575</v>
      </c>
      <c r="B38" s="200" t="s">
        <v>544</v>
      </c>
      <c r="C38" s="159" t="s">
        <v>436</v>
      </c>
      <c r="D38" s="201">
        <v>861154.47</v>
      </c>
      <c r="E38" s="201">
        <v>357212.03</v>
      </c>
      <c r="F38" s="201">
        <f t="shared" si="1"/>
        <v>1218366.5</v>
      </c>
      <c r="G38" s="201">
        <v>764073.41</v>
      </c>
      <c r="H38" s="201">
        <v>326969.57</v>
      </c>
      <c r="I38" s="201">
        <f t="shared" si="2"/>
        <v>1091042.98</v>
      </c>
      <c r="J38" s="201">
        <v>89.55</v>
      </c>
    </row>
    <row r="39" spans="1:10" ht="27" customHeight="1">
      <c r="A39" s="200" t="s">
        <v>576</v>
      </c>
      <c r="B39" s="200" t="s">
        <v>544</v>
      </c>
      <c r="C39" s="159" t="s">
        <v>437</v>
      </c>
      <c r="D39" s="201">
        <v>1672737.19</v>
      </c>
      <c r="E39" s="201">
        <v>752066.32</v>
      </c>
      <c r="F39" s="201">
        <f t="shared" si="1"/>
        <v>2424803.5099999998</v>
      </c>
      <c r="G39" s="201">
        <v>1513131.49</v>
      </c>
      <c r="H39" s="201">
        <v>725470.97</v>
      </c>
      <c r="I39" s="201">
        <f t="shared" si="2"/>
        <v>2238602.46</v>
      </c>
      <c r="J39" s="201">
        <v>92.32</v>
      </c>
    </row>
    <row r="40" spans="1:10" ht="27" customHeight="1">
      <c r="A40" s="200" t="s">
        <v>577</v>
      </c>
      <c r="B40" s="200" t="s">
        <v>544</v>
      </c>
      <c r="C40" s="159" t="s">
        <v>438</v>
      </c>
      <c r="D40" s="201">
        <v>1150572.56</v>
      </c>
      <c r="E40" s="201">
        <v>647452.39</v>
      </c>
      <c r="F40" s="201">
        <f t="shared" si="1"/>
        <v>1798024.9500000002</v>
      </c>
      <c r="G40" s="201">
        <v>1147965.42</v>
      </c>
      <c r="H40" s="201">
        <v>647452.39</v>
      </c>
      <c r="I40" s="201">
        <f t="shared" si="2"/>
        <v>1795417.81</v>
      </c>
      <c r="J40" s="201">
        <v>99.85</v>
      </c>
    </row>
    <row r="41" spans="1:10" ht="27" customHeight="1">
      <c r="A41" s="200" t="s">
        <v>578</v>
      </c>
      <c r="B41" s="200" t="s">
        <v>544</v>
      </c>
      <c r="C41" s="159" t="s">
        <v>439</v>
      </c>
      <c r="D41" s="201">
        <v>1078101.92</v>
      </c>
      <c r="E41" s="201">
        <v>442475.45</v>
      </c>
      <c r="F41" s="201">
        <f t="shared" si="1"/>
        <v>1520577.3699999999</v>
      </c>
      <c r="G41" s="201">
        <v>1076901.92</v>
      </c>
      <c r="H41" s="201">
        <v>441455.57</v>
      </c>
      <c r="I41" s="201">
        <f t="shared" si="2"/>
        <v>1518357.49</v>
      </c>
      <c r="J41" s="201">
        <v>99.85</v>
      </c>
    </row>
    <row r="42" spans="1:10" ht="27" customHeight="1">
      <c r="A42" s="200" t="s">
        <v>579</v>
      </c>
      <c r="B42" s="200" t="s">
        <v>544</v>
      </c>
      <c r="C42" s="159" t="s">
        <v>440</v>
      </c>
      <c r="D42" s="201">
        <v>611936.53</v>
      </c>
      <c r="E42" s="201">
        <v>303135.44</v>
      </c>
      <c r="F42" s="201">
        <f t="shared" si="1"/>
        <v>915071.97</v>
      </c>
      <c r="G42" s="201">
        <v>558526.23</v>
      </c>
      <c r="H42" s="201">
        <v>293049.65000000002</v>
      </c>
      <c r="I42" s="201">
        <f t="shared" si="2"/>
        <v>851575.88</v>
      </c>
      <c r="J42" s="201">
        <v>93.06</v>
      </c>
    </row>
    <row r="43" spans="1:10" ht="27" customHeight="1">
      <c r="A43" s="200" t="s">
        <v>580</v>
      </c>
      <c r="B43" s="200" t="s">
        <v>544</v>
      </c>
      <c r="C43" s="159" t="s">
        <v>441</v>
      </c>
      <c r="D43" s="201">
        <v>679788.31</v>
      </c>
      <c r="E43" s="201">
        <v>379248.97</v>
      </c>
      <c r="F43" s="201">
        <f t="shared" si="1"/>
        <v>1059037.28</v>
      </c>
      <c r="G43" s="201">
        <v>629993.07999999996</v>
      </c>
      <c r="H43" s="201">
        <v>362635.33</v>
      </c>
      <c r="I43" s="201">
        <f t="shared" si="2"/>
        <v>992628.40999999992</v>
      </c>
      <c r="J43" s="201">
        <v>93.73</v>
      </c>
    </row>
    <row r="44" spans="1:10" ht="27" customHeight="1">
      <c r="A44" s="200" t="s">
        <v>581</v>
      </c>
      <c r="B44" s="200" t="s">
        <v>544</v>
      </c>
      <c r="C44" s="159" t="s">
        <v>442</v>
      </c>
      <c r="D44" s="201">
        <v>983325.73</v>
      </c>
      <c r="E44" s="201">
        <v>465940.22</v>
      </c>
      <c r="F44" s="201">
        <f t="shared" si="1"/>
        <v>1449265.95</v>
      </c>
      <c r="G44" s="201">
        <v>908526.73</v>
      </c>
      <c r="H44" s="201">
        <v>443430.96</v>
      </c>
      <c r="I44" s="201">
        <f t="shared" si="2"/>
        <v>1351957.69</v>
      </c>
      <c r="J44" s="201">
        <v>93.29</v>
      </c>
    </row>
    <row r="45" spans="1:10" ht="27" customHeight="1">
      <c r="A45" s="200" t="s">
        <v>582</v>
      </c>
      <c r="B45" s="200" t="s">
        <v>544</v>
      </c>
      <c r="C45" s="159" t="s">
        <v>443</v>
      </c>
      <c r="D45" s="201">
        <v>1253190.46</v>
      </c>
      <c r="E45" s="201">
        <v>588470.43000000005</v>
      </c>
      <c r="F45" s="201">
        <f t="shared" si="1"/>
        <v>1841660.8900000001</v>
      </c>
      <c r="G45" s="201">
        <v>1077621.93</v>
      </c>
      <c r="H45" s="201">
        <v>538716.86</v>
      </c>
      <c r="I45" s="201">
        <f t="shared" si="2"/>
        <v>1616338.79</v>
      </c>
      <c r="J45" s="201">
        <v>87.77</v>
      </c>
    </row>
    <row r="46" spans="1:10" ht="27" customHeight="1">
      <c r="A46" s="200" t="s">
        <v>583</v>
      </c>
      <c r="B46" s="200" t="s">
        <v>544</v>
      </c>
      <c r="C46" s="159" t="s">
        <v>444</v>
      </c>
      <c r="D46" s="201">
        <v>35481.14</v>
      </c>
      <c r="E46" s="201">
        <v>22243.96</v>
      </c>
      <c r="F46" s="201">
        <f t="shared" si="1"/>
        <v>57725.1</v>
      </c>
      <c r="G46" s="201">
        <v>25952.48</v>
      </c>
      <c r="H46" s="201">
        <v>16515.27</v>
      </c>
      <c r="I46" s="201">
        <f t="shared" si="2"/>
        <v>42467.75</v>
      </c>
      <c r="J46" s="201">
        <v>73.569999999999993</v>
      </c>
    </row>
    <row r="47" spans="1:10" ht="27" customHeight="1">
      <c r="A47" s="200" t="s">
        <v>584</v>
      </c>
      <c r="B47" s="200" t="s">
        <v>544</v>
      </c>
      <c r="C47" s="159" t="s">
        <v>445</v>
      </c>
      <c r="D47" s="201">
        <v>173023.67</v>
      </c>
      <c r="E47" s="201">
        <v>55860.24</v>
      </c>
      <c r="F47" s="201">
        <f t="shared" si="1"/>
        <v>228883.91</v>
      </c>
      <c r="G47" s="201">
        <v>156163.57</v>
      </c>
      <c r="H47" s="201">
        <v>52181.11</v>
      </c>
      <c r="I47" s="201">
        <f t="shared" si="2"/>
        <v>208344.68</v>
      </c>
      <c r="J47" s="201">
        <v>91.03</v>
      </c>
    </row>
    <row r="48" spans="1:10" ht="27" customHeight="1">
      <c r="A48" s="200" t="s">
        <v>585</v>
      </c>
      <c r="B48" s="200" t="s">
        <v>544</v>
      </c>
      <c r="C48" s="159" t="s">
        <v>446</v>
      </c>
      <c r="D48" s="201">
        <v>385935.55</v>
      </c>
      <c r="E48" s="201">
        <v>191024.42</v>
      </c>
      <c r="F48" s="201">
        <f t="shared" si="1"/>
        <v>576959.97</v>
      </c>
      <c r="G48" s="201">
        <v>378274.96</v>
      </c>
      <c r="H48" s="201">
        <v>188498.24</v>
      </c>
      <c r="I48" s="201">
        <f t="shared" si="2"/>
        <v>566773.19999999995</v>
      </c>
      <c r="J48" s="201">
        <v>98.23</v>
      </c>
    </row>
    <row r="49" spans="1:10" ht="27" customHeight="1">
      <c r="A49" s="200" t="s">
        <v>586</v>
      </c>
      <c r="B49" s="200" t="s">
        <v>544</v>
      </c>
      <c r="C49" s="159" t="s">
        <v>447</v>
      </c>
      <c r="D49" s="201">
        <v>123019.75</v>
      </c>
      <c r="E49" s="201">
        <v>68459.92</v>
      </c>
      <c r="F49" s="201">
        <f t="shared" si="1"/>
        <v>191479.66999999998</v>
      </c>
      <c r="G49" s="201">
        <v>115019.75</v>
      </c>
      <c r="H49" s="201">
        <v>66972.62</v>
      </c>
      <c r="I49" s="201">
        <f t="shared" si="2"/>
        <v>181992.37</v>
      </c>
      <c r="J49" s="201">
        <v>95.05</v>
      </c>
    </row>
    <row r="50" spans="1:10" ht="27" customHeight="1">
      <c r="A50" s="200" t="s">
        <v>587</v>
      </c>
      <c r="B50" s="200" t="s">
        <v>544</v>
      </c>
      <c r="C50" s="159" t="s">
        <v>448</v>
      </c>
      <c r="D50" s="201">
        <v>109752.2</v>
      </c>
      <c r="E50" s="201">
        <v>44603.16</v>
      </c>
      <c r="F50" s="201">
        <f t="shared" si="1"/>
        <v>154355.35999999999</v>
      </c>
      <c r="G50" s="201">
        <v>109752.2</v>
      </c>
      <c r="H50" s="201">
        <v>44603.16</v>
      </c>
      <c r="I50" s="201">
        <f t="shared" si="2"/>
        <v>154355.35999999999</v>
      </c>
      <c r="J50" s="201">
        <v>100</v>
      </c>
    </row>
    <row r="51" spans="1:10" ht="27" customHeight="1">
      <c r="A51" s="200" t="s">
        <v>588</v>
      </c>
      <c r="B51" s="200" t="s">
        <v>544</v>
      </c>
      <c r="C51" s="159" t="s">
        <v>449</v>
      </c>
      <c r="D51" s="201">
        <v>256802.2</v>
      </c>
      <c r="E51" s="201">
        <v>102852.38</v>
      </c>
      <c r="F51" s="201">
        <f t="shared" si="1"/>
        <v>359654.58</v>
      </c>
      <c r="G51" s="201">
        <v>256802.2</v>
      </c>
      <c r="H51" s="201">
        <v>102852.38</v>
      </c>
      <c r="I51" s="201">
        <f t="shared" si="2"/>
        <v>359654.58</v>
      </c>
      <c r="J51" s="201">
        <v>100</v>
      </c>
    </row>
    <row r="52" spans="1:10" ht="27" customHeight="1">
      <c r="A52" s="200" t="s">
        <v>589</v>
      </c>
      <c r="B52" s="200" t="s">
        <v>544</v>
      </c>
      <c r="C52" s="159" t="s">
        <v>450</v>
      </c>
      <c r="D52" s="201">
        <v>1556043.34</v>
      </c>
      <c r="E52" s="201">
        <v>529415.77</v>
      </c>
      <c r="F52" s="201">
        <f t="shared" si="1"/>
        <v>2085459.11</v>
      </c>
      <c r="G52" s="201">
        <v>1304334.72</v>
      </c>
      <c r="H52" s="201">
        <v>470670.45</v>
      </c>
      <c r="I52" s="201">
        <f t="shared" si="2"/>
        <v>1775005.17</v>
      </c>
      <c r="J52" s="201">
        <v>85.11</v>
      </c>
    </row>
    <row r="53" spans="1:10" ht="27" customHeight="1">
      <c r="A53" s="200" t="s">
        <v>590</v>
      </c>
      <c r="B53" s="200" t="s">
        <v>544</v>
      </c>
      <c r="C53" s="159" t="s">
        <v>451</v>
      </c>
      <c r="D53" s="201">
        <v>640453.89</v>
      </c>
      <c r="E53" s="201">
        <v>321831.62</v>
      </c>
      <c r="F53" s="201">
        <f t="shared" si="1"/>
        <v>962285.51</v>
      </c>
      <c r="G53" s="201">
        <v>600553.09</v>
      </c>
      <c r="H53" s="201">
        <v>310879.49</v>
      </c>
      <c r="I53" s="201">
        <f t="shared" si="2"/>
        <v>911432.58</v>
      </c>
      <c r="J53" s="201">
        <v>94.72</v>
      </c>
    </row>
    <row r="54" spans="1:10" ht="27" customHeight="1">
      <c r="A54" s="200" t="s">
        <v>591</v>
      </c>
      <c r="B54" s="200" t="s">
        <v>544</v>
      </c>
      <c r="C54" s="159" t="s">
        <v>452</v>
      </c>
      <c r="D54" s="201">
        <v>1069889.68</v>
      </c>
      <c r="E54" s="201">
        <v>364958.75</v>
      </c>
      <c r="F54" s="201">
        <f t="shared" si="1"/>
        <v>1434848.43</v>
      </c>
      <c r="G54" s="201">
        <v>986172.2</v>
      </c>
      <c r="H54" s="201">
        <v>344324.14</v>
      </c>
      <c r="I54" s="201">
        <f t="shared" si="2"/>
        <v>1330496.3399999999</v>
      </c>
      <c r="J54" s="201">
        <v>92.73</v>
      </c>
    </row>
    <row r="55" spans="1:10" ht="27" customHeight="1">
      <c r="A55" s="200" t="s">
        <v>592</v>
      </c>
      <c r="B55" s="200" t="s">
        <v>544</v>
      </c>
      <c r="C55" s="159" t="s">
        <v>453</v>
      </c>
      <c r="D55" s="201">
        <v>3227666.31</v>
      </c>
      <c r="E55" s="201">
        <v>2342032.59</v>
      </c>
      <c r="F55" s="201">
        <f t="shared" si="1"/>
        <v>5569698.9000000004</v>
      </c>
      <c r="G55" s="201">
        <v>3084175.8</v>
      </c>
      <c r="H55" s="201">
        <v>2295670.21</v>
      </c>
      <c r="I55" s="201">
        <f t="shared" si="2"/>
        <v>5379846.0099999998</v>
      </c>
      <c r="J55" s="201">
        <v>96.59</v>
      </c>
    </row>
    <row r="56" spans="1:10" ht="27" customHeight="1">
      <c r="A56" s="200" t="s">
        <v>593</v>
      </c>
      <c r="B56" s="200" t="s">
        <v>544</v>
      </c>
      <c r="C56" s="159" t="s">
        <v>454</v>
      </c>
      <c r="D56" s="201">
        <v>799551.04</v>
      </c>
      <c r="E56" s="201">
        <v>310242.21000000002</v>
      </c>
      <c r="F56" s="201">
        <f t="shared" si="1"/>
        <v>1109793.25</v>
      </c>
      <c r="G56" s="201">
        <v>799551.04</v>
      </c>
      <c r="H56" s="201">
        <v>310242.21000000002</v>
      </c>
      <c r="I56" s="201">
        <f t="shared" si="2"/>
        <v>1109793.25</v>
      </c>
      <c r="J56" s="201">
        <v>100</v>
      </c>
    </row>
    <row r="57" spans="1:10" ht="27" customHeight="1">
      <c r="A57" s="200" t="s">
        <v>594</v>
      </c>
      <c r="B57" s="200" t="s">
        <v>544</v>
      </c>
      <c r="C57" s="159" t="s">
        <v>455</v>
      </c>
      <c r="D57" s="201">
        <v>873236.33</v>
      </c>
      <c r="E57" s="201">
        <v>341406.01</v>
      </c>
      <c r="F57" s="201">
        <f t="shared" si="1"/>
        <v>1214642.3399999999</v>
      </c>
      <c r="G57" s="201">
        <v>811242.66</v>
      </c>
      <c r="H57" s="201">
        <v>322804.90000000002</v>
      </c>
      <c r="I57" s="201">
        <f t="shared" si="2"/>
        <v>1134047.56</v>
      </c>
      <c r="J57" s="201">
        <v>93.36</v>
      </c>
    </row>
    <row r="58" spans="1:10" ht="27" customHeight="1">
      <c r="A58" s="200" t="s">
        <v>595</v>
      </c>
      <c r="B58" s="200" t="s">
        <v>544</v>
      </c>
      <c r="C58" s="159" t="s">
        <v>456</v>
      </c>
      <c r="D58" s="201">
        <v>82926.22</v>
      </c>
      <c r="E58" s="201">
        <v>21968.5</v>
      </c>
      <c r="F58" s="201">
        <f t="shared" si="1"/>
        <v>104894.72</v>
      </c>
      <c r="G58" s="201">
        <v>73907.17</v>
      </c>
      <c r="H58" s="201">
        <v>19345.21</v>
      </c>
      <c r="I58" s="201">
        <f t="shared" si="2"/>
        <v>93252.38</v>
      </c>
      <c r="J58" s="201">
        <v>88.9</v>
      </c>
    </row>
    <row r="59" spans="1:10" ht="27" customHeight="1">
      <c r="A59" s="200" t="s">
        <v>596</v>
      </c>
      <c r="B59" s="200" t="s">
        <v>544</v>
      </c>
      <c r="C59" s="159" t="s">
        <v>457</v>
      </c>
      <c r="D59" s="201">
        <v>107935.73</v>
      </c>
      <c r="E59" s="201">
        <v>24986.7</v>
      </c>
      <c r="F59" s="201">
        <f t="shared" si="1"/>
        <v>132922.43</v>
      </c>
      <c r="G59" s="201">
        <v>102792.87</v>
      </c>
      <c r="H59" s="201">
        <v>23892.11</v>
      </c>
      <c r="I59" s="201">
        <f t="shared" si="2"/>
        <v>126684.98</v>
      </c>
      <c r="J59" s="201">
        <v>95.31</v>
      </c>
    </row>
    <row r="60" spans="1:10" ht="27" customHeight="1">
      <c r="A60" s="200" t="s">
        <v>597</v>
      </c>
      <c r="B60" s="200" t="s">
        <v>544</v>
      </c>
      <c r="C60" s="159" t="s">
        <v>458</v>
      </c>
      <c r="D60" s="201">
        <v>5090.91</v>
      </c>
      <c r="E60" s="201">
        <v>3550.46</v>
      </c>
      <c r="F60" s="201">
        <f t="shared" si="1"/>
        <v>8641.369999999999</v>
      </c>
      <c r="G60" s="201">
        <v>5090.91</v>
      </c>
      <c r="H60" s="201">
        <v>3550.46</v>
      </c>
      <c r="I60" s="201">
        <f t="shared" si="2"/>
        <v>8641.369999999999</v>
      </c>
      <c r="J60" s="201">
        <v>100</v>
      </c>
    </row>
    <row r="61" spans="1:10" ht="27" customHeight="1">
      <c r="A61" s="200" t="s">
        <v>598</v>
      </c>
      <c r="B61" s="200" t="s">
        <v>544</v>
      </c>
      <c r="C61" s="159" t="s">
        <v>459</v>
      </c>
      <c r="D61" s="201">
        <v>251153.14</v>
      </c>
      <c r="E61" s="201">
        <v>67443.63</v>
      </c>
      <c r="F61" s="201">
        <f t="shared" si="1"/>
        <v>318596.77</v>
      </c>
      <c r="G61" s="201">
        <v>227610.81</v>
      </c>
      <c r="H61" s="201">
        <v>61010.080000000002</v>
      </c>
      <c r="I61" s="201">
        <f t="shared" si="2"/>
        <v>288620.89</v>
      </c>
      <c r="J61" s="201">
        <v>90.59</v>
      </c>
    </row>
    <row r="62" spans="1:10" ht="27" customHeight="1">
      <c r="A62" s="200" t="s">
        <v>599</v>
      </c>
      <c r="B62" s="200" t="s">
        <v>544</v>
      </c>
      <c r="C62" s="159" t="s">
        <v>460</v>
      </c>
      <c r="D62" s="201">
        <v>637594.18000000005</v>
      </c>
      <c r="E62" s="201">
        <v>206758.02</v>
      </c>
      <c r="F62" s="201">
        <f t="shared" si="1"/>
        <v>844352.20000000007</v>
      </c>
      <c r="G62" s="201">
        <v>533448.93000000005</v>
      </c>
      <c r="H62" s="201">
        <v>179714.25</v>
      </c>
      <c r="I62" s="201">
        <f t="shared" si="2"/>
        <v>713163.18</v>
      </c>
      <c r="J62" s="201">
        <v>84.46</v>
      </c>
    </row>
    <row r="63" spans="1:10" ht="27" customHeight="1">
      <c r="A63" s="200" t="s">
        <v>600</v>
      </c>
      <c r="B63" s="200" t="s">
        <v>544</v>
      </c>
      <c r="C63" s="159" t="s">
        <v>461</v>
      </c>
      <c r="D63" s="201">
        <v>217515.37</v>
      </c>
      <c r="E63" s="201">
        <v>98026.52</v>
      </c>
      <c r="F63" s="201">
        <f t="shared" si="1"/>
        <v>315541.89</v>
      </c>
      <c r="G63" s="201">
        <v>193182.03</v>
      </c>
      <c r="H63" s="201">
        <v>94652.91</v>
      </c>
      <c r="I63" s="201">
        <f t="shared" si="2"/>
        <v>287834.94</v>
      </c>
      <c r="J63" s="201">
        <v>91.22</v>
      </c>
    </row>
    <row r="64" spans="1:10" ht="27" customHeight="1">
      <c r="A64" s="200" t="s">
        <v>601</v>
      </c>
      <c r="B64" s="200" t="s">
        <v>544</v>
      </c>
      <c r="C64" s="159" t="s">
        <v>462</v>
      </c>
      <c r="D64" s="201">
        <v>1011331.2</v>
      </c>
      <c r="E64" s="201">
        <v>293453.38</v>
      </c>
      <c r="F64" s="201">
        <f t="shared" si="1"/>
        <v>1304784.58</v>
      </c>
      <c r="G64" s="201">
        <v>990432.78</v>
      </c>
      <c r="H64" s="201">
        <v>288255.84999999998</v>
      </c>
      <c r="I64" s="201">
        <f t="shared" si="2"/>
        <v>1278688.6299999999</v>
      </c>
      <c r="J64" s="201">
        <v>98</v>
      </c>
    </row>
    <row r="65" spans="1:10" ht="27" customHeight="1">
      <c r="A65" s="200" t="s">
        <v>602</v>
      </c>
      <c r="B65" s="200" t="s">
        <v>544</v>
      </c>
      <c r="C65" s="159" t="s">
        <v>463</v>
      </c>
      <c r="D65" s="201">
        <v>35545.550000000003</v>
      </c>
      <c r="E65" s="201">
        <v>30785.02</v>
      </c>
      <c r="F65" s="201">
        <f t="shared" si="1"/>
        <v>66330.570000000007</v>
      </c>
      <c r="G65" s="201">
        <v>32402.69</v>
      </c>
      <c r="H65" s="201">
        <v>30055.02</v>
      </c>
      <c r="I65" s="201">
        <f t="shared" si="2"/>
        <v>62457.71</v>
      </c>
      <c r="J65" s="201">
        <v>94.16</v>
      </c>
    </row>
    <row r="66" spans="1:10" ht="27" customHeight="1">
      <c r="A66" s="200" t="s">
        <v>603</v>
      </c>
      <c r="B66" s="200" t="s">
        <v>544</v>
      </c>
      <c r="C66" s="159" t="s">
        <v>464</v>
      </c>
      <c r="D66" s="201">
        <v>444512.55</v>
      </c>
      <c r="E66" s="201">
        <v>181258.18</v>
      </c>
      <c r="F66" s="201">
        <f t="shared" si="1"/>
        <v>625770.73</v>
      </c>
      <c r="G66" s="201">
        <v>435442.51</v>
      </c>
      <c r="H66" s="201">
        <v>180228.36</v>
      </c>
      <c r="I66" s="201">
        <f t="shared" si="2"/>
        <v>615670.87</v>
      </c>
      <c r="J66" s="201">
        <v>98.39</v>
      </c>
    </row>
    <row r="67" spans="1:10" ht="27" customHeight="1">
      <c r="A67" s="200" t="s">
        <v>604</v>
      </c>
      <c r="B67" s="200" t="s">
        <v>544</v>
      </c>
      <c r="C67" s="159" t="s">
        <v>465</v>
      </c>
      <c r="D67" s="201">
        <v>209998.47</v>
      </c>
      <c r="E67" s="201">
        <v>94923.7</v>
      </c>
      <c r="F67" s="201">
        <f t="shared" si="1"/>
        <v>304922.17</v>
      </c>
      <c r="G67" s="201">
        <v>139587.89000000001</v>
      </c>
      <c r="H67" s="201">
        <v>76209.740000000005</v>
      </c>
      <c r="I67" s="201">
        <f t="shared" si="2"/>
        <v>215797.63</v>
      </c>
      <c r="J67" s="201">
        <v>70.77</v>
      </c>
    </row>
    <row r="68" spans="1:10" ht="27" customHeight="1">
      <c r="A68" s="200" t="s">
        <v>605</v>
      </c>
      <c r="B68" s="200" t="s">
        <v>544</v>
      </c>
      <c r="C68" s="159" t="s">
        <v>466</v>
      </c>
      <c r="D68" s="201">
        <v>617630.39</v>
      </c>
      <c r="E68" s="201">
        <v>232985.18</v>
      </c>
      <c r="F68" s="201">
        <f t="shared" si="1"/>
        <v>850615.57000000007</v>
      </c>
      <c r="G68" s="201">
        <v>404049.04</v>
      </c>
      <c r="H68" s="201">
        <v>174569.68</v>
      </c>
      <c r="I68" s="201">
        <f t="shared" si="2"/>
        <v>578618.72</v>
      </c>
      <c r="J68" s="201">
        <v>68.02</v>
      </c>
    </row>
    <row r="69" spans="1:10" ht="27" customHeight="1">
      <c r="A69" s="200" t="s">
        <v>606</v>
      </c>
      <c r="B69" s="200" t="s">
        <v>544</v>
      </c>
      <c r="C69" s="159" t="s">
        <v>467</v>
      </c>
      <c r="D69" s="201">
        <v>41507.949999999997</v>
      </c>
      <c r="E69" s="201">
        <v>15946.28</v>
      </c>
      <c r="F69" s="201">
        <f t="shared" si="1"/>
        <v>57454.229999999996</v>
      </c>
      <c r="G69" s="201">
        <v>41507.949999999997</v>
      </c>
      <c r="H69" s="201">
        <v>15946.28</v>
      </c>
      <c r="I69" s="201">
        <f t="shared" si="2"/>
        <v>57454.229999999996</v>
      </c>
      <c r="J69" s="201">
        <v>100</v>
      </c>
    </row>
    <row r="70" spans="1:10" ht="27" customHeight="1">
      <c r="A70" s="200" t="s">
        <v>607</v>
      </c>
      <c r="B70" s="200" t="s">
        <v>544</v>
      </c>
      <c r="C70" s="159" t="s">
        <v>468</v>
      </c>
      <c r="D70" s="201">
        <v>417159.3</v>
      </c>
      <c r="E70" s="201">
        <v>141173.46</v>
      </c>
      <c r="F70" s="201">
        <f t="shared" si="1"/>
        <v>558332.76</v>
      </c>
      <c r="G70" s="201">
        <v>396799.54</v>
      </c>
      <c r="H70" s="201">
        <v>137551.26999999999</v>
      </c>
      <c r="I70" s="201">
        <f t="shared" si="2"/>
        <v>534350.80999999994</v>
      </c>
      <c r="J70" s="201">
        <v>95.7</v>
      </c>
    </row>
    <row r="71" spans="1:10" ht="27" customHeight="1">
      <c r="A71" s="200" t="s">
        <v>608</v>
      </c>
      <c r="B71" s="200" t="s">
        <v>544</v>
      </c>
      <c r="C71" s="159" t="s">
        <v>469</v>
      </c>
      <c r="D71" s="201">
        <v>155461.54999999999</v>
      </c>
      <c r="E71" s="201">
        <v>58342.68</v>
      </c>
      <c r="F71" s="201">
        <f t="shared" ref="F71:F130" si="3">D71+E71</f>
        <v>213804.22999999998</v>
      </c>
      <c r="G71" s="201">
        <v>155461.54999999999</v>
      </c>
      <c r="H71" s="201">
        <v>58342.68</v>
      </c>
      <c r="I71" s="201">
        <f t="shared" ref="I71:I130" si="4">G71+H71</f>
        <v>213804.22999999998</v>
      </c>
      <c r="J71" s="201">
        <v>100</v>
      </c>
    </row>
    <row r="72" spans="1:10" ht="27" customHeight="1">
      <c r="A72" s="200" t="s">
        <v>609</v>
      </c>
      <c r="B72" s="200" t="s">
        <v>544</v>
      </c>
      <c r="C72" s="159" t="s">
        <v>470</v>
      </c>
      <c r="D72" s="201">
        <v>554480.77</v>
      </c>
      <c r="E72" s="201">
        <v>272829.61</v>
      </c>
      <c r="F72" s="201">
        <f t="shared" si="3"/>
        <v>827310.38</v>
      </c>
      <c r="G72" s="201">
        <v>441661.26</v>
      </c>
      <c r="H72" s="201">
        <v>232924.81</v>
      </c>
      <c r="I72" s="201">
        <f t="shared" si="4"/>
        <v>674586.07000000007</v>
      </c>
      <c r="J72" s="201">
        <v>81.540000000000006</v>
      </c>
    </row>
    <row r="73" spans="1:10" ht="27" customHeight="1">
      <c r="A73" s="200" t="s">
        <v>610</v>
      </c>
      <c r="B73" s="200" t="s">
        <v>544</v>
      </c>
      <c r="C73" s="159" t="s">
        <v>471</v>
      </c>
      <c r="D73" s="201">
        <v>29707.38</v>
      </c>
      <c r="E73" s="201">
        <v>20133.740000000002</v>
      </c>
      <c r="F73" s="201">
        <f t="shared" si="3"/>
        <v>49841.120000000003</v>
      </c>
      <c r="G73" s="201">
        <v>29707.38</v>
      </c>
      <c r="H73" s="201">
        <v>20133.740000000002</v>
      </c>
      <c r="I73" s="201">
        <f t="shared" si="4"/>
        <v>49841.120000000003</v>
      </c>
      <c r="J73" s="201">
        <v>100</v>
      </c>
    </row>
    <row r="74" spans="1:10" ht="27" customHeight="1">
      <c r="A74" s="200" t="s">
        <v>611</v>
      </c>
      <c r="B74" s="200" t="s">
        <v>544</v>
      </c>
      <c r="C74" s="159" t="s">
        <v>472</v>
      </c>
      <c r="D74" s="201">
        <v>1395641.63</v>
      </c>
      <c r="E74" s="201">
        <v>534426.42000000004</v>
      </c>
      <c r="F74" s="201">
        <f t="shared" si="3"/>
        <v>1930068.0499999998</v>
      </c>
      <c r="G74" s="201">
        <v>966957.24</v>
      </c>
      <c r="H74" s="201">
        <v>403863.62</v>
      </c>
      <c r="I74" s="201">
        <f t="shared" si="4"/>
        <v>1370820.8599999999</v>
      </c>
      <c r="J74" s="201">
        <v>71.02</v>
      </c>
    </row>
    <row r="75" spans="1:10" ht="27" customHeight="1">
      <c r="A75" s="200" t="s">
        <v>612</v>
      </c>
      <c r="B75" s="200" t="s">
        <v>544</v>
      </c>
      <c r="C75" s="159" t="s">
        <v>473</v>
      </c>
      <c r="D75" s="201">
        <v>1747777.62</v>
      </c>
      <c r="E75" s="201">
        <v>751794.31</v>
      </c>
      <c r="F75" s="201">
        <f t="shared" si="3"/>
        <v>2499571.9300000002</v>
      </c>
      <c r="G75" s="201">
        <v>1157278.67</v>
      </c>
      <c r="H75" s="201">
        <v>594733.55000000005</v>
      </c>
      <c r="I75" s="201">
        <f t="shared" si="4"/>
        <v>1752012.22</v>
      </c>
      <c r="J75" s="201">
        <v>70.09</v>
      </c>
    </row>
    <row r="76" spans="1:10" ht="27" customHeight="1">
      <c r="A76" s="200" t="s">
        <v>613</v>
      </c>
      <c r="B76" s="200" t="s">
        <v>544</v>
      </c>
      <c r="C76" s="159" t="s">
        <v>474</v>
      </c>
      <c r="D76" s="201">
        <v>60409.54</v>
      </c>
      <c r="E76" s="201">
        <v>27999.78</v>
      </c>
      <c r="F76" s="201">
        <f t="shared" si="3"/>
        <v>88409.32</v>
      </c>
      <c r="G76" s="201">
        <v>60409.54</v>
      </c>
      <c r="H76" s="201">
        <v>26357.25</v>
      </c>
      <c r="I76" s="201">
        <f t="shared" si="4"/>
        <v>86766.790000000008</v>
      </c>
      <c r="J76" s="201">
        <v>98.14</v>
      </c>
    </row>
    <row r="77" spans="1:10" ht="27" customHeight="1">
      <c r="A77" s="200" t="s">
        <v>614</v>
      </c>
      <c r="B77" s="200" t="s">
        <v>544</v>
      </c>
      <c r="C77" s="159" t="s">
        <v>475</v>
      </c>
      <c r="D77" s="201">
        <v>341633</v>
      </c>
      <c r="E77" s="201">
        <v>250915.04</v>
      </c>
      <c r="F77" s="201">
        <f t="shared" si="3"/>
        <v>592548.04</v>
      </c>
      <c r="G77" s="201">
        <v>293601.3</v>
      </c>
      <c r="H77" s="201">
        <v>231507.58</v>
      </c>
      <c r="I77" s="201">
        <f t="shared" si="4"/>
        <v>525108.88</v>
      </c>
      <c r="J77" s="201">
        <v>88.62</v>
      </c>
    </row>
    <row r="78" spans="1:10" ht="27" customHeight="1">
      <c r="A78" s="200" t="s">
        <v>615</v>
      </c>
      <c r="B78" s="200" t="s">
        <v>544</v>
      </c>
      <c r="C78" s="159" t="s">
        <v>476</v>
      </c>
      <c r="D78" s="201">
        <v>456503.32</v>
      </c>
      <c r="E78" s="201">
        <v>161456.59</v>
      </c>
      <c r="F78" s="201">
        <f t="shared" si="3"/>
        <v>617959.91</v>
      </c>
      <c r="G78" s="201">
        <v>443903.32</v>
      </c>
      <c r="H78" s="201">
        <v>157994.37</v>
      </c>
      <c r="I78" s="201">
        <f t="shared" si="4"/>
        <v>601897.68999999994</v>
      </c>
      <c r="J78" s="201">
        <v>97.4</v>
      </c>
    </row>
    <row r="79" spans="1:10" ht="27" customHeight="1">
      <c r="A79" s="200" t="s">
        <v>616</v>
      </c>
      <c r="B79" s="200" t="s">
        <v>544</v>
      </c>
      <c r="C79" s="159" t="s">
        <v>477</v>
      </c>
      <c r="D79" s="201">
        <v>316956.99</v>
      </c>
      <c r="E79" s="201">
        <v>120497.56</v>
      </c>
      <c r="F79" s="201">
        <f t="shared" si="3"/>
        <v>437454.55</v>
      </c>
      <c r="G79" s="201">
        <v>316956.99</v>
      </c>
      <c r="H79" s="201">
        <v>120497.56</v>
      </c>
      <c r="I79" s="201">
        <f t="shared" si="4"/>
        <v>437454.55</v>
      </c>
      <c r="J79" s="201">
        <v>100</v>
      </c>
    </row>
    <row r="80" spans="1:10" ht="27" customHeight="1">
      <c r="A80" s="200" t="s">
        <v>617</v>
      </c>
      <c r="B80" s="200" t="s">
        <v>544</v>
      </c>
      <c r="C80" s="159" t="s">
        <v>478</v>
      </c>
      <c r="D80" s="201">
        <v>1276660.53</v>
      </c>
      <c r="E80" s="201">
        <v>678463.65</v>
      </c>
      <c r="F80" s="201">
        <f t="shared" si="3"/>
        <v>1955124.1800000002</v>
      </c>
      <c r="G80" s="201">
        <v>1242362.1100000001</v>
      </c>
      <c r="H80" s="201">
        <v>668959.64</v>
      </c>
      <c r="I80" s="201">
        <f t="shared" si="4"/>
        <v>1911321.75</v>
      </c>
      <c r="J80" s="201">
        <v>97.76</v>
      </c>
    </row>
    <row r="81" spans="1:10" ht="27" customHeight="1">
      <c r="A81" s="200" t="s">
        <v>618</v>
      </c>
      <c r="B81" s="200" t="s">
        <v>544</v>
      </c>
      <c r="C81" s="159" t="s">
        <v>479</v>
      </c>
      <c r="D81" s="201">
        <v>1183771.3400000001</v>
      </c>
      <c r="E81" s="201">
        <v>579779.5</v>
      </c>
      <c r="F81" s="201">
        <f t="shared" si="3"/>
        <v>1763550.84</v>
      </c>
      <c r="G81" s="201">
        <v>1068232.04</v>
      </c>
      <c r="H81" s="201">
        <v>517919.53</v>
      </c>
      <c r="I81" s="201">
        <f t="shared" si="4"/>
        <v>1586151.57</v>
      </c>
      <c r="J81" s="201">
        <v>89.94</v>
      </c>
    </row>
    <row r="82" spans="1:10" ht="27" customHeight="1">
      <c r="A82" s="200" t="s">
        <v>619</v>
      </c>
      <c r="B82" s="200" t="s">
        <v>544</v>
      </c>
      <c r="C82" s="159" t="s">
        <v>480</v>
      </c>
      <c r="D82" s="201">
        <v>240103.06</v>
      </c>
      <c r="E82" s="201">
        <v>77151.31</v>
      </c>
      <c r="F82" s="201">
        <f t="shared" si="3"/>
        <v>317254.37</v>
      </c>
      <c r="G82" s="201">
        <v>240103.06</v>
      </c>
      <c r="H82" s="201">
        <v>77151.31</v>
      </c>
      <c r="I82" s="201">
        <f t="shared" si="4"/>
        <v>317254.37</v>
      </c>
      <c r="J82" s="201">
        <v>100</v>
      </c>
    </row>
    <row r="83" spans="1:10" ht="27" customHeight="1">
      <c r="A83" s="200" t="s">
        <v>620</v>
      </c>
      <c r="B83" s="200" t="s">
        <v>544</v>
      </c>
      <c r="C83" s="159" t="s">
        <v>481</v>
      </c>
      <c r="D83" s="201">
        <v>354038.52</v>
      </c>
      <c r="E83" s="201">
        <v>118148.17</v>
      </c>
      <c r="F83" s="201">
        <f t="shared" si="3"/>
        <v>472186.69</v>
      </c>
      <c r="G83" s="201">
        <v>299512.96000000002</v>
      </c>
      <c r="H83" s="201">
        <v>112878.23</v>
      </c>
      <c r="I83" s="201">
        <f t="shared" si="4"/>
        <v>412391.19</v>
      </c>
      <c r="J83" s="201">
        <v>87.34</v>
      </c>
    </row>
    <row r="84" spans="1:10" ht="27" customHeight="1">
      <c r="A84" s="200" t="s">
        <v>621</v>
      </c>
      <c r="B84" s="200" t="s">
        <v>544</v>
      </c>
      <c r="C84" s="159" t="s">
        <v>482</v>
      </c>
      <c r="D84" s="201">
        <v>273499.84999999998</v>
      </c>
      <c r="E84" s="201">
        <v>90067.55</v>
      </c>
      <c r="F84" s="201">
        <f t="shared" si="3"/>
        <v>363567.39999999997</v>
      </c>
      <c r="G84" s="201">
        <v>195654.61</v>
      </c>
      <c r="H84" s="201">
        <v>74155.19</v>
      </c>
      <c r="I84" s="201">
        <f t="shared" si="4"/>
        <v>269809.8</v>
      </c>
      <c r="J84" s="201">
        <v>74.209999999999994</v>
      </c>
    </row>
    <row r="85" spans="1:10" ht="27" customHeight="1">
      <c r="A85" s="200" t="s">
        <v>622</v>
      </c>
      <c r="B85" s="200" t="s">
        <v>544</v>
      </c>
      <c r="C85" s="159" t="s">
        <v>483</v>
      </c>
      <c r="D85" s="201">
        <v>1145985.26</v>
      </c>
      <c r="E85" s="201">
        <v>398847.18</v>
      </c>
      <c r="F85" s="201">
        <f t="shared" si="3"/>
        <v>1544832.44</v>
      </c>
      <c r="G85" s="201">
        <v>1036301.32</v>
      </c>
      <c r="H85" s="201">
        <v>383675.1</v>
      </c>
      <c r="I85" s="201">
        <f t="shared" si="4"/>
        <v>1419976.42</v>
      </c>
      <c r="J85" s="201">
        <v>91.92</v>
      </c>
    </row>
    <row r="86" spans="1:10" ht="27" customHeight="1">
      <c r="A86" s="200" t="s">
        <v>623</v>
      </c>
      <c r="B86" s="200" t="s">
        <v>544</v>
      </c>
      <c r="C86" s="159" t="s">
        <v>484</v>
      </c>
      <c r="D86" s="201">
        <v>1580505.87</v>
      </c>
      <c r="E86" s="201">
        <v>781127.48</v>
      </c>
      <c r="F86" s="201">
        <f t="shared" si="3"/>
        <v>2361633.35</v>
      </c>
      <c r="G86" s="201">
        <v>1261326.04</v>
      </c>
      <c r="H86" s="201">
        <v>658061.76</v>
      </c>
      <c r="I86" s="201">
        <f t="shared" si="4"/>
        <v>1919387.8</v>
      </c>
      <c r="J86" s="201">
        <v>81.27</v>
      </c>
    </row>
    <row r="87" spans="1:10" ht="27" customHeight="1">
      <c r="A87" s="200" t="s">
        <v>624</v>
      </c>
      <c r="B87" s="200" t="s">
        <v>544</v>
      </c>
      <c r="C87" s="159" t="s">
        <v>485</v>
      </c>
      <c r="D87" s="201">
        <v>713988.03</v>
      </c>
      <c r="E87" s="201">
        <v>358155.13</v>
      </c>
      <c r="F87" s="201">
        <f t="shared" si="3"/>
        <v>1072143.1600000001</v>
      </c>
      <c r="G87" s="201">
        <v>568743.05000000005</v>
      </c>
      <c r="H87" s="201">
        <v>317690.65999999997</v>
      </c>
      <c r="I87" s="201">
        <f t="shared" si="4"/>
        <v>886433.71</v>
      </c>
      <c r="J87" s="201">
        <v>82.68</v>
      </c>
    </row>
    <row r="88" spans="1:10" ht="27" customHeight="1">
      <c r="A88" s="200" t="s">
        <v>625</v>
      </c>
      <c r="B88" s="200" t="s">
        <v>544</v>
      </c>
      <c r="C88" s="159" t="s">
        <v>486</v>
      </c>
      <c r="D88" s="201">
        <v>900421.15</v>
      </c>
      <c r="E88" s="201">
        <v>545554.13</v>
      </c>
      <c r="F88" s="201">
        <f t="shared" si="3"/>
        <v>1445975.28</v>
      </c>
      <c r="G88" s="201">
        <v>832763.62</v>
      </c>
      <c r="H88" s="201">
        <v>524088.8</v>
      </c>
      <c r="I88" s="201">
        <f t="shared" si="4"/>
        <v>1356852.42</v>
      </c>
      <c r="J88" s="201">
        <v>93.84</v>
      </c>
    </row>
    <row r="89" spans="1:10" ht="27" customHeight="1">
      <c r="A89" s="200" t="s">
        <v>626</v>
      </c>
      <c r="B89" s="200" t="s">
        <v>544</v>
      </c>
      <c r="C89" s="159" t="s">
        <v>487</v>
      </c>
      <c r="D89" s="201">
        <v>460142.26</v>
      </c>
      <c r="E89" s="201">
        <v>203432.5</v>
      </c>
      <c r="F89" s="201">
        <f t="shared" si="3"/>
        <v>663574.76</v>
      </c>
      <c r="G89" s="201">
        <v>451244.85</v>
      </c>
      <c r="H89" s="201">
        <v>198280.11</v>
      </c>
      <c r="I89" s="201">
        <f t="shared" si="4"/>
        <v>649524.96</v>
      </c>
      <c r="J89" s="201">
        <v>97.88</v>
      </c>
    </row>
    <row r="90" spans="1:10" ht="27" customHeight="1">
      <c r="A90" s="200" t="s">
        <v>627</v>
      </c>
      <c r="B90" s="200" t="s">
        <v>544</v>
      </c>
      <c r="C90" s="159" t="s">
        <v>488</v>
      </c>
      <c r="D90" s="201">
        <v>563459.56000000006</v>
      </c>
      <c r="E90" s="201">
        <v>278342.37</v>
      </c>
      <c r="F90" s="201">
        <f t="shared" si="3"/>
        <v>841801.93</v>
      </c>
      <c r="G90" s="201">
        <v>506795.25</v>
      </c>
      <c r="H90" s="201">
        <v>270320.87</v>
      </c>
      <c r="I90" s="201">
        <f t="shared" si="4"/>
        <v>777116.12</v>
      </c>
      <c r="J90" s="201">
        <v>92.32</v>
      </c>
    </row>
    <row r="91" spans="1:10" ht="27" customHeight="1">
      <c r="A91" s="200" t="s">
        <v>628</v>
      </c>
      <c r="B91" s="200" t="s">
        <v>544</v>
      </c>
      <c r="C91" s="159" t="s">
        <v>489</v>
      </c>
      <c r="D91" s="201">
        <v>270607.83</v>
      </c>
      <c r="E91" s="201">
        <v>171660.01</v>
      </c>
      <c r="F91" s="201">
        <f t="shared" si="3"/>
        <v>442267.84</v>
      </c>
      <c r="G91" s="201">
        <v>270607.83</v>
      </c>
      <c r="H91" s="201">
        <v>171660.01</v>
      </c>
      <c r="I91" s="201">
        <f t="shared" si="4"/>
        <v>442267.84</v>
      </c>
      <c r="J91" s="201">
        <v>100</v>
      </c>
    </row>
    <row r="92" spans="1:10" ht="27" customHeight="1">
      <c r="A92" s="200" t="s">
        <v>629</v>
      </c>
      <c r="B92" s="200" t="s">
        <v>544</v>
      </c>
      <c r="C92" s="159" t="s">
        <v>490</v>
      </c>
      <c r="D92" s="201">
        <v>533864.25</v>
      </c>
      <c r="E92" s="201">
        <v>275069.08</v>
      </c>
      <c r="F92" s="201">
        <f t="shared" si="3"/>
        <v>808933.33000000007</v>
      </c>
      <c r="G92" s="201">
        <v>375154.84</v>
      </c>
      <c r="H92" s="201">
        <v>207988.95</v>
      </c>
      <c r="I92" s="201">
        <f t="shared" si="4"/>
        <v>583143.79</v>
      </c>
      <c r="J92" s="201">
        <v>72.09</v>
      </c>
    </row>
    <row r="93" spans="1:10" ht="27" customHeight="1">
      <c r="A93" s="200" t="s">
        <v>630</v>
      </c>
      <c r="B93" s="200" t="s">
        <v>544</v>
      </c>
      <c r="C93" s="159" t="s">
        <v>491</v>
      </c>
      <c r="D93" s="201">
        <v>316369.55</v>
      </c>
      <c r="E93" s="201">
        <v>113503.39</v>
      </c>
      <c r="F93" s="201">
        <f t="shared" si="3"/>
        <v>429872.94</v>
      </c>
      <c r="G93" s="201">
        <v>288052.38</v>
      </c>
      <c r="H93" s="201">
        <v>109044.8</v>
      </c>
      <c r="I93" s="201">
        <f t="shared" si="4"/>
        <v>397097.18</v>
      </c>
      <c r="J93" s="201">
        <v>92.38</v>
      </c>
    </row>
    <row r="94" spans="1:10" ht="27" customHeight="1">
      <c r="A94" s="200" t="s">
        <v>631</v>
      </c>
      <c r="B94" s="200" t="s">
        <v>544</v>
      </c>
      <c r="C94" s="159" t="s">
        <v>492</v>
      </c>
      <c r="D94" s="201">
        <v>1235317.27</v>
      </c>
      <c r="E94" s="201">
        <v>461929.04</v>
      </c>
      <c r="F94" s="201">
        <f t="shared" si="3"/>
        <v>1697246.31</v>
      </c>
      <c r="G94" s="201">
        <v>954787.76</v>
      </c>
      <c r="H94" s="201">
        <v>382895.69</v>
      </c>
      <c r="I94" s="201">
        <f t="shared" si="4"/>
        <v>1337683.45</v>
      </c>
      <c r="J94" s="201">
        <v>78.81</v>
      </c>
    </row>
    <row r="95" spans="1:10" ht="27" customHeight="1">
      <c r="A95" s="200" t="s">
        <v>632</v>
      </c>
      <c r="B95" s="200" t="s">
        <v>544</v>
      </c>
      <c r="C95" s="159" t="s">
        <v>493</v>
      </c>
      <c r="D95" s="201">
        <v>767256.37</v>
      </c>
      <c r="E95" s="201">
        <v>404763.07</v>
      </c>
      <c r="F95" s="201">
        <f t="shared" si="3"/>
        <v>1172019.44</v>
      </c>
      <c r="G95" s="201">
        <v>677611.62</v>
      </c>
      <c r="H95" s="201">
        <v>385959.24</v>
      </c>
      <c r="I95" s="201">
        <f t="shared" si="4"/>
        <v>1063570.8599999999</v>
      </c>
      <c r="J95" s="201">
        <v>90.75</v>
      </c>
    </row>
    <row r="96" spans="1:10" ht="27" customHeight="1">
      <c r="A96" s="200" t="s">
        <v>633</v>
      </c>
      <c r="B96" s="200" t="s">
        <v>544</v>
      </c>
      <c r="C96" s="159" t="s">
        <v>494</v>
      </c>
      <c r="D96" s="201">
        <v>1591916.25</v>
      </c>
      <c r="E96" s="201">
        <v>1034620.71</v>
      </c>
      <c r="F96" s="201">
        <f t="shared" si="3"/>
        <v>2626536.96</v>
      </c>
      <c r="G96" s="201">
        <v>1396291.33</v>
      </c>
      <c r="H96" s="201">
        <v>958365.05</v>
      </c>
      <c r="I96" s="201">
        <f t="shared" si="4"/>
        <v>2354656.38</v>
      </c>
      <c r="J96" s="201">
        <v>89.65</v>
      </c>
    </row>
    <row r="97" spans="1:10" ht="27" customHeight="1">
      <c r="A97" s="200" t="s">
        <v>634</v>
      </c>
      <c r="B97" s="200" t="s">
        <v>544</v>
      </c>
      <c r="C97" s="159" t="s">
        <v>495</v>
      </c>
      <c r="D97" s="201">
        <v>1212940.8999999999</v>
      </c>
      <c r="E97" s="201">
        <v>640628.61</v>
      </c>
      <c r="F97" s="201">
        <f t="shared" si="3"/>
        <v>1853569.5099999998</v>
      </c>
      <c r="G97" s="201">
        <v>1067472.33</v>
      </c>
      <c r="H97" s="201">
        <v>587083.06999999995</v>
      </c>
      <c r="I97" s="201">
        <f t="shared" si="4"/>
        <v>1654555.4</v>
      </c>
      <c r="J97" s="201">
        <v>89.26</v>
      </c>
    </row>
    <row r="98" spans="1:10" ht="27" customHeight="1">
      <c r="A98" s="200" t="s">
        <v>635</v>
      </c>
      <c r="B98" s="200" t="s">
        <v>544</v>
      </c>
      <c r="C98" s="159" t="s">
        <v>496</v>
      </c>
      <c r="D98" s="201">
        <v>549765.07999999996</v>
      </c>
      <c r="E98" s="201">
        <v>558579.13</v>
      </c>
      <c r="F98" s="201">
        <f t="shared" si="3"/>
        <v>1108344.21</v>
      </c>
      <c r="G98" s="201">
        <v>549765.07999999996</v>
      </c>
      <c r="H98" s="201">
        <v>558579.13</v>
      </c>
      <c r="I98" s="201">
        <f t="shared" si="4"/>
        <v>1108344.21</v>
      </c>
      <c r="J98" s="201">
        <v>100</v>
      </c>
    </row>
    <row r="99" spans="1:10" ht="27" customHeight="1">
      <c r="A99" s="200" t="s">
        <v>636</v>
      </c>
      <c r="B99" s="200" t="s">
        <v>544</v>
      </c>
      <c r="C99" s="159" t="s">
        <v>497</v>
      </c>
      <c r="D99" s="201">
        <v>2540198.2400000002</v>
      </c>
      <c r="E99" s="201">
        <v>1171383.72</v>
      </c>
      <c r="F99" s="201">
        <f t="shared" si="3"/>
        <v>3711581.96</v>
      </c>
      <c r="G99" s="201">
        <v>1861372.46</v>
      </c>
      <c r="H99" s="201">
        <v>965301.6</v>
      </c>
      <c r="I99" s="201">
        <f t="shared" si="4"/>
        <v>2826674.06</v>
      </c>
      <c r="J99" s="201">
        <v>76.16</v>
      </c>
    </row>
    <row r="100" spans="1:10" ht="27" customHeight="1">
      <c r="A100" s="200" t="s">
        <v>637</v>
      </c>
      <c r="B100" s="200" t="s">
        <v>544</v>
      </c>
      <c r="C100" s="159" t="s">
        <v>498</v>
      </c>
      <c r="D100" s="201">
        <v>799785.2</v>
      </c>
      <c r="E100" s="201">
        <v>326649.65000000002</v>
      </c>
      <c r="F100" s="201">
        <f t="shared" si="3"/>
        <v>1126434.8500000001</v>
      </c>
      <c r="G100" s="201">
        <v>717396.47999999998</v>
      </c>
      <c r="H100" s="201">
        <v>309790.99</v>
      </c>
      <c r="I100" s="201">
        <f t="shared" si="4"/>
        <v>1027187.47</v>
      </c>
      <c r="J100" s="201">
        <v>91.19</v>
      </c>
    </row>
    <row r="101" spans="1:10" ht="27" customHeight="1">
      <c r="A101" s="200" t="s">
        <v>638</v>
      </c>
      <c r="B101" s="200" t="s">
        <v>544</v>
      </c>
      <c r="C101" s="159" t="s">
        <v>499</v>
      </c>
      <c r="D101" s="201">
        <v>3091111.59</v>
      </c>
      <c r="E101" s="201">
        <v>1799551.19</v>
      </c>
      <c r="F101" s="201">
        <f t="shared" si="3"/>
        <v>4890662.7799999993</v>
      </c>
      <c r="G101" s="201">
        <v>2976397.51</v>
      </c>
      <c r="H101" s="201">
        <v>1775024.9</v>
      </c>
      <c r="I101" s="201">
        <f t="shared" si="4"/>
        <v>4751422.41</v>
      </c>
      <c r="J101" s="201">
        <v>97.15</v>
      </c>
    </row>
    <row r="102" spans="1:10" ht="27" customHeight="1">
      <c r="A102" s="200" t="s">
        <v>639</v>
      </c>
      <c r="B102" s="200" t="s">
        <v>544</v>
      </c>
      <c r="C102" s="159" t="s">
        <v>500</v>
      </c>
      <c r="D102" s="201">
        <v>1216248.8</v>
      </c>
      <c r="E102" s="201">
        <v>507155.42</v>
      </c>
      <c r="F102" s="201">
        <f t="shared" si="3"/>
        <v>1723404.22</v>
      </c>
      <c r="G102" s="201">
        <v>1167312.8799999999</v>
      </c>
      <c r="H102" s="201">
        <v>495962.19</v>
      </c>
      <c r="I102" s="201">
        <f t="shared" si="4"/>
        <v>1663275.0699999998</v>
      </c>
      <c r="J102" s="201">
        <v>96.51</v>
      </c>
    </row>
    <row r="103" spans="1:10" ht="27" customHeight="1">
      <c r="A103" s="200" t="s">
        <v>640</v>
      </c>
      <c r="B103" s="200" t="s">
        <v>544</v>
      </c>
      <c r="C103" s="159" t="s">
        <v>501</v>
      </c>
      <c r="D103" s="201">
        <v>2217625.2200000002</v>
      </c>
      <c r="E103" s="201">
        <v>894728.99</v>
      </c>
      <c r="F103" s="201">
        <f t="shared" si="3"/>
        <v>3112354.21</v>
      </c>
      <c r="G103" s="201">
        <v>1936297.66</v>
      </c>
      <c r="H103" s="201">
        <v>803727.02</v>
      </c>
      <c r="I103" s="201">
        <f t="shared" si="4"/>
        <v>2740024.6799999997</v>
      </c>
      <c r="J103" s="201">
        <v>88.04</v>
      </c>
    </row>
    <row r="104" spans="1:10" ht="27" customHeight="1">
      <c r="A104" s="200" t="s">
        <v>641</v>
      </c>
      <c r="B104" s="200" t="s">
        <v>544</v>
      </c>
      <c r="C104" s="159" t="s">
        <v>502</v>
      </c>
      <c r="D104" s="201">
        <v>2156292.64</v>
      </c>
      <c r="E104" s="201">
        <v>1321840.55</v>
      </c>
      <c r="F104" s="201">
        <f t="shared" si="3"/>
        <v>3478133.1900000004</v>
      </c>
      <c r="G104" s="201">
        <v>1997758.74</v>
      </c>
      <c r="H104" s="201">
        <v>1268045.5</v>
      </c>
      <c r="I104" s="201">
        <f t="shared" si="4"/>
        <v>3265804.24</v>
      </c>
      <c r="J104" s="201">
        <v>93.9</v>
      </c>
    </row>
    <row r="105" spans="1:10" ht="27" customHeight="1">
      <c r="A105" s="200" t="s">
        <v>642</v>
      </c>
      <c r="B105" s="200" t="s">
        <v>544</v>
      </c>
      <c r="C105" s="159" t="s">
        <v>503</v>
      </c>
      <c r="D105" s="201">
        <v>174060.5</v>
      </c>
      <c r="E105" s="201">
        <v>62829.84</v>
      </c>
      <c r="F105" s="201">
        <f t="shared" si="3"/>
        <v>236890.34</v>
      </c>
      <c r="G105" s="201">
        <v>161282.72</v>
      </c>
      <c r="H105" s="201">
        <v>60477.59</v>
      </c>
      <c r="I105" s="201">
        <f t="shared" si="4"/>
        <v>221760.31</v>
      </c>
      <c r="J105" s="201">
        <v>93.61</v>
      </c>
    </row>
    <row r="106" spans="1:10" ht="27" customHeight="1">
      <c r="A106" s="200" t="s">
        <v>643</v>
      </c>
      <c r="B106" s="200" t="s">
        <v>544</v>
      </c>
      <c r="C106" s="159" t="s">
        <v>504</v>
      </c>
      <c r="D106" s="201">
        <v>309108.2</v>
      </c>
      <c r="E106" s="201">
        <v>128417.36</v>
      </c>
      <c r="F106" s="201">
        <f t="shared" si="3"/>
        <v>437525.56</v>
      </c>
      <c r="G106" s="201">
        <v>211620.76</v>
      </c>
      <c r="H106" s="201">
        <v>98729.58</v>
      </c>
      <c r="I106" s="201">
        <f t="shared" si="4"/>
        <v>310350.34000000003</v>
      </c>
      <c r="J106" s="201">
        <v>70.930000000000007</v>
      </c>
    </row>
    <row r="107" spans="1:10" ht="27" customHeight="1">
      <c r="A107" s="200" t="s">
        <v>644</v>
      </c>
      <c r="B107" s="200" t="s">
        <v>544</v>
      </c>
      <c r="C107" s="159" t="s">
        <v>505</v>
      </c>
      <c r="D107" s="201">
        <v>229933.62</v>
      </c>
      <c r="E107" s="201">
        <v>166904.53</v>
      </c>
      <c r="F107" s="201">
        <f t="shared" si="3"/>
        <v>396838.15</v>
      </c>
      <c r="G107" s="201">
        <v>229933.62</v>
      </c>
      <c r="H107" s="201">
        <v>166904.53</v>
      </c>
      <c r="I107" s="201">
        <f t="shared" si="4"/>
        <v>396838.15</v>
      </c>
      <c r="J107" s="201">
        <v>100</v>
      </c>
    </row>
    <row r="108" spans="1:10" ht="27" customHeight="1">
      <c r="A108" s="200" t="s">
        <v>645</v>
      </c>
      <c r="B108" s="200" t="s">
        <v>544</v>
      </c>
      <c r="C108" s="159" t="s">
        <v>506</v>
      </c>
      <c r="D108" s="201">
        <v>700710.59</v>
      </c>
      <c r="E108" s="201">
        <v>372104.47</v>
      </c>
      <c r="F108" s="201">
        <f t="shared" si="3"/>
        <v>1072815.06</v>
      </c>
      <c r="G108" s="201">
        <v>566237.56999999995</v>
      </c>
      <c r="H108" s="201">
        <v>315179.59999999998</v>
      </c>
      <c r="I108" s="201">
        <f t="shared" si="4"/>
        <v>881417.16999999993</v>
      </c>
      <c r="J108" s="201">
        <v>82.16</v>
      </c>
    </row>
    <row r="109" spans="1:10" ht="27" customHeight="1">
      <c r="A109" s="200" t="s">
        <v>646</v>
      </c>
      <c r="B109" s="200" t="s">
        <v>544</v>
      </c>
      <c r="C109" s="159" t="s">
        <v>507</v>
      </c>
      <c r="D109" s="201">
        <v>540681.15</v>
      </c>
      <c r="E109" s="201">
        <v>265580.21000000002</v>
      </c>
      <c r="F109" s="201">
        <f t="shared" si="3"/>
        <v>806261.3600000001</v>
      </c>
      <c r="G109" s="201">
        <v>493547.17</v>
      </c>
      <c r="H109" s="201">
        <v>254825.68</v>
      </c>
      <c r="I109" s="201">
        <f t="shared" si="4"/>
        <v>748372.85</v>
      </c>
      <c r="J109" s="201">
        <v>92.82</v>
      </c>
    </row>
    <row r="110" spans="1:10" ht="27" customHeight="1">
      <c r="A110" s="200" t="s">
        <v>647</v>
      </c>
      <c r="B110" s="200" t="s">
        <v>544</v>
      </c>
      <c r="C110" s="159" t="s">
        <v>508</v>
      </c>
      <c r="D110" s="201">
        <v>732594.85</v>
      </c>
      <c r="E110" s="201">
        <v>317549.11</v>
      </c>
      <c r="F110" s="201">
        <f t="shared" si="3"/>
        <v>1050143.96</v>
      </c>
      <c r="G110" s="201">
        <v>533968.41</v>
      </c>
      <c r="H110" s="201">
        <v>262988.92</v>
      </c>
      <c r="I110" s="201">
        <f t="shared" si="4"/>
        <v>796957.33000000007</v>
      </c>
      <c r="J110" s="201">
        <v>75.89</v>
      </c>
    </row>
    <row r="111" spans="1:10" ht="27" customHeight="1">
      <c r="A111" s="200" t="s">
        <v>648</v>
      </c>
      <c r="B111" s="200" t="s">
        <v>544</v>
      </c>
      <c r="C111" s="159" t="s">
        <v>509</v>
      </c>
      <c r="D111" s="201">
        <v>566074.46</v>
      </c>
      <c r="E111" s="201">
        <v>258895.24</v>
      </c>
      <c r="F111" s="201">
        <f t="shared" si="3"/>
        <v>824969.7</v>
      </c>
      <c r="G111" s="201">
        <v>420733.55</v>
      </c>
      <c r="H111" s="201">
        <v>214836.26</v>
      </c>
      <c r="I111" s="201">
        <f t="shared" si="4"/>
        <v>635569.81000000006</v>
      </c>
      <c r="J111" s="201">
        <v>77.040000000000006</v>
      </c>
    </row>
    <row r="112" spans="1:10" ht="27" customHeight="1">
      <c r="A112" s="200" t="s">
        <v>649</v>
      </c>
      <c r="B112" s="200" t="s">
        <v>544</v>
      </c>
      <c r="C112" s="159" t="s">
        <v>510</v>
      </c>
      <c r="D112" s="201">
        <v>1325193.56</v>
      </c>
      <c r="E112" s="201">
        <v>691290.27</v>
      </c>
      <c r="F112" s="201">
        <f t="shared" si="3"/>
        <v>2016483.83</v>
      </c>
      <c r="G112" s="201">
        <v>1148395.75</v>
      </c>
      <c r="H112" s="201">
        <v>630591.32999999996</v>
      </c>
      <c r="I112" s="201">
        <f t="shared" si="4"/>
        <v>1778987.08</v>
      </c>
      <c r="J112" s="201">
        <v>88.22</v>
      </c>
    </row>
    <row r="113" spans="1:10" ht="27" customHeight="1">
      <c r="A113" s="200" t="s">
        <v>650</v>
      </c>
      <c r="B113" s="200" t="s">
        <v>544</v>
      </c>
      <c r="C113" s="159" t="s">
        <v>511</v>
      </c>
      <c r="D113" s="201">
        <v>744197.18</v>
      </c>
      <c r="E113" s="201">
        <v>343106.84</v>
      </c>
      <c r="F113" s="201">
        <f t="shared" si="3"/>
        <v>1087304.02</v>
      </c>
      <c r="G113" s="201">
        <v>611743.88</v>
      </c>
      <c r="H113" s="201">
        <v>304090.65000000002</v>
      </c>
      <c r="I113" s="201">
        <f t="shared" si="4"/>
        <v>915834.53</v>
      </c>
      <c r="J113" s="201">
        <v>84.23</v>
      </c>
    </row>
    <row r="114" spans="1:10" ht="27" customHeight="1">
      <c r="A114" s="200" t="s">
        <v>651</v>
      </c>
      <c r="B114" s="200" t="s">
        <v>544</v>
      </c>
      <c r="C114" s="159" t="s">
        <v>512</v>
      </c>
      <c r="D114" s="201">
        <v>588121.36</v>
      </c>
      <c r="E114" s="201">
        <v>527359.66</v>
      </c>
      <c r="F114" s="201">
        <f t="shared" si="3"/>
        <v>1115481.02</v>
      </c>
      <c r="G114" s="201">
        <v>528064.47</v>
      </c>
      <c r="H114" s="201">
        <v>488207.54</v>
      </c>
      <c r="I114" s="201">
        <f t="shared" si="4"/>
        <v>1016272.01</v>
      </c>
      <c r="J114" s="201">
        <v>91.11</v>
      </c>
    </row>
    <row r="115" spans="1:10" ht="27" customHeight="1">
      <c r="A115" s="200" t="s">
        <v>652</v>
      </c>
      <c r="B115" s="200" t="s">
        <v>544</v>
      </c>
      <c r="C115" s="159" t="s">
        <v>513</v>
      </c>
      <c r="D115" s="201">
        <v>492078.43</v>
      </c>
      <c r="E115" s="201">
        <v>235988.3</v>
      </c>
      <c r="F115" s="201">
        <f t="shared" si="3"/>
        <v>728066.73</v>
      </c>
      <c r="G115" s="201">
        <v>465459.38</v>
      </c>
      <c r="H115" s="201">
        <v>229563.68</v>
      </c>
      <c r="I115" s="201">
        <f t="shared" si="4"/>
        <v>695023.06</v>
      </c>
      <c r="J115" s="201">
        <v>95.46</v>
      </c>
    </row>
    <row r="116" spans="1:10" ht="27" customHeight="1">
      <c r="A116" s="200" t="s">
        <v>653</v>
      </c>
      <c r="B116" s="200" t="s">
        <v>544</v>
      </c>
      <c r="C116" s="159" t="s">
        <v>514</v>
      </c>
      <c r="D116" s="201">
        <v>481576.9</v>
      </c>
      <c r="E116" s="201">
        <v>279470.17</v>
      </c>
      <c r="F116" s="201">
        <f t="shared" si="3"/>
        <v>761047.07000000007</v>
      </c>
      <c r="G116" s="201">
        <v>384115.75</v>
      </c>
      <c r="H116" s="201">
        <v>257071.4</v>
      </c>
      <c r="I116" s="201">
        <f t="shared" si="4"/>
        <v>641187.15</v>
      </c>
      <c r="J116" s="201">
        <v>84.25</v>
      </c>
    </row>
    <row r="117" spans="1:10" ht="27" customHeight="1">
      <c r="A117" s="200" t="s">
        <v>654</v>
      </c>
      <c r="B117" s="200" t="s">
        <v>544</v>
      </c>
      <c r="C117" s="159" t="s">
        <v>515</v>
      </c>
      <c r="D117" s="201">
        <v>2108322.5699999998</v>
      </c>
      <c r="E117" s="201">
        <v>656826</v>
      </c>
      <c r="F117" s="201">
        <f t="shared" si="3"/>
        <v>2765148.57</v>
      </c>
      <c r="G117" s="201">
        <v>1293816.46</v>
      </c>
      <c r="H117" s="201">
        <v>451546.89</v>
      </c>
      <c r="I117" s="201">
        <f t="shared" si="4"/>
        <v>1745363.35</v>
      </c>
      <c r="J117" s="201">
        <v>63.12</v>
      </c>
    </row>
    <row r="118" spans="1:10" ht="27" customHeight="1">
      <c r="A118" s="200" t="s">
        <v>655</v>
      </c>
      <c r="B118" s="200" t="s">
        <v>544</v>
      </c>
      <c r="C118" s="159" t="s">
        <v>516</v>
      </c>
      <c r="D118" s="201">
        <v>435521.99</v>
      </c>
      <c r="E118" s="201">
        <v>181905.67</v>
      </c>
      <c r="F118" s="201">
        <f t="shared" si="3"/>
        <v>617427.66</v>
      </c>
      <c r="G118" s="201">
        <v>407695.77</v>
      </c>
      <c r="H118" s="201">
        <v>174882.91</v>
      </c>
      <c r="I118" s="201">
        <f t="shared" si="4"/>
        <v>582578.68000000005</v>
      </c>
      <c r="J118" s="201">
        <v>94.36</v>
      </c>
    </row>
    <row r="119" spans="1:10" ht="27" customHeight="1">
      <c r="A119" s="200" t="s">
        <v>656</v>
      </c>
      <c r="B119" s="200" t="s">
        <v>544</v>
      </c>
      <c r="C119" s="159" t="s">
        <v>517</v>
      </c>
      <c r="D119" s="201">
        <v>1109412.5</v>
      </c>
      <c r="E119" s="201">
        <v>445927.92</v>
      </c>
      <c r="F119" s="201">
        <f t="shared" si="3"/>
        <v>1555340.42</v>
      </c>
      <c r="G119" s="201">
        <v>894128.69</v>
      </c>
      <c r="H119" s="201">
        <v>391461.16</v>
      </c>
      <c r="I119" s="201">
        <f t="shared" si="4"/>
        <v>1285589.8499999999</v>
      </c>
      <c r="J119" s="201">
        <v>82.66</v>
      </c>
    </row>
    <row r="120" spans="1:10" ht="27" customHeight="1">
      <c r="A120" s="200" t="s">
        <v>657</v>
      </c>
      <c r="B120" s="200" t="s">
        <v>544</v>
      </c>
      <c r="C120" s="159" t="s">
        <v>518</v>
      </c>
      <c r="D120" s="201">
        <v>1833903.11</v>
      </c>
      <c r="E120" s="201">
        <v>877094.38</v>
      </c>
      <c r="F120" s="201">
        <f t="shared" si="3"/>
        <v>2710997.49</v>
      </c>
      <c r="G120" s="201">
        <v>1570593.3</v>
      </c>
      <c r="H120" s="201">
        <v>792601.42</v>
      </c>
      <c r="I120" s="201">
        <f t="shared" si="4"/>
        <v>2363194.7200000002</v>
      </c>
      <c r="J120" s="201">
        <v>87.17</v>
      </c>
    </row>
    <row r="121" spans="1:10" ht="27" customHeight="1">
      <c r="A121" s="200" t="s">
        <v>658</v>
      </c>
      <c r="B121" s="200" t="s">
        <v>544</v>
      </c>
      <c r="C121" s="159" t="s">
        <v>519</v>
      </c>
      <c r="D121" s="201">
        <v>516676.65</v>
      </c>
      <c r="E121" s="201">
        <v>189018.25</v>
      </c>
      <c r="F121" s="201">
        <f t="shared" si="3"/>
        <v>705694.9</v>
      </c>
      <c r="G121" s="201">
        <v>495629.04</v>
      </c>
      <c r="H121" s="201">
        <v>181746.73</v>
      </c>
      <c r="I121" s="201">
        <f t="shared" si="4"/>
        <v>677375.77</v>
      </c>
      <c r="J121" s="201">
        <v>95.99</v>
      </c>
    </row>
    <row r="122" spans="1:10" ht="27" customHeight="1">
      <c r="A122" s="200" t="s">
        <v>659</v>
      </c>
      <c r="B122" s="200" t="s">
        <v>544</v>
      </c>
      <c r="C122" s="159" t="s">
        <v>520</v>
      </c>
      <c r="D122" s="201">
        <v>2401474.02</v>
      </c>
      <c r="E122" s="201">
        <v>911345.79</v>
      </c>
      <c r="F122" s="201">
        <f t="shared" si="3"/>
        <v>3312819.81</v>
      </c>
      <c r="G122" s="201">
        <v>2285984.0699999998</v>
      </c>
      <c r="H122" s="201">
        <v>896295.26</v>
      </c>
      <c r="I122" s="201">
        <f t="shared" si="4"/>
        <v>3182279.33</v>
      </c>
      <c r="J122" s="201">
        <v>96.06</v>
      </c>
    </row>
    <row r="123" spans="1:10" ht="27" customHeight="1">
      <c r="A123" s="200" t="s">
        <v>660</v>
      </c>
      <c r="B123" s="200" t="s">
        <v>544</v>
      </c>
      <c r="C123" s="159" t="s">
        <v>521</v>
      </c>
      <c r="D123" s="201">
        <v>1970668.09</v>
      </c>
      <c r="E123" s="201">
        <v>798978.18</v>
      </c>
      <c r="F123" s="201">
        <f t="shared" si="3"/>
        <v>2769646.27</v>
      </c>
      <c r="G123" s="201">
        <v>1750408.09</v>
      </c>
      <c r="H123" s="201">
        <v>739147.53</v>
      </c>
      <c r="I123" s="201">
        <f t="shared" si="4"/>
        <v>2489555.62</v>
      </c>
      <c r="J123" s="201">
        <v>89.89</v>
      </c>
    </row>
    <row r="124" spans="1:10" ht="27" customHeight="1">
      <c r="A124" s="200" t="s">
        <v>661</v>
      </c>
      <c r="B124" s="200" t="s">
        <v>544</v>
      </c>
      <c r="C124" s="159" t="s">
        <v>522</v>
      </c>
      <c r="D124" s="201">
        <v>2026546.59</v>
      </c>
      <c r="E124" s="201">
        <v>927684.08</v>
      </c>
      <c r="F124" s="201">
        <f t="shared" si="3"/>
        <v>2954230.67</v>
      </c>
      <c r="G124" s="201">
        <v>1901505.33</v>
      </c>
      <c r="H124" s="201">
        <v>891655.08</v>
      </c>
      <c r="I124" s="201">
        <f t="shared" si="4"/>
        <v>2793160.41</v>
      </c>
      <c r="J124" s="201">
        <v>94.55</v>
      </c>
    </row>
    <row r="125" spans="1:10" ht="27" customHeight="1">
      <c r="A125" s="200" t="s">
        <v>662</v>
      </c>
      <c r="B125" s="200" t="s">
        <v>544</v>
      </c>
      <c r="C125" s="159" t="s">
        <v>523</v>
      </c>
      <c r="D125" s="201">
        <v>2294275.87</v>
      </c>
      <c r="E125" s="201">
        <v>852567.16</v>
      </c>
      <c r="F125" s="201">
        <f t="shared" si="3"/>
        <v>3146843.0300000003</v>
      </c>
      <c r="G125" s="201">
        <v>2147958.9500000002</v>
      </c>
      <c r="H125" s="201">
        <v>812546.56000000006</v>
      </c>
      <c r="I125" s="201">
        <f t="shared" si="4"/>
        <v>2960505.5100000002</v>
      </c>
      <c r="J125" s="201">
        <v>94.08</v>
      </c>
    </row>
    <row r="126" spans="1:10" ht="27" customHeight="1">
      <c r="A126" s="200" t="s">
        <v>663</v>
      </c>
      <c r="B126" s="200" t="s">
        <v>544</v>
      </c>
      <c r="C126" s="159" t="s">
        <v>524</v>
      </c>
      <c r="D126" s="201">
        <v>2150645.83</v>
      </c>
      <c r="E126" s="201">
        <v>1022265.8</v>
      </c>
      <c r="F126" s="201">
        <f t="shared" si="3"/>
        <v>3172911.63</v>
      </c>
      <c r="G126" s="201">
        <v>2081424.48</v>
      </c>
      <c r="H126" s="201">
        <v>1005704.81</v>
      </c>
      <c r="I126" s="201">
        <f t="shared" si="4"/>
        <v>3087129.29</v>
      </c>
      <c r="J126" s="201">
        <v>97.3</v>
      </c>
    </row>
    <row r="127" spans="1:10" ht="27" customHeight="1">
      <c r="A127" s="200" t="s">
        <v>664</v>
      </c>
      <c r="B127" s="200" t="s">
        <v>544</v>
      </c>
      <c r="C127" s="159" t="s">
        <v>525</v>
      </c>
      <c r="D127" s="201">
        <v>2050036.36</v>
      </c>
      <c r="E127" s="201">
        <v>944761.32</v>
      </c>
      <c r="F127" s="201">
        <f t="shared" si="3"/>
        <v>2994797.68</v>
      </c>
      <c r="G127" s="201">
        <v>1887458.22</v>
      </c>
      <c r="H127" s="201">
        <v>899155.28</v>
      </c>
      <c r="I127" s="201">
        <f t="shared" si="4"/>
        <v>2786613.5</v>
      </c>
      <c r="J127" s="201">
        <v>93.05</v>
      </c>
    </row>
    <row r="128" spans="1:10" ht="27" customHeight="1">
      <c r="A128" s="200" t="s">
        <v>665</v>
      </c>
      <c r="B128" s="200" t="s">
        <v>544</v>
      </c>
      <c r="C128" s="159" t="s">
        <v>526</v>
      </c>
      <c r="D128" s="201">
        <v>1432207.71</v>
      </c>
      <c r="E128" s="201">
        <v>492321.22</v>
      </c>
      <c r="F128" s="201">
        <f t="shared" si="3"/>
        <v>1924528.93</v>
      </c>
      <c r="G128" s="201">
        <v>1432207.71</v>
      </c>
      <c r="H128" s="201">
        <v>492321.22</v>
      </c>
      <c r="I128" s="201">
        <f t="shared" si="4"/>
        <v>1924528.93</v>
      </c>
      <c r="J128" s="201">
        <v>100</v>
      </c>
    </row>
    <row r="129" spans="1:10" ht="27" customHeight="1">
      <c r="A129" s="200" t="s">
        <v>666</v>
      </c>
      <c r="B129" s="200" t="s">
        <v>544</v>
      </c>
      <c r="C129" s="159" t="s">
        <v>527</v>
      </c>
      <c r="D129" s="201">
        <v>2750170.2</v>
      </c>
      <c r="E129" s="201">
        <v>1283286.54</v>
      </c>
      <c r="F129" s="201">
        <f t="shared" si="3"/>
        <v>4033456.74</v>
      </c>
      <c r="G129" s="201">
        <v>2568118.69</v>
      </c>
      <c r="H129" s="201">
        <v>1213258.3400000001</v>
      </c>
      <c r="I129" s="201">
        <f t="shared" si="4"/>
        <v>3781377.0300000003</v>
      </c>
      <c r="J129" s="201">
        <v>93.75</v>
      </c>
    </row>
    <row r="130" spans="1:10" ht="27" customHeight="1">
      <c r="A130" s="200" t="s">
        <v>667</v>
      </c>
      <c r="B130" s="200" t="s">
        <v>544</v>
      </c>
      <c r="C130" s="159" t="s">
        <v>528</v>
      </c>
      <c r="D130" s="201">
        <v>2693094.91</v>
      </c>
      <c r="E130" s="201">
        <v>1187040.47</v>
      </c>
      <c r="F130" s="201">
        <f t="shared" si="3"/>
        <v>3880135.38</v>
      </c>
      <c r="G130" s="201">
        <v>2503175.0699999998</v>
      </c>
      <c r="H130" s="201">
        <v>1132697.8</v>
      </c>
      <c r="I130" s="201">
        <f t="shared" si="4"/>
        <v>3635872.87</v>
      </c>
      <c r="J130" s="201">
        <v>93.7</v>
      </c>
    </row>
    <row r="131" spans="1:10" ht="12" customHeight="1">
      <c r="D131" s="202"/>
      <c r="E131" s="202"/>
      <c r="F131" s="202"/>
      <c r="G131" s="203"/>
      <c r="H131" s="203"/>
      <c r="I131" s="203"/>
    </row>
    <row r="132" spans="1:10" ht="12" customHeight="1">
      <c r="A132" s="204" t="s">
        <v>668</v>
      </c>
    </row>
  </sheetData>
  <mergeCells count="10">
    <mergeCell ref="A1:C1"/>
    <mergeCell ref="A2:J2"/>
    <mergeCell ref="A3:C3"/>
    <mergeCell ref="G3:J3"/>
    <mergeCell ref="D4:F4"/>
    <mergeCell ref="G4:I4"/>
    <mergeCell ref="A4:A5"/>
    <mergeCell ref="B4:B5"/>
    <mergeCell ref="C4:C5"/>
    <mergeCell ref="J4:J5"/>
  </mergeCells>
  <phoneticPr fontId="145" type="noConversion"/>
  <pageMargins left="0.35433070866141703" right="0.35433070866141703" top="0.78740157480314998" bottom="0.68897637795275601" header="0.511811023622047" footer="0.511811023622047"/>
  <pageSetup paperSize="9" scale="80" fitToHeight="0" orientation="landscape" horizontalDpi="1200" verticalDpi="12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workbookViewId="0">
      <selection activeCell="B4" sqref="B4"/>
    </sheetView>
  </sheetViews>
  <sheetFormatPr defaultColWidth="9" defaultRowHeight="13.5"/>
  <cols>
    <col min="1" max="1" width="6.625" style="138" customWidth="1"/>
    <col min="2" max="2" width="32.625" style="138" customWidth="1"/>
    <col min="3" max="4" width="9" style="190"/>
    <col min="5" max="16384" width="9" style="138"/>
  </cols>
  <sheetData>
    <row r="1" spans="1:4">
      <c r="A1" s="875" t="s">
        <v>669</v>
      </c>
      <c r="B1" s="875"/>
      <c r="C1" s="882"/>
      <c r="D1" s="882"/>
    </row>
    <row r="2" spans="1:4">
      <c r="A2" s="875"/>
      <c r="B2" s="875"/>
      <c r="C2" s="882"/>
      <c r="D2" s="882"/>
    </row>
    <row r="3" spans="1:4">
      <c r="A3" s="875"/>
      <c r="B3" s="875"/>
      <c r="C3" s="882"/>
      <c r="D3" s="882"/>
    </row>
    <row r="4" spans="1:4" ht="20.100000000000001" customHeight="1">
      <c r="A4" s="191" t="s">
        <v>196</v>
      </c>
      <c r="B4" s="191" t="s">
        <v>399</v>
      </c>
      <c r="C4" s="190" t="s">
        <v>670</v>
      </c>
      <c r="D4" s="192" t="s">
        <v>671</v>
      </c>
    </row>
    <row r="5" spans="1:4" ht="20.100000000000001" customHeight="1">
      <c r="A5" s="158">
        <v>1</v>
      </c>
      <c r="B5" s="159" t="s">
        <v>402</v>
      </c>
      <c r="C5" s="192"/>
      <c r="D5" s="192" t="s">
        <v>671</v>
      </c>
    </row>
    <row r="6" spans="1:4" ht="20.100000000000001" customHeight="1">
      <c r="A6" s="163">
        <v>2</v>
      </c>
      <c r="B6" s="159" t="s">
        <v>404</v>
      </c>
      <c r="C6" s="192"/>
      <c r="D6" s="192" t="s">
        <v>671</v>
      </c>
    </row>
    <row r="7" spans="1:4" ht="20.100000000000001" customHeight="1">
      <c r="A7" s="158">
        <v>3</v>
      </c>
      <c r="B7" s="159" t="s">
        <v>406</v>
      </c>
      <c r="C7" s="192"/>
      <c r="D7" s="192" t="s">
        <v>671</v>
      </c>
    </row>
    <row r="8" spans="1:4" ht="20.100000000000001" customHeight="1">
      <c r="A8" s="163">
        <v>4</v>
      </c>
      <c r="B8" s="159" t="s">
        <v>407</v>
      </c>
      <c r="C8" s="192"/>
      <c r="D8" s="192" t="s">
        <v>671</v>
      </c>
    </row>
    <row r="9" spans="1:4" ht="20.100000000000001" customHeight="1">
      <c r="A9" s="158">
        <v>5</v>
      </c>
      <c r="B9" s="159" t="s">
        <v>408</v>
      </c>
      <c r="C9" s="192" t="s">
        <v>670</v>
      </c>
      <c r="D9" s="192"/>
    </row>
    <row r="10" spans="1:4" ht="20.100000000000001" customHeight="1">
      <c r="A10" s="163">
        <v>6</v>
      </c>
      <c r="B10" s="159" t="s">
        <v>409</v>
      </c>
      <c r="C10" s="192" t="s">
        <v>670</v>
      </c>
      <c r="D10" s="192"/>
    </row>
    <row r="11" spans="1:4" ht="20.100000000000001" customHeight="1">
      <c r="A11" s="158">
        <v>7</v>
      </c>
      <c r="B11" s="159" t="s">
        <v>410</v>
      </c>
      <c r="C11" s="192"/>
      <c r="D11" s="192" t="s">
        <v>671</v>
      </c>
    </row>
    <row r="12" spans="1:4" ht="20.100000000000001" customHeight="1">
      <c r="A12" s="163">
        <v>8</v>
      </c>
      <c r="B12" s="159" t="s">
        <v>411</v>
      </c>
      <c r="C12" s="192"/>
      <c r="D12" s="192" t="s">
        <v>671</v>
      </c>
    </row>
    <row r="13" spans="1:4" ht="20.100000000000001" customHeight="1">
      <c r="A13" s="158">
        <v>9</v>
      </c>
      <c r="B13" s="159" t="s">
        <v>412</v>
      </c>
      <c r="C13" s="192" t="s">
        <v>670</v>
      </c>
      <c r="D13" s="192"/>
    </row>
    <row r="14" spans="1:4" ht="20.100000000000001" customHeight="1">
      <c r="A14" s="163">
        <v>10</v>
      </c>
      <c r="B14" s="159" t="s">
        <v>413</v>
      </c>
      <c r="C14" s="192" t="s">
        <v>670</v>
      </c>
      <c r="D14" s="192"/>
    </row>
    <row r="15" spans="1:4" ht="20.100000000000001" customHeight="1">
      <c r="A15" s="158">
        <v>11</v>
      </c>
      <c r="B15" s="159" t="s">
        <v>414</v>
      </c>
      <c r="C15" s="192" t="s">
        <v>670</v>
      </c>
      <c r="D15" s="192"/>
    </row>
    <row r="16" spans="1:4" ht="20.100000000000001" customHeight="1">
      <c r="A16" s="163">
        <v>12</v>
      </c>
      <c r="B16" s="159" t="s">
        <v>415</v>
      </c>
      <c r="C16" s="192"/>
      <c r="D16" s="192" t="s">
        <v>671</v>
      </c>
    </row>
    <row r="17" spans="1:4" ht="20.100000000000001" customHeight="1">
      <c r="A17" s="158">
        <v>13</v>
      </c>
      <c r="B17" s="159" t="s">
        <v>416</v>
      </c>
      <c r="C17" s="192"/>
      <c r="D17" s="192" t="s">
        <v>671</v>
      </c>
    </row>
    <row r="18" spans="1:4" ht="20.100000000000001" customHeight="1">
      <c r="A18" s="163">
        <v>14</v>
      </c>
      <c r="B18" s="159" t="s">
        <v>417</v>
      </c>
      <c r="C18" s="192"/>
      <c r="D18" s="192" t="s">
        <v>671</v>
      </c>
    </row>
    <row r="19" spans="1:4" ht="20.100000000000001" customHeight="1">
      <c r="A19" s="158">
        <v>15</v>
      </c>
      <c r="B19" s="159" t="s">
        <v>418</v>
      </c>
      <c r="C19" s="192" t="s">
        <v>670</v>
      </c>
      <c r="D19" s="192"/>
    </row>
    <row r="20" spans="1:4" ht="20.100000000000001" customHeight="1">
      <c r="A20" s="163">
        <v>16</v>
      </c>
      <c r="B20" s="159" t="s">
        <v>419</v>
      </c>
      <c r="C20" s="192" t="s">
        <v>670</v>
      </c>
      <c r="D20" s="192"/>
    </row>
    <row r="21" spans="1:4" ht="20.100000000000001" customHeight="1">
      <c r="A21" s="158">
        <v>17</v>
      </c>
      <c r="B21" s="159" t="s">
        <v>420</v>
      </c>
      <c r="C21" s="192"/>
      <c r="D21" s="192" t="s">
        <v>671</v>
      </c>
    </row>
    <row r="22" spans="1:4" ht="20.100000000000001" customHeight="1">
      <c r="A22" s="163">
        <v>18</v>
      </c>
      <c r="B22" s="159" t="s">
        <v>421</v>
      </c>
      <c r="C22" s="192"/>
      <c r="D22" s="192" t="s">
        <v>671</v>
      </c>
    </row>
    <row r="23" spans="1:4" ht="20.100000000000001" customHeight="1">
      <c r="A23" s="158">
        <v>19</v>
      </c>
      <c r="B23" s="159" t="s">
        <v>422</v>
      </c>
      <c r="C23" s="192" t="s">
        <v>670</v>
      </c>
      <c r="D23" s="192"/>
    </row>
    <row r="24" spans="1:4" ht="20.100000000000001" customHeight="1">
      <c r="A24" s="163">
        <v>20</v>
      </c>
      <c r="B24" s="159" t="s">
        <v>423</v>
      </c>
      <c r="C24" s="192" t="s">
        <v>670</v>
      </c>
      <c r="D24" s="192"/>
    </row>
    <row r="25" spans="1:4" ht="20.100000000000001" customHeight="1">
      <c r="A25" s="158">
        <v>21</v>
      </c>
      <c r="B25" s="159" t="s">
        <v>424</v>
      </c>
      <c r="C25" s="192" t="s">
        <v>670</v>
      </c>
      <c r="D25" s="192"/>
    </row>
    <row r="26" spans="1:4" ht="20.100000000000001" customHeight="1">
      <c r="A26" s="163">
        <v>22</v>
      </c>
      <c r="B26" s="159" t="s">
        <v>425</v>
      </c>
      <c r="C26" s="192" t="s">
        <v>670</v>
      </c>
      <c r="D26" s="192"/>
    </row>
    <row r="27" spans="1:4" ht="20.100000000000001" customHeight="1">
      <c r="A27" s="158">
        <v>23</v>
      </c>
      <c r="B27" s="159" t="s">
        <v>426</v>
      </c>
      <c r="C27" s="192" t="s">
        <v>670</v>
      </c>
      <c r="D27" s="192"/>
    </row>
    <row r="28" spans="1:4" ht="20.100000000000001" customHeight="1">
      <c r="A28" s="163">
        <v>24</v>
      </c>
      <c r="B28" s="159" t="s">
        <v>428</v>
      </c>
      <c r="C28" s="192" t="s">
        <v>670</v>
      </c>
      <c r="D28" s="192"/>
    </row>
    <row r="29" spans="1:4" ht="20.100000000000001" customHeight="1">
      <c r="A29" s="158">
        <v>25</v>
      </c>
      <c r="B29" s="159" t="s">
        <v>429</v>
      </c>
      <c r="C29" s="192" t="s">
        <v>670</v>
      </c>
      <c r="D29" s="192"/>
    </row>
    <row r="30" spans="1:4" ht="20.100000000000001" customHeight="1">
      <c r="A30" s="163">
        <v>26</v>
      </c>
      <c r="B30" s="159" t="s">
        <v>430</v>
      </c>
      <c r="C30" s="192" t="s">
        <v>670</v>
      </c>
      <c r="D30" s="192"/>
    </row>
    <row r="31" spans="1:4" ht="20.100000000000001" customHeight="1">
      <c r="A31" s="158">
        <v>27</v>
      </c>
      <c r="B31" s="159" t="s">
        <v>431</v>
      </c>
      <c r="C31" s="192" t="s">
        <v>670</v>
      </c>
      <c r="D31" s="192"/>
    </row>
    <row r="32" spans="1:4" ht="20.100000000000001" customHeight="1">
      <c r="A32" s="163">
        <v>28</v>
      </c>
      <c r="B32" s="159" t="s">
        <v>432</v>
      </c>
      <c r="C32" s="192" t="s">
        <v>670</v>
      </c>
      <c r="D32" s="192"/>
    </row>
    <row r="33" spans="1:4" ht="20.100000000000001" customHeight="1">
      <c r="A33" s="158">
        <v>29</v>
      </c>
      <c r="B33" s="159" t="s">
        <v>433</v>
      </c>
      <c r="C33" s="192" t="s">
        <v>670</v>
      </c>
      <c r="D33" s="192"/>
    </row>
    <row r="34" spans="1:4" ht="20.100000000000001" customHeight="1">
      <c r="A34" s="163">
        <v>30</v>
      </c>
      <c r="B34" s="159" t="s">
        <v>434</v>
      </c>
      <c r="C34" s="192" t="s">
        <v>670</v>
      </c>
      <c r="D34" s="192"/>
    </row>
    <row r="35" spans="1:4" ht="20.100000000000001" customHeight="1">
      <c r="A35" s="158">
        <v>31</v>
      </c>
      <c r="B35" s="159" t="s">
        <v>435</v>
      </c>
      <c r="C35" s="192" t="s">
        <v>670</v>
      </c>
      <c r="D35" s="192"/>
    </row>
    <row r="36" spans="1:4" ht="20.100000000000001" customHeight="1">
      <c r="A36" s="163">
        <v>32</v>
      </c>
      <c r="B36" s="159" t="s">
        <v>436</v>
      </c>
      <c r="C36" s="192" t="s">
        <v>670</v>
      </c>
      <c r="D36" s="192"/>
    </row>
    <row r="37" spans="1:4" ht="20.100000000000001" customHeight="1">
      <c r="A37" s="158">
        <v>33</v>
      </c>
      <c r="B37" s="159" t="s">
        <v>437</v>
      </c>
      <c r="C37" s="192" t="s">
        <v>670</v>
      </c>
      <c r="D37" s="192"/>
    </row>
    <row r="38" spans="1:4" ht="20.100000000000001" customHeight="1">
      <c r="A38" s="163">
        <v>34</v>
      </c>
      <c r="B38" s="159" t="s">
        <v>438</v>
      </c>
      <c r="C38" s="192" t="s">
        <v>670</v>
      </c>
      <c r="D38" s="192"/>
    </row>
    <row r="39" spans="1:4" ht="20.100000000000001" customHeight="1">
      <c r="A39" s="158">
        <v>35</v>
      </c>
      <c r="B39" s="159" t="s">
        <v>439</v>
      </c>
      <c r="C39" s="192" t="s">
        <v>670</v>
      </c>
      <c r="D39" s="192"/>
    </row>
    <row r="40" spans="1:4" ht="20.100000000000001" customHeight="1">
      <c r="A40" s="163">
        <v>36</v>
      </c>
      <c r="B40" s="159" t="s">
        <v>440</v>
      </c>
      <c r="C40" s="192" t="s">
        <v>670</v>
      </c>
      <c r="D40" s="192"/>
    </row>
    <row r="41" spans="1:4" ht="20.100000000000001" customHeight="1">
      <c r="A41" s="158">
        <v>37</v>
      </c>
      <c r="B41" s="159" t="s">
        <v>441</v>
      </c>
      <c r="C41" s="192" t="s">
        <v>670</v>
      </c>
      <c r="D41" s="192"/>
    </row>
    <row r="42" spans="1:4" ht="20.100000000000001" customHeight="1">
      <c r="A42" s="163">
        <v>38</v>
      </c>
      <c r="B42" s="159" t="s">
        <v>442</v>
      </c>
      <c r="C42" s="192" t="s">
        <v>670</v>
      </c>
      <c r="D42" s="192"/>
    </row>
    <row r="43" spans="1:4" ht="20.100000000000001" customHeight="1">
      <c r="A43" s="158">
        <v>39</v>
      </c>
      <c r="B43" s="159" t="s">
        <v>443</v>
      </c>
      <c r="C43" s="192" t="s">
        <v>670</v>
      </c>
      <c r="D43" s="192"/>
    </row>
    <row r="44" spans="1:4" ht="20.100000000000001" customHeight="1">
      <c r="A44" s="163">
        <v>40</v>
      </c>
      <c r="B44" s="159" t="s">
        <v>444</v>
      </c>
      <c r="C44" s="192"/>
      <c r="D44" s="192" t="s">
        <v>671</v>
      </c>
    </row>
    <row r="45" spans="1:4" ht="20.100000000000001" customHeight="1">
      <c r="A45" s="158">
        <v>41</v>
      </c>
      <c r="B45" s="159" t="s">
        <v>445</v>
      </c>
      <c r="C45" s="192"/>
      <c r="D45" s="192" t="s">
        <v>671</v>
      </c>
    </row>
    <row r="46" spans="1:4" ht="20.100000000000001" customHeight="1">
      <c r="A46" s="163">
        <v>42</v>
      </c>
      <c r="B46" s="159" t="s">
        <v>446</v>
      </c>
      <c r="C46" s="192" t="s">
        <v>670</v>
      </c>
      <c r="D46" s="192"/>
    </row>
    <row r="47" spans="1:4" ht="20.100000000000001" customHeight="1">
      <c r="A47" s="158">
        <v>43</v>
      </c>
      <c r="B47" s="159" t="s">
        <v>447</v>
      </c>
      <c r="C47" s="192"/>
      <c r="D47" s="192" t="s">
        <v>671</v>
      </c>
    </row>
    <row r="48" spans="1:4" ht="20.100000000000001" customHeight="1">
      <c r="A48" s="163">
        <v>44</v>
      </c>
      <c r="B48" s="159" t="s">
        <v>448</v>
      </c>
      <c r="C48" s="192"/>
      <c r="D48" s="192" t="s">
        <v>671</v>
      </c>
    </row>
    <row r="49" spans="1:4" ht="20.100000000000001" customHeight="1">
      <c r="A49" s="158">
        <v>45</v>
      </c>
      <c r="B49" s="159" t="s">
        <v>449</v>
      </c>
      <c r="C49" s="192" t="s">
        <v>670</v>
      </c>
      <c r="D49" s="192"/>
    </row>
    <row r="50" spans="1:4" ht="20.100000000000001" customHeight="1">
      <c r="A50" s="163">
        <v>46</v>
      </c>
      <c r="B50" s="159" t="s">
        <v>450</v>
      </c>
      <c r="C50" s="192"/>
      <c r="D50" s="192" t="s">
        <v>671</v>
      </c>
    </row>
    <row r="51" spans="1:4" ht="20.100000000000001" customHeight="1">
      <c r="A51" s="158">
        <v>47</v>
      </c>
      <c r="B51" s="159" t="s">
        <v>451</v>
      </c>
      <c r="C51" s="192" t="s">
        <v>670</v>
      </c>
      <c r="D51" s="192"/>
    </row>
    <row r="52" spans="1:4" ht="20.100000000000001" customHeight="1">
      <c r="A52" s="163">
        <v>48</v>
      </c>
      <c r="B52" s="159" t="s">
        <v>452</v>
      </c>
      <c r="C52" s="192"/>
      <c r="D52" s="192" t="s">
        <v>671</v>
      </c>
    </row>
    <row r="53" spans="1:4" ht="20.100000000000001" customHeight="1">
      <c r="A53" s="158">
        <v>49</v>
      </c>
      <c r="B53" s="159" t="s">
        <v>453</v>
      </c>
      <c r="C53" s="192" t="s">
        <v>670</v>
      </c>
      <c r="D53" s="192"/>
    </row>
    <row r="54" spans="1:4" ht="20.100000000000001" customHeight="1">
      <c r="A54" s="163">
        <v>50</v>
      </c>
      <c r="B54" s="159" t="s">
        <v>454</v>
      </c>
      <c r="C54" s="192" t="s">
        <v>670</v>
      </c>
      <c r="D54" s="192"/>
    </row>
    <row r="55" spans="1:4" ht="20.100000000000001" customHeight="1">
      <c r="A55" s="158">
        <v>51</v>
      </c>
      <c r="B55" s="159" t="s">
        <v>455</v>
      </c>
      <c r="C55" s="192" t="s">
        <v>670</v>
      </c>
      <c r="D55" s="192"/>
    </row>
    <row r="56" spans="1:4" ht="20.100000000000001" customHeight="1">
      <c r="A56" s="163">
        <v>52</v>
      </c>
      <c r="B56" s="159" t="s">
        <v>456</v>
      </c>
      <c r="C56" s="192"/>
      <c r="D56" s="192" t="s">
        <v>671</v>
      </c>
    </row>
    <row r="57" spans="1:4" ht="20.100000000000001" customHeight="1">
      <c r="A57" s="158">
        <v>53</v>
      </c>
      <c r="B57" s="159" t="s">
        <v>457</v>
      </c>
      <c r="C57" s="192"/>
      <c r="D57" s="192" t="s">
        <v>671</v>
      </c>
    </row>
    <row r="58" spans="1:4" ht="20.100000000000001" customHeight="1">
      <c r="A58" s="163">
        <v>54</v>
      </c>
      <c r="B58" s="159" t="s">
        <v>458</v>
      </c>
      <c r="C58" s="192"/>
      <c r="D58" s="192" t="s">
        <v>671</v>
      </c>
    </row>
    <row r="59" spans="1:4" ht="20.100000000000001" customHeight="1">
      <c r="A59" s="158">
        <v>55</v>
      </c>
      <c r="B59" s="159" t="s">
        <v>459</v>
      </c>
      <c r="C59" s="192"/>
      <c r="D59" s="192" t="s">
        <v>671</v>
      </c>
    </row>
    <row r="60" spans="1:4" ht="20.100000000000001" customHeight="1">
      <c r="A60" s="163">
        <v>56</v>
      </c>
      <c r="B60" s="159" t="s">
        <v>460</v>
      </c>
      <c r="C60" s="192" t="s">
        <v>670</v>
      </c>
      <c r="D60" s="192"/>
    </row>
    <row r="61" spans="1:4" ht="20.100000000000001" customHeight="1">
      <c r="A61" s="158">
        <v>57</v>
      </c>
      <c r="B61" s="159" t="s">
        <v>461</v>
      </c>
      <c r="C61" s="192"/>
      <c r="D61" s="192" t="s">
        <v>671</v>
      </c>
    </row>
    <row r="62" spans="1:4" ht="20.100000000000001" customHeight="1">
      <c r="A62" s="163">
        <v>58</v>
      </c>
      <c r="B62" s="159" t="s">
        <v>462</v>
      </c>
      <c r="C62" s="192" t="s">
        <v>670</v>
      </c>
      <c r="D62" s="192"/>
    </row>
    <row r="63" spans="1:4" ht="20.100000000000001" customHeight="1">
      <c r="A63" s="158">
        <v>59</v>
      </c>
      <c r="B63" s="159" t="s">
        <v>463</v>
      </c>
      <c r="C63" s="192"/>
      <c r="D63" s="192" t="s">
        <v>671</v>
      </c>
    </row>
    <row r="64" spans="1:4" ht="20.100000000000001" customHeight="1">
      <c r="A64" s="163">
        <v>60</v>
      </c>
      <c r="B64" s="159" t="s">
        <v>464</v>
      </c>
      <c r="C64" s="192" t="s">
        <v>670</v>
      </c>
      <c r="D64" s="192"/>
    </row>
    <row r="65" spans="1:4" ht="20.100000000000001" customHeight="1">
      <c r="A65" s="158">
        <v>61</v>
      </c>
      <c r="B65" s="159" t="s">
        <v>465</v>
      </c>
      <c r="C65" s="192"/>
      <c r="D65" s="192" t="s">
        <v>671</v>
      </c>
    </row>
    <row r="66" spans="1:4" ht="20.100000000000001" customHeight="1">
      <c r="A66" s="163">
        <v>62</v>
      </c>
      <c r="B66" s="159" t="s">
        <v>466</v>
      </c>
      <c r="C66" s="192" t="s">
        <v>670</v>
      </c>
      <c r="D66" s="192"/>
    </row>
    <row r="67" spans="1:4" ht="20.100000000000001" customHeight="1">
      <c r="A67" s="158">
        <v>63</v>
      </c>
      <c r="B67" s="159" t="s">
        <v>467</v>
      </c>
      <c r="C67" s="192"/>
      <c r="D67" s="192" t="s">
        <v>671</v>
      </c>
    </row>
    <row r="68" spans="1:4" ht="20.100000000000001" customHeight="1">
      <c r="A68" s="163">
        <v>64</v>
      </c>
      <c r="B68" s="159" t="s">
        <v>468</v>
      </c>
      <c r="C68" s="192" t="s">
        <v>670</v>
      </c>
      <c r="D68" s="192"/>
    </row>
    <row r="69" spans="1:4" ht="20.100000000000001" customHeight="1">
      <c r="A69" s="158">
        <v>65</v>
      </c>
      <c r="B69" s="159" t="s">
        <v>469</v>
      </c>
      <c r="C69" s="192"/>
      <c r="D69" s="192" t="s">
        <v>671</v>
      </c>
    </row>
    <row r="70" spans="1:4" ht="20.100000000000001" customHeight="1">
      <c r="A70" s="163">
        <v>66</v>
      </c>
      <c r="B70" s="159" t="s">
        <v>470</v>
      </c>
      <c r="C70" s="192" t="s">
        <v>670</v>
      </c>
      <c r="D70" s="192"/>
    </row>
    <row r="71" spans="1:4" ht="20.100000000000001" customHeight="1">
      <c r="A71" s="158">
        <v>67</v>
      </c>
      <c r="B71" s="159" t="s">
        <v>471</v>
      </c>
      <c r="C71" s="192" t="s">
        <v>670</v>
      </c>
      <c r="D71" s="192"/>
    </row>
    <row r="72" spans="1:4" ht="20.100000000000001" customHeight="1">
      <c r="A72" s="163">
        <v>68</v>
      </c>
      <c r="B72" s="159" t="s">
        <v>472</v>
      </c>
      <c r="C72" s="192" t="s">
        <v>670</v>
      </c>
      <c r="D72" s="192"/>
    </row>
    <row r="73" spans="1:4" ht="20.100000000000001" customHeight="1">
      <c r="A73" s="158">
        <v>69</v>
      </c>
      <c r="B73" s="159" t="s">
        <v>473</v>
      </c>
      <c r="C73" s="192" t="s">
        <v>670</v>
      </c>
      <c r="D73" s="192"/>
    </row>
    <row r="74" spans="1:4" ht="20.100000000000001" customHeight="1">
      <c r="A74" s="163">
        <v>70</v>
      </c>
      <c r="B74" s="159" t="s">
        <v>474</v>
      </c>
      <c r="C74" s="192"/>
      <c r="D74" s="192" t="s">
        <v>671</v>
      </c>
    </row>
    <row r="75" spans="1:4" ht="20.100000000000001" customHeight="1">
      <c r="A75" s="158">
        <v>71</v>
      </c>
      <c r="B75" s="159" t="s">
        <v>475</v>
      </c>
      <c r="C75" s="192" t="s">
        <v>670</v>
      </c>
      <c r="D75" s="192"/>
    </row>
    <row r="76" spans="1:4" ht="20.100000000000001" customHeight="1">
      <c r="A76" s="163">
        <v>72</v>
      </c>
      <c r="B76" s="159" t="s">
        <v>476</v>
      </c>
      <c r="C76" s="192" t="s">
        <v>670</v>
      </c>
      <c r="D76" s="192"/>
    </row>
    <row r="77" spans="1:4" ht="20.100000000000001" customHeight="1">
      <c r="A77" s="158">
        <v>73</v>
      </c>
      <c r="B77" s="159" t="s">
        <v>477</v>
      </c>
      <c r="C77" s="192" t="s">
        <v>670</v>
      </c>
      <c r="D77" s="192"/>
    </row>
    <row r="78" spans="1:4" ht="20.100000000000001" customHeight="1">
      <c r="A78" s="163">
        <v>74</v>
      </c>
      <c r="B78" s="159" t="s">
        <v>478</v>
      </c>
      <c r="C78" s="192" t="s">
        <v>670</v>
      </c>
      <c r="D78" s="192"/>
    </row>
    <row r="79" spans="1:4" ht="20.100000000000001" customHeight="1">
      <c r="A79" s="158">
        <v>75</v>
      </c>
      <c r="B79" s="159" t="s">
        <v>479</v>
      </c>
      <c r="C79" s="192" t="s">
        <v>670</v>
      </c>
      <c r="D79" s="192"/>
    </row>
    <row r="80" spans="1:4" ht="20.100000000000001" customHeight="1">
      <c r="A80" s="163">
        <v>76</v>
      </c>
      <c r="B80" s="159" t="s">
        <v>480</v>
      </c>
      <c r="C80" s="192" t="s">
        <v>670</v>
      </c>
      <c r="D80" s="192"/>
    </row>
    <row r="81" spans="1:4" ht="20.100000000000001" customHeight="1">
      <c r="A81" s="158">
        <v>77</v>
      </c>
      <c r="B81" s="159" t="s">
        <v>481</v>
      </c>
      <c r="C81" s="192"/>
      <c r="D81" s="192" t="s">
        <v>671</v>
      </c>
    </row>
    <row r="82" spans="1:4" ht="20.100000000000001" customHeight="1">
      <c r="A82" s="163">
        <v>78</v>
      </c>
      <c r="B82" s="159" t="s">
        <v>482</v>
      </c>
      <c r="C82" s="192"/>
      <c r="D82" s="192" t="s">
        <v>671</v>
      </c>
    </row>
    <row r="83" spans="1:4" ht="20.100000000000001" customHeight="1">
      <c r="A83" s="158">
        <v>79</v>
      </c>
      <c r="B83" s="159" t="s">
        <v>483</v>
      </c>
      <c r="C83" s="192" t="s">
        <v>670</v>
      </c>
      <c r="D83" s="192"/>
    </row>
    <row r="84" spans="1:4" ht="20.100000000000001" customHeight="1">
      <c r="A84" s="163">
        <v>80</v>
      </c>
      <c r="B84" s="159" t="s">
        <v>484</v>
      </c>
      <c r="C84" s="192"/>
      <c r="D84" s="192" t="s">
        <v>671</v>
      </c>
    </row>
    <row r="85" spans="1:4" ht="20.100000000000001" customHeight="1">
      <c r="A85" s="158">
        <v>81</v>
      </c>
      <c r="B85" s="159" t="s">
        <v>485</v>
      </c>
      <c r="C85" s="192"/>
      <c r="D85" s="192" t="s">
        <v>671</v>
      </c>
    </row>
    <row r="86" spans="1:4" ht="20.100000000000001" customHeight="1">
      <c r="A86" s="163">
        <v>82</v>
      </c>
      <c r="B86" s="159" t="s">
        <v>486</v>
      </c>
      <c r="C86" s="192" t="s">
        <v>670</v>
      </c>
      <c r="D86" s="192"/>
    </row>
    <row r="87" spans="1:4" ht="20.100000000000001" customHeight="1">
      <c r="A87" s="158">
        <v>83</v>
      </c>
      <c r="B87" s="159" t="s">
        <v>487</v>
      </c>
      <c r="C87" s="192"/>
      <c r="D87" s="192" t="s">
        <v>671</v>
      </c>
    </row>
    <row r="88" spans="1:4" ht="20.100000000000001" customHeight="1">
      <c r="A88" s="163">
        <v>84</v>
      </c>
      <c r="B88" s="159" t="s">
        <v>488</v>
      </c>
      <c r="C88" s="192" t="s">
        <v>670</v>
      </c>
      <c r="D88" s="192"/>
    </row>
    <row r="89" spans="1:4" ht="20.100000000000001" customHeight="1">
      <c r="A89" s="158">
        <v>85</v>
      </c>
      <c r="B89" s="159" t="s">
        <v>489</v>
      </c>
      <c r="C89" s="192" t="s">
        <v>670</v>
      </c>
      <c r="D89" s="192"/>
    </row>
    <row r="90" spans="1:4" ht="20.100000000000001" customHeight="1">
      <c r="A90" s="163">
        <v>86</v>
      </c>
      <c r="B90" s="159" t="s">
        <v>490</v>
      </c>
      <c r="C90" s="192"/>
      <c r="D90" s="192" t="s">
        <v>671</v>
      </c>
    </row>
    <row r="91" spans="1:4" ht="20.100000000000001" customHeight="1">
      <c r="A91" s="158">
        <v>87</v>
      </c>
      <c r="B91" s="159" t="s">
        <v>491</v>
      </c>
      <c r="C91" s="192"/>
      <c r="D91" s="192" t="s">
        <v>671</v>
      </c>
    </row>
    <row r="92" spans="1:4" ht="20.100000000000001" customHeight="1">
      <c r="A92" s="163">
        <v>88</v>
      </c>
      <c r="B92" s="159" t="s">
        <v>492</v>
      </c>
      <c r="C92" s="192" t="s">
        <v>670</v>
      </c>
      <c r="D92" s="192"/>
    </row>
    <row r="93" spans="1:4" ht="20.100000000000001" customHeight="1">
      <c r="A93" s="158">
        <v>89</v>
      </c>
      <c r="B93" s="159" t="s">
        <v>493</v>
      </c>
      <c r="C93" s="192" t="s">
        <v>670</v>
      </c>
      <c r="D93" s="192"/>
    </row>
    <row r="94" spans="1:4" ht="20.100000000000001" customHeight="1">
      <c r="A94" s="163">
        <v>90</v>
      </c>
      <c r="B94" s="159" t="s">
        <v>494</v>
      </c>
      <c r="C94" s="192" t="s">
        <v>670</v>
      </c>
      <c r="D94" s="192"/>
    </row>
    <row r="95" spans="1:4" ht="20.100000000000001" customHeight="1">
      <c r="A95" s="158">
        <v>91</v>
      </c>
      <c r="B95" s="159" t="s">
        <v>495</v>
      </c>
      <c r="C95" s="192" t="s">
        <v>670</v>
      </c>
      <c r="D95" s="192"/>
    </row>
    <row r="96" spans="1:4" ht="20.100000000000001" customHeight="1">
      <c r="A96" s="163">
        <v>92</v>
      </c>
      <c r="B96" s="159" t="s">
        <v>496</v>
      </c>
      <c r="C96" s="192" t="s">
        <v>670</v>
      </c>
      <c r="D96" s="192"/>
    </row>
    <row r="97" spans="1:4" ht="20.100000000000001" customHeight="1">
      <c r="A97" s="158">
        <v>93</v>
      </c>
      <c r="B97" s="159" t="s">
        <v>497</v>
      </c>
      <c r="C97" s="192" t="s">
        <v>670</v>
      </c>
      <c r="D97" s="192"/>
    </row>
    <row r="98" spans="1:4" ht="20.100000000000001" customHeight="1">
      <c r="A98" s="163">
        <v>94</v>
      </c>
      <c r="B98" s="159" t="s">
        <v>498</v>
      </c>
      <c r="C98" s="192"/>
      <c r="D98" s="192" t="s">
        <v>671</v>
      </c>
    </row>
    <row r="99" spans="1:4" ht="20.100000000000001" customHeight="1">
      <c r="A99" s="158">
        <v>95</v>
      </c>
      <c r="B99" s="159" t="s">
        <v>499</v>
      </c>
      <c r="C99" s="192" t="s">
        <v>670</v>
      </c>
      <c r="D99" s="192"/>
    </row>
    <row r="100" spans="1:4" ht="20.100000000000001" customHeight="1">
      <c r="A100" s="163">
        <v>96</v>
      </c>
      <c r="B100" s="159" t="s">
        <v>500</v>
      </c>
      <c r="C100" s="192" t="s">
        <v>670</v>
      </c>
      <c r="D100" s="192"/>
    </row>
    <row r="101" spans="1:4" ht="20.100000000000001" customHeight="1">
      <c r="A101" s="158">
        <v>97</v>
      </c>
      <c r="B101" s="159" t="s">
        <v>501</v>
      </c>
      <c r="C101" s="192" t="s">
        <v>670</v>
      </c>
      <c r="D101" s="192"/>
    </row>
    <row r="102" spans="1:4" ht="20.100000000000001" customHeight="1">
      <c r="A102" s="163">
        <v>98</v>
      </c>
      <c r="B102" s="159" t="s">
        <v>502</v>
      </c>
      <c r="C102" s="192" t="s">
        <v>670</v>
      </c>
      <c r="D102" s="192"/>
    </row>
    <row r="103" spans="1:4" ht="20.100000000000001" customHeight="1">
      <c r="A103" s="158">
        <v>99</v>
      </c>
      <c r="B103" s="159" t="s">
        <v>503</v>
      </c>
      <c r="C103" s="192"/>
      <c r="D103" s="192" t="s">
        <v>671</v>
      </c>
    </row>
    <row r="104" spans="1:4" ht="20.100000000000001" customHeight="1">
      <c r="A104" s="163">
        <v>100</v>
      </c>
      <c r="B104" s="159" t="s">
        <v>504</v>
      </c>
      <c r="C104" s="192"/>
      <c r="D104" s="192" t="s">
        <v>671</v>
      </c>
    </row>
    <row r="105" spans="1:4" ht="20.100000000000001" customHeight="1">
      <c r="A105" s="158">
        <v>101</v>
      </c>
      <c r="B105" s="159" t="s">
        <v>505</v>
      </c>
      <c r="C105" s="192"/>
      <c r="D105" s="192" t="s">
        <v>671</v>
      </c>
    </row>
    <row r="106" spans="1:4" ht="20.100000000000001" customHeight="1">
      <c r="A106" s="163">
        <v>102</v>
      </c>
      <c r="B106" s="159" t="s">
        <v>506</v>
      </c>
      <c r="C106" s="192"/>
      <c r="D106" s="192" t="s">
        <v>671</v>
      </c>
    </row>
    <row r="107" spans="1:4" ht="20.100000000000001" customHeight="1">
      <c r="A107" s="158">
        <v>103</v>
      </c>
      <c r="B107" s="159" t="s">
        <v>507</v>
      </c>
      <c r="C107" s="192" t="s">
        <v>670</v>
      </c>
      <c r="D107" s="192"/>
    </row>
    <row r="108" spans="1:4" ht="20.100000000000001" customHeight="1">
      <c r="A108" s="163">
        <v>104</v>
      </c>
      <c r="B108" s="159" t="s">
        <v>508</v>
      </c>
      <c r="C108" s="192"/>
      <c r="D108" s="192" t="s">
        <v>671</v>
      </c>
    </row>
    <row r="109" spans="1:4" ht="20.100000000000001" customHeight="1">
      <c r="A109" s="158">
        <v>105</v>
      </c>
      <c r="B109" s="159" t="s">
        <v>509</v>
      </c>
      <c r="C109" s="192"/>
      <c r="D109" s="192" t="s">
        <v>671</v>
      </c>
    </row>
    <row r="110" spans="1:4" ht="20.100000000000001" customHeight="1">
      <c r="A110" s="163">
        <v>106</v>
      </c>
      <c r="B110" s="159" t="s">
        <v>510</v>
      </c>
      <c r="C110" s="192" t="s">
        <v>670</v>
      </c>
      <c r="D110" s="192"/>
    </row>
    <row r="111" spans="1:4" ht="20.100000000000001" customHeight="1">
      <c r="A111" s="158">
        <v>107</v>
      </c>
      <c r="B111" s="159" t="s">
        <v>511</v>
      </c>
      <c r="C111" s="192"/>
      <c r="D111" s="192" t="s">
        <v>671</v>
      </c>
    </row>
    <row r="112" spans="1:4" ht="20.100000000000001" customHeight="1">
      <c r="A112" s="163">
        <v>108</v>
      </c>
      <c r="B112" s="159" t="s">
        <v>512</v>
      </c>
      <c r="C112" s="192" t="s">
        <v>670</v>
      </c>
      <c r="D112" s="192"/>
    </row>
    <row r="113" spans="1:4" ht="20.100000000000001" customHeight="1">
      <c r="A113" s="158">
        <v>109</v>
      </c>
      <c r="B113" s="159" t="s">
        <v>513</v>
      </c>
      <c r="C113" s="192"/>
      <c r="D113" s="192" t="s">
        <v>671</v>
      </c>
    </row>
    <row r="114" spans="1:4" ht="20.100000000000001" customHeight="1">
      <c r="A114" s="163">
        <v>110</v>
      </c>
      <c r="B114" s="159" t="s">
        <v>514</v>
      </c>
      <c r="C114" s="192" t="s">
        <v>670</v>
      </c>
      <c r="D114" s="192"/>
    </row>
    <row r="115" spans="1:4" ht="20.100000000000001" customHeight="1">
      <c r="A115" s="158">
        <v>111</v>
      </c>
      <c r="B115" s="159" t="s">
        <v>515</v>
      </c>
      <c r="C115" s="192"/>
      <c r="D115" s="192" t="s">
        <v>671</v>
      </c>
    </row>
    <row r="116" spans="1:4" ht="20.100000000000001" customHeight="1">
      <c r="A116" s="163">
        <v>112</v>
      </c>
      <c r="B116" s="159" t="s">
        <v>516</v>
      </c>
      <c r="C116" s="192" t="s">
        <v>670</v>
      </c>
      <c r="D116" s="192"/>
    </row>
    <row r="117" spans="1:4" ht="20.100000000000001" customHeight="1">
      <c r="A117" s="158">
        <v>113</v>
      </c>
      <c r="B117" s="159" t="s">
        <v>517</v>
      </c>
      <c r="C117" s="192"/>
      <c r="D117" s="192" t="s">
        <v>671</v>
      </c>
    </row>
    <row r="118" spans="1:4" ht="20.100000000000001" customHeight="1">
      <c r="A118" s="163">
        <v>114</v>
      </c>
      <c r="B118" s="159" t="s">
        <v>518</v>
      </c>
      <c r="C118" s="192"/>
      <c r="D118" s="192" t="s">
        <v>671</v>
      </c>
    </row>
    <row r="119" spans="1:4" ht="20.100000000000001" customHeight="1">
      <c r="A119" s="158">
        <v>115</v>
      </c>
      <c r="B119" s="159" t="s">
        <v>519</v>
      </c>
      <c r="C119" s="192" t="s">
        <v>670</v>
      </c>
      <c r="D119" s="192"/>
    </row>
    <row r="120" spans="1:4" ht="20.100000000000001" customHeight="1">
      <c r="A120" s="163">
        <v>116</v>
      </c>
      <c r="B120" s="159" t="s">
        <v>520</v>
      </c>
      <c r="C120" s="192" t="s">
        <v>670</v>
      </c>
      <c r="D120" s="192"/>
    </row>
    <row r="121" spans="1:4" ht="20.100000000000001" customHeight="1">
      <c r="A121" s="158">
        <v>117</v>
      </c>
      <c r="B121" s="159" t="s">
        <v>521</v>
      </c>
      <c r="C121" s="192" t="s">
        <v>670</v>
      </c>
      <c r="D121" s="192"/>
    </row>
    <row r="122" spans="1:4" ht="20.100000000000001" customHeight="1">
      <c r="A122" s="163">
        <v>118</v>
      </c>
      <c r="B122" s="159" t="s">
        <v>522</v>
      </c>
      <c r="C122" s="192" t="s">
        <v>670</v>
      </c>
      <c r="D122" s="192"/>
    </row>
    <row r="123" spans="1:4" ht="20.100000000000001" customHeight="1">
      <c r="A123" s="158">
        <v>119</v>
      </c>
      <c r="B123" s="159" t="s">
        <v>523</v>
      </c>
      <c r="C123" s="192" t="s">
        <v>670</v>
      </c>
      <c r="D123" s="192"/>
    </row>
    <row r="124" spans="1:4" ht="20.100000000000001" customHeight="1">
      <c r="A124" s="163">
        <v>120</v>
      </c>
      <c r="B124" s="159" t="s">
        <v>524</v>
      </c>
      <c r="C124" s="192" t="s">
        <v>670</v>
      </c>
      <c r="D124" s="192"/>
    </row>
    <row r="125" spans="1:4" ht="20.100000000000001" customHeight="1">
      <c r="A125" s="158">
        <v>121</v>
      </c>
      <c r="B125" s="159" t="s">
        <v>525</v>
      </c>
      <c r="C125" s="192" t="s">
        <v>670</v>
      </c>
      <c r="D125" s="192"/>
    </row>
    <row r="126" spans="1:4" ht="20.100000000000001" customHeight="1">
      <c r="A126" s="163">
        <v>122</v>
      </c>
      <c r="B126" s="159" t="s">
        <v>526</v>
      </c>
      <c r="C126" s="192" t="s">
        <v>670</v>
      </c>
      <c r="D126" s="192"/>
    </row>
    <row r="127" spans="1:4" ht="20.100000000000001" customHeight="1">
      <c r="A127" s="158">
        <v>123</v>
      </c>
      <c r="B127" s="159" t="s">
        <v>527</v>
      </c>
      <c r="C127" s="192" t="s">
        <v>670</v>
      </c>
      <c r="D127" s="192"/>
    </row>
    <row r="128" spans="1:4" ht="20.100000000000001" customHeight="1">
      <c r="A128" s="163">
        <v>124</v>
      </c>
      <c r="B128" s="159" t="s">
        <v>528</v>
      </c>
      <c r="C128" s="192" t="s">
        <v>670</v>
      </c>
      <c r="D128" s="192"/>
    </row>
  </sheetData>
  <autoFilter ref="A4:D128"/>
  <mergeCells count="1">
    <mergeCell ref="A1:D3"/>
  </mergeCells>
  <phoneticPr fontId="14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workbookViewId="0">
      <selection activeCell="N11" sqref="N11"/>
    </sheetView>
  </sheetViews>
  <sheetFormatPr defaultColWidth="9" defaultRowHeight="13.5" outlineLevelCol="1"/>
  <cols>
    <col min="1" max="1" width="12.875" style="498" customWidth="1"/>
    <col min="2" max="4" width="9" style="498"/>
    <col min="5" max="7" width="5.625" style="505" customWidth="1"/>
    <col min="8" max="8" width="9.25" style="505" customWidth="1"/>
    <col min="9" max="9" width="7.5" style="505" customWidth="1"/>
    <col min="10" max="10" width="11.125" style="505" customWidth="1"/>
    <col min="11" max="11" width="10.5" style="505" customWidth="1"/>
    <col min="12" max="14" width="11.75" style="505" customWidth="1"/>
    <col min="15" max="15" width="12.625" style="505" customWidth="1"/>
    <col min="16" max="16" width="12.875" style="505" customWidth="1"/>
    <col min="17" max="17" width="12.625" style="505" customWidth="1" outlineLevel="1"/>
    <col min="18" max="18" width="14.125" style="505" customWidth="1"/>
    <col min="19" max="19" width="9.625" style="505" customWidth="1"/>
    <col min="20" max="20" width="10.5" style="505" customWidth="1"/>
    <col min="21" max="16384" width="9" style="498"/>
  </cols>
  <sheetData>
    <row r="1" spans="1:20" ht="18" customHeight="1">
      <c r="A1" s="429" t="s">
        <v>1265</v>
      </c>
      <c r="B1" s="496"/>
      <c r="C1" s="496"/>
      <c r="D1" s="496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</row>
    <row r="2" spans="1:20" ht="21.75" customHeight="1">
      <c r="A2" s="617" t="s">
        <v>1202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</row>
    <row r="3" spans="1:20" ht="18.95" customHeight="1">
      <c r="A3" s="499"/>
      <c r="B3" s="500"/>
      <c r="C3" s="500"/>
      <c r="D3" s="500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317" t="s">
        <v>1104</v>
      </c>
    </row>
    <row r="4" spans="1:20" s="502" customFormat="1" ht="37.5" customHeight="1">
      <c r="A4" s="626" t="s">
        <v>393</v>
      </c>
      <c r="B4" s="627" t="s">
        <v>1105</v>
      </c>
      <c r="C4" s="627"/>
      <c r="D4" s="627"/>
      <c r="E4" s="609" t="s">
        <v>1106</v>
      </c>
      <c r="F4" s="609"/>
      <c r="G4" s="609"/>
      <c r="H4" s="609"/>
      <c r="I4" s="609"/>
      <c r="J4" s="611" t="s">
        <v>1107</v>
      </c>
      <c r="K4" s="611"/>
      <c r="L4" s="611"/>
      <c r="M4" s="611"/>
      <c r="N4" s="612" t="s">
        <v>1108</v>
      </c>
      <c r="O4" s="615" t="s">
        <v>1109</v>
      </c>
      <c r="P4" s="616"/>
      <c r="Q4" s="616"/>
      <c r="R4" s="616"/>
      <c r="S4" s="494" t="s">
        <v>1110</v>
      </c>
      <c r="T4" s="610" t="s">
        <v>7</v>
      </c>
    </row>
    <row r="5" spans="1:20" s="502" customFormat="1" ht="20.100000000000001" customHeight="1">
      <c r="A5" s="626"/>
      <c r="B5" s="618" t="s">
        <v>226</v>
      </c>
      <c r="C5" s="620" t="s">
        <v>1112</v>
      </c>
      <c r="D5" s="620"/>
      <c r="E5" s="610" t="s">
        <v>11</v>
      </c>
      <c r="F5" s="610" t="s">
        <v>1101</v>
      </c>
      <c r="G5" s="610" t="s">
        <v>12</v>
      </c>
      <c r="H5" s="610" t="s">
        <v>1113</v>
      </c>
      <c r="I5" s="610" t="s">
        <v>1114</v>
      </c>
      <c r="J5" s="625" t="s">
        <v>226</v>
      </c>
      <c r="K5" s="583" t="s">
        <v>11</v>
      </c>
      <c r="L5" s="625" t="s">
        <v>12</v>
      </c>
      <c r="M5" s="625" t="s">
        <v>1115</v>
      </c>
      <c r="N5" s="613"/>
      <c r="O5" s="624" t="s">
        <v>226</v>
      </c>
      <c r="P5" s="624" t="s">
        <v>1116</v>
      </c>
      <c r="Q5" s="624"/>
      <c r="R5" s="503" t="s">
        <v>1117</v>
      </c>
      <c r="S5" s="610" t="s">
        <v>1117</v>
      </c>
      <c r="T5" s="610"/>
    </row>
    <row r="6" spans="1:20" s="502" customFormat="1" ht="21.95" customHeight="1">
      <c r="A6" s="626"/>
      <c r="B6" s="618"/>
      <c r="C6" s="621" t="s">
        <v>1118</v>
      </c>
      <c r="D6" s="621" t="s">
        <v>1119</v>
      </c>
      <c r="E6" s="610"/>
      <c r="F6" s="610"/>
      <c r="G6" s="610"/>
      <c r="H6" s="610"/>
      <c r="I6" s="610"/>
      <c r="J6" s="625"/>
      <c r="K6" s="623" t="s">
        <v>1120</v>
      </c>
      <c r="L6" s="625"/>
      <c r="M6" s="625"/>
      <c r="N6" s="613"/>
      <c r="O6" s="624"/>
      <c r="P6" s="624" t="s">
        <v>1121</v>
      </c>
      <c r="Q6" s="612" t="s">
        <v>1122</v>
      </c>
      <c r="R6" s="624" t="s">
        <v>1123</v>
      </c>
      <c r="S6" s="610"/>
      <c r="T6" s="610"/>
    </row>
    <row r="7" spans="1:20" s="502" customFormat="1" ht="60" customHeight="1">
      <c r="A7" s="626"/>
      <c r="B7" s="619"/>
      <c r="C7" s="622"/>
      <c r="D7" s="622"/>
      <c r="E7" s="609" t="s">
        <v>11</v>
      </c>
      <c r="F7" s="609" t="s">
        <v>1101</v>
      </c>
      <c r="G7" s="609" t="s">
        <v>12</v>
      </c>
      <c r="H7" s="609" t="s">
        <v>1102</v>
      </c>
      <c r="I7" s="609" t="s">
        <v>1103</v>
      </c>
      <c r="J7" s="623"/>
      <c r="K7" s="623"/>
      <c r="L7" s="623" t="s">
        <v>12</v>
      </c>
      <c r="M7" s="625"/>
      <c r="N7" s="614"/>
      <c r="O7" s="624"/>
      <c r="P7" s="624"/>
      <c r="Q7" s="614"/>
      <c r="R7" s="624"/>
      <c r="S7" s="609"/>
      <c r="T7" s="610"/>
    </row>
    <row r="8" spans="1:20">
      <c r="A8" s="495" t="s">
        <v>237</v>
      </c>
      <c r="B8" s="318">
        <v>172</v>
      </c>
      <c r="C8" s="318">
        <v>80</v>
      </c>
      <c r="D8" s="318">
        <v>92</v>
      </c>
      <c r="E8" s="319"/>
      <c r="F8" s="319"/>
      <c r="G8" s="319"/>
      <c r="H8" s="319"/>
      <c r="I8" s="319"/>
      <c r="J8" s="319">
        <v>33.199999999999996</v>
      </c>
      <c r="K8" s="319">
        <v>19.919999999999998</v>
      </c>
      <c r="L8" s="319">
        <v>13.28</v>
      </c>
      <c r="M8" s="319">
        <v>0</v>
      </c>
      <c r="N8" s="319">
        <v>0</v>
      </c>
      <c r="O8" s="319">
        <v>47</v>
      </c>
      <c r="P8" s="319">
        <v>28</v>
      </c>
      <c r="Q8" s="319">
        <v>0</v>
      </c>
      <c r="R8" s="319">
        <v>19</v>
      </c>
      <c r="S8" s="319">
        <v>0</v>
      </c>
      <c r="T8" s="320"/>
    </row>
    <row r="9" spans="1:20">
      <c r="A9" s="495" t="s">
        <v>238</v>
      </c>
      <c r="B9" s="318">
        <v>172</v>
      </c>
      <c r="C9" s="318">
        <v>80</v>
      </c>
      <c r="D9" s="318">
        <v>92</v>
      </c>
      <c r="E9" s="319"/>
      <c r="F9" s="319"/>
      <c r="G9" s="319"/>
      <c r="H9" s="319"/>
      <c r="I9" s="319"/>
      <c r="J9" s="319">
        <v>33.199999999999996</v>
      </c>
      <c r="K9" s="319">
        <v>19.919999999999998</v>
      </c>
      <c r="L9" s="319">
        <v>13.28</v>
      </c>
      <c r="M9" s="319">
        <v>0</v>
      </c>
      <c r="N9" s="319">
        <v>0</v>
      </c>
      <c r="O9" s="319">
        <v>47</v>
      </c>
      <c r="P9" s="319">
        <v>28</v>
      </c>
      <c r="Q9" s="319">
        <v>0</v>
      </c>
      <c r="R9" s="319">
        <v>19</v>
      </c>
      <c r="S9" s="319">
        <v>0</v>
      </c>
      <c r="T9" s="320"/>
    </row>
    <row r="10" spans="1:20" ht="23.25">
      <c r="A10" s="321" t="s">
        <v>1124</v>
      </c>
      <c r="B10" s="322">
        <v>77</v>
      </c>
      <c r="C10" s="323">
        <v>36</v>
      </c>
      <c r="D10" s="323">
        <v>41</v>
      </c>
      <c r="E10" s="414">
        <v>0.6</v>
      </c>
      <c r="F10" s="414">
        <v>0.4</v>
      </c>
      <c r="G10" s="414">
        <v>1</v>
      </c>
      <c r="H10" s="414">
        <v>0</v>
      </c>
      <c r="I10" s="414">
        <v>0</v>
      </c>
      <c r="J10" s="324">
        <v>14.899999999999999</v>
      </c>
      <c r="K10" s="325">
        <v>8.94</v>
      </c>
      <c r="L10" s="325">
        <v>5.96</v>
      </c>
      <c r="M10" s="324">
        <v>0</v>
      </c>
      <c r="N10" s="326">
        <v>0</v>
      </c>
      <c r="O10" s="326">
        <v>27</v>
      </c>
      <c r="P10" s="326">
        <v>16</v>
      </c>
      <c r="Q10" s="326">
        <v>0</v>
      </c>
      <c r="R10" s="326">
        <v>11</v>
      </c>
      <c r="S10" s="326">
        <v>0</v>
      </c>
      <c r="T10" s="327" t="s">
        <v>1247</v>
      </c>
    </row>
    <row r="11" spans="1:20" s="504" customFormat="1" ht="89.1" customHeight="1">
      <c r="A11" s="321" t="s">
        <v>1125</v>
      </c>
      <c r="B11" s="322">
        <v>77</v>
      </c>
      <c r="C11" s="323">
        <v>36</v>
      </c>
      <c r="D11" s="323">
        <v>41</v>
      </c>
      <c r="E11" s="414">
        <v>0.6</v>
      </c>
      <c r="F11" s="414">
        <v>0.4</v>
      </c>
      <c r="G11" s="414">
        <v>1</v>
      </c>
      <c r="H11" s="414">
        <v>0</v>
      </c>
      <c r="I11" s="414">
        <v>0</v>
      </c>
      <c r="J11" s="324">
        <v>14.899999999999999</v>
      </c>
      <c r="K11" s="325">
        <v>8.94</v>
      </c>
      <c r="L11" s="325">
        <v>5.96</v>
      </c>
      <c r="M11" s="324">
        <v>0</v>
      </c>
      <c r="N11" s="326">
        <v>0</v>
      </c>
      <c r="O11" s="326">
        <v>15</v>
      </c>
      <c r="P11" s="326">
        <v>9</v>
      </c>
      <c r="Q11" s="326">
        <v>0</v>
      </c>
      <c r="R11" s="326">
        <v>6</v>
      </c>
      <c r="S11" s="326">
        <v>0</v>
      </c>
      <c r="T11" s="327" t="s">
        <v>1248</v>
      </c>
    </row>
    <row r="12" spans="1:20" ht="36">
      <c r="A12" s="321" t="s">
        <v>721</v>
      </c>
      <c r="B12" s="322">
        <v>18</v>
      </c>
      <c r="C12" s="323">
        <v>8</v>
      </c>
      <c r="D12" s="323">
        <v>10</v>
      </c>
      <c r="E12" s="414">
        <v>0.6</v>
      </c>
      <c r="F12" s="414">
        <v>0.4</v>
      </c>
      <c r="G12" s="414">
        <v>1</v>
      </c>
      <c r="H12" s="414">
        <v>0</v>
      </c>
      <c r="I12" s="414">
        <v>0</v>
      </c>
      <c r="J12" s="324">
        <v>3.4000000000000004</v>
      </c>
      <c r="K12" s="325">
        <v>2.04</v>
      </c>
      <c r="L12" s="325">
        <v>1.36</v>
      </c>
      <c r="M12" s="324">
        <v>0</v>
      </c>
      <c r="N12" s="326">
        <v>0</v>
      </c>
      <c r="O12" s="326">
        <v>5</v>
      </c>
      <c r="P12" s="326">
        <v>3</v>
      </c>
      <c r="Q12" s="326">
        <v>0</v>
      </c>
      <c r="R12" s="326">
        <v>2</v>
      </c>
      <c r="S12" s="326">
        <v>0</v>
      </c>
      <c r="T12" s="327" t="s">
        <v>1126</v>
      </c>
    </row>
  </sheetData>
  <mergeCells count="27">
    <mergeCell ref="Q6:Q7"/>
    <mergeCell ref="R6:R7"/>
    <mergeCell ref="L5:L7"/>
    <mergeCell ref="M5:M7"/>
    <mergeCell ref="O5:O7"/>
    <mergeCell ref="P5:Q5"/>
    <mergeCell ref="J4:M4"/>
    <mergeCell ref="N4:N7"/>
    <mergeCell ref="O4:R4"/>
    <mergeCell ref="T4:T7"/>
    <mergeCell ref="A2:T2"/>
    <mergeCell ref="B5:B7"/>
    <mergeCell ref="C5:D5"/>
    <mergeCell ref="S5:S7"/>
    <mergeCell ref="C6:C7"/>
    <mergeCell ref="D6:D7"/>
    <mergeCell ref="K6:K7"/>
    <mergeCell ref="P6:P7"/>
    <mergeCell ref="J5:J7"/>
    <mergeCell ref="E5:E7"/>
    <mergeCell ref="A4:A7"/>
    <mergeCell ref="B4:D4"/>
    <mergeCell ref="E4:I4"/>
    <mergeCell ref="F5:F7"/>
    <mergeCell ref="G5:G7"/>
    <mergeCell ref="H5:H7"/>
    <mergeCell ref="I5:I7"/>
  </mergeCells>
  <phoneticPr fontId="145" type="noConversion"/>
  <pageMargins left="0.70866141732283472" right="0.70866141732283472" top="0.74803149606299213" bottom="0.74803149606299213" header="0.31496062992125984" footer="0.31496062992125984"/>
  <pageSetup paperSize="8" scale="84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opLeftCell="B1" workbookViewId="0">
      <pane ySplit="4" topLeftCell="A59" activePane="bottomLeft" state="frozen"/>
      <selection pane="bottomLeft" activeCell="E82" sqref="E82"/>
    </sheetView>
  </sheetViews>
  <sheetFormatPr defaultColWidth="9" defaultRowHeight="13.5"/>
  <cols>
    <col min="1" max="1" width="4" style="169" customWidth="1"/>
    <col min="2" max="2" width="32.125" style="170" customWidth="1"/>
    <col min="3" max="3" width="12.75" style="171" customWidth="1"/>
    <col min="4" max="4" width="10.5" style="172" customWidth="1"/>
    <col min="5" max="5" width="17.375" style="144" customWidth="1"/>
    <col min="6" max="6" width="10.625" style="144"/>
    <col min="7" max="7" width="9" style="144"/>
    <col min="8" max="8" width="15.5" style="144" customWidth="1"/>
    <col min="9" max="9" width="9.375" style="172"/>
    <col min="10" max="10" width="9" style="144"/>
    <col min="11" max="11" width="10.875" style="171" customWidth="1"/>
    <col min="12" max="12" width="9.375" style="172"/>
    <col min="13" max="13" width="6.875" style="144" customWidth="1"/>
    <col min="14" max="14" width="9" style="144"/>
    <col min="15" max="15" width="9.375" style="172"/>
    <col min="16" max="16" width="15.125" style="172" customWidth="1"/>
    <col min="17" max="16384" width="9" style="144"/>
  </cols>
  <sheetData>
    <row r="1" spans="1:16">
      <c r="A1" s="883" t="s">
        <v>672</v>
      </c>
      <c r="B1" s="884"/>
      <c r="C1" s="885"/>
      <c r="D1" s="886"/>
      <c r="E1" s="887"/>
      <c r="F1" s="887"/>
      <c r="G1" s="887"/>
      <c r="H1" s="887"/>
      <c r="I1" s="886"/>
      <c r="J1" s="887"/>
      <c r="K1" s="885"/>
      <c r="L1" s="886"/>
      <c r="M1" s="887"/>
      <c r="N1" s="887"/>
      <c r="O1" s="886"/>
      <c r="P1" s="886"/>
    </row>
    <row r="2" spans="1:16">
      <c r="A2" s="888"/>
      <c r="B2" s="884"/>
      <c r="C2" s="885"/>
      <c r="D2" s="886"/>
      <c r="E2" s="887"/>
      <c r="F2" s="887"/>
      <c r="G2" s="887"/>
      <c r="H2" s="887"/>
      <c r="I2" s="886"/>
      <c r="J2" s="887"/>
      <c r="K2" s="885"/>
      <c r="L2" s="886"/>
      <c r="M2" s="887"/>
      <c r="N2" s="887"/>
      <c r="O2" s="886"/>
      <c r="P2" s="886"/>
    </row>
    <row r="3" spans="1:16" ht="48">
      <c r="A3" s="173" t="s">
        <v>196</v>
      </c>
      <c r="B3" s="174" t="s">
        <v>399</v>
      </c>
      <c r="C3" s="175" t="s">
        <v>673</v>
      </c>
      <c r="D3" s="176" t="s">
        <v>674</v>
      </c>
      <c r="E3" s="177" t="s">
        <v>675</v>
      </c>
      <c r="F3" s="177" t="s">
        <v>676</v>
      </c>
      <c r="G3" s="177" t="s">
        <v>677</v>
      </c>
      <c r="H3" s="177" t="s">
        <v>678</v>
      </c>
      <c r="I3" s="176" t="s">
        <v>679</v>
      </c>
      <c r="J3" s="177" t="s">
        <v>398</v>
      </c>
      <c r="K3" s="175" t="s">
        <v>680</v>
      </c>
      <c r="L3" s="176" t="s">
        <v>681</v>
      </c>
      <c r="M3" s="177" t="s">
        <v>669</v>
      </c>
      <c r="N3" s="177" t="s">
        <v>682</v>
      </c>
      <c r="O3" s="176" t="s">
        <v>683</v>
      </c>
      <c r="P3" s="176" t="s">
        <v>684</v>
      </c>
    </row>
    <row r="4" spans="1:16" ht="48" customHeight="1">
      <c r="A4" s="174"/>
      <c r="B4" s="174" t="s">
        <v>226</v>
      </c>
      <c r="C4" s="175">
        <f t="shared" ref="C4:H4" si="0">SUM(C5:C130)</f>
        <v>96950.040000000008</v>
      </c>
      <c r="D4" s="176">
        <f>830*0.25</f>
        <v>207.5</v>
      </c>
      <c r="E4" s="177">
        <f t="shared" si="0"/>
        <v>146659127.04999995</v>
      </c>
      <c r="F4" s="177"/>
      <c r="G4" s="177"/>
      <c r="H4" s="177">
        <f t="shared" si="0"/>
        <v>142348899.54800001</v>
      </c>
      <c r="I4" s="176">
        <f>830*0.25</f>
        <v>207.5</v>
      </c>
      <c r="J4" s="177"/>
      <c r="K4" s="175"/>
      <c r="L4" s="176">
        <f>830*0.35</f>
        <v>290.5</v>
      </c>
      <c r="M4" s="182"/>
      <c r="N4" s="177"/>
      <c r="O4" s="176">
        <f>830*0.15</f>
        <v>124.5</v>
      </c>
      <c r="P4" s="176">
        <f>D4+I4+L4+O4</f>
        <v>830</v>
      </c>
    </row>
    <row r="5" spans="1:16" ht="20.100000000000001" customHeight="1">
      <c r="A5" s="178">
        <v>1</v>
      </c>
      <c r="B5" s="179" t="s">
        <v>402</v>
      </c>
      <c r="C5" s="180">
        <f>VLOOKUP(B5,[33]贷款规模!B4:D127,3,0)</f>
        <v>444.11</v>
      </c>
      <c r="D5" s="181">
        <f>ROUND(C5/$C$4*$D$4,2)-0.01</f>
        <v>0.94</v>
      </c>
      <c r="E5" s="182">
        <f>VLOOKUP(B5,[33]应还本息!C7:F130,4,0)</f>
        <v>664114.28</v>
      </c>
      <c r="F5" s="182">
        <f>VLOOKUP(B5,[33]应还本息!C7:J130,8,0)</f>
        <v>79.900000000000006</v>
      </c>
      <c r="G5" s="182">
        <f t="shared" ref="G5:G31" si="1">IF(F5&gt;95,1.2,IF(F5&gt;90,1,0.8))</f>
        <v>0.8</v>
      </c>
      <c r="H5" s="182">
        <f t="shared" ref="H5:H31" si="2">E5*G5</f>
        <v>531291.424</v>
      </c>
      <c r="I5" s="184">
        <f>ROUND(H5/$H$4*$I$4,2)+0.08</f>
        <v>0.85</v>
      </c>
      <c r="J5" s="182" t="str">
        <f>VLOOKUP(B5,[33]工作考核!B3:D126,2,0)</f>
        <v>合格</v>
      </c>
      <c r="K5" s="185">
        <v>82</v>
      </c>
      <c r="L5" s="186">
        <f>IF(K5&gt;90,3,IF(K5&gt;89,2,1))+0.3</f>
        <v>1.3</v>
      </c>
      <c r="M5" s="182" t="str">
        <f>VLOOKUP(B5,[33]标准化建设!B5:D128,3,0)</f>
        <v>未申报</v>
      </c>
      <c r="N5" s="187">
        <v>1</v>
      </c>
      <c r="O5" s="182">
        <f t="shared" ref="O5:O31" si="3">ROUND(IF(N5=1,0.45,IF(N5=3,3.45)),2)</f>
        <v>0.45</v>
      </c>
      <c r="P5" s="143">
        <f t="shared" ref="P5:P68" si="4">ROUND(D5+I5+O5+L5,2)</f>
        <v>3.54</v>
      </c>
    </row>
    <row r="6" spans="1:16" ht="20.100000000000001" customHeight="1">
      <c r="A6" s="178">
        <v>2</v>
      </c>
      <c r="B6" s="179" t="s">
        <v>404</v>
      </c>
      <c r="C6" s="180">
        <f>VLOOKUP(B6,[33]贷款规模!B5:D128,3,0)</f>
        <v>199.65</v>
      </c>
      <c r="D6" s="138">
        <f t="shared" ref="D6:D31" si="5">ROUND(C6/$C$4*$D$4,2)</f>
        <v>0.43</v>
      </c>
      <c r="E6" s="182">
        <f>VLOOKUP(B6,[33]应还本息!C8:F131,4,0)</f>
        <v>232368.59</v>
      </c>
      <c r="F6" s="182">
        <f>VLOOKUP(B6,[33]应还本息!C8:J131,8,0)</f>
        <v>100</v>
      </c>
      <c r="G6" s="182">
        <f t="shared" si="1"/>
        <v>1.2</v>
      </c>
      <c r="H6" s="182">
        <f t="shared" si="2"/>
        <v>278842.30799999996</v>
      </c>
      <c r="I6" s="182">
        <f t="shared" ref="I6:I31" si="6">ROUND(H6/$H$4*$I$4,2)</f>
        <v>0.41</v>
      </c>
      <c r="J6" s="182" t="str">
        <f>VLOOKUP(B6,[33]工作考核!B4:D127,2,0)</f>
        <v>优秀</v>
      </c>
      <c r="K6" s="185">
        <v>98</v>
      </c>
      <c r="L6" s="188">
        <f>IF(K6&gt;90,3,IF(K6&gt;89,2,1))</f>
        <v>3</v>
      </c>
      <c r="M6" s="182" t="str">
        <f>VLOOKUP(B6,[33]标准化建设!B6:D129,3,0)</f>
        <v>未申报</v>
      </c>
      <c r="N6" s="187">
        <v>1</v>
      </c>
      <c r="O6" s="182">
        <f t="shared" si="3"/>
        <v>0.45</v>
      </c>
      <c r="P6" s="143">
        <f t="shared" si="4"/>
        <v>4.29</v>
      </c>
    </row>
    <row r="7" spans="1:16" ht="20.100000000000001" customHeight="1">
      <c r="A7" s="178">
        <v>3</v>
      </c>
      <c r="B7" s="179" t="s">
        <v>406</v>
      </c>
      <c r="C7" s="180">
        <f>VLOOKUP(B7,[33]贷款规模!B6:D129,3,0)</f>
        <v>104.79</v>
      </c>
      <c r="D7" s="138">
        <f t="shared" si="5"/>
        <v>0.22</v>
      </c>
      <c r="E7" s="182">
        <f>VLOOKUP(B7,[33]应还本息!C9:F132,4,0)</f>
        <v>106875.46</v>
      </c>
      <c r="F7" s="182">
        <f>VLOOKUP(B7,[33]应还本息!C9:J132,8,0)</f>
        <v>84.81</v>
      </c>
      <c r="G7" s="182">
        <f t="shared" si="1"/>
        <v>0.8</v>
      </c>
      <c r="H7" s="182">
        <f t="shared" si="2"/>
        <v>85500.368000000017</v>
      </c>
      <c r="I7" s="182">
        <f t="shared" si="6"/>
        <v>0.12</v>
      </c>
      <c r="J7" s="182" t="str">
        <f>VLOOKUP(B7,[33]工作考核!B5:D128,2,0)</f>
        <v>合格</v>
      </c>
      <c r="K7" s="185">
        <v>88</v>
      </c>
      <c r="L7" s="188">
        <f>IF(K7&gt;90,3,IF(K7&gt;89,2,1))</f>
        <v>1</v>
      </c>
      <c r="M7" s="182" t="str">
        <f>VLOOKUP(B7,[33]标准化建设!B7:D130,3,0)</f>
        <v>未申报</v>
      </c>
      <c r="N7" s="187">
        <v>1</v>
      </c>
      <c r="O7" s="182">
        <f t="shared" si="3"/>
        <v>0.45</v>
      </c>
      <c r="P7" s="143">
        <f t="shared" si="4"/>
        <v>1.79</v>
      </c>
    </row>
    <row r="8" spans="1:16" ht="20.100000000000001" customHeight="1">
      <c r="A8" s="178">
        <v>4</v>
      </c>
      <c r="B8" s="179" t="s">
        <v>407</v>
      </c>
      <c r="C8" s="180">
        <f>VLOOKUP(B8,[33]贷款规模!B7:D130,3,0)</f>
        <v>652.44000000000005</v>
      </c>
      <c r="D8" s="138">
        <f t="shared" si="5"/>
        <v>1.4</v>
      </c>
      <c r="E8" s="182">
        <f>VLOOKUP(B8,[33]应还本息!C10:F133,4,0)</f>
        <v>855425.04</v>
      </c>
      <c r="F8" s="182">
        <f>VLOOKUP(B8,[33]应还本息!C10:J133,8,0)</f>
        <v>83.26</v>
      </c>
      <c r="G8" s="182">
        <f t="shared" si="1"/>
        <v>0.8</v>
      </c>
      <c r="H8" s="182">
        <f t="shared" si="2"/>
        <v>684340.03200000012</v>
      </c>
      <c r="I8" s="182">
        <f t="shared" si="6"/>
        <v>1</v>
      </c>
      <c r="J8" s="182" t="str">
        <f>VLOOKUP(B8,[33]工作考核!B6:D129,2,0)</f>
        <v>合格</v>
      </c>
      <c r="K8" s="185">
        <v>85</v>
      </c>
      <c r="L8" s="188">
        <f>IF(K8&gt;90,3,IF(K8&gt;89,2,1))</f>
        <v>1</v>
      </c>
      <c r="M8" s="182" t="str">
        <f>VLOOKUP(B8,[33]标准化建设!B8:D131,3,0)</f>
        <v>未申报</v>
      </c>
      <c r="N8" s="187">
        <v>1</v>
      </c>
      <c r="O8" s="182">
        <f t="shared" si="3"/>
        <v>0.45</v>
      </c>
      <c r="P8" s="143">
        <f t="shared" si="4"/>
        <v>3.85</v>
      </c>
    </row>
    <row r="9" spans="1:16" ht="20.100000000000001" customHeight="1">
      <c r="A9" s="178">
        <v>5</v>
      </c>
      <c r="B9" s="183" t="s">
        <v>408</v>
      </c>
      <c r="C9" s="180">
        <f>VLOOKUP(B9,[33]贷款规模!B8:D131,3,0)</f>
        <v>831.03</v>
      </c>
      <c r="D9" s="138">
        <f t="shared" si="5"/>
        <v>1.78</v>
      </c>
      <c r="E9" s="182">
        <f>VLOOKUP(B9,[33]应还本息!C11:F134,4,0)</f>
        <v>825412.08</v>
      </c>
      <c r="F9" s="182">
        <f>VLOOKUP(B9,[33]应还本息!C11:J134,8,0)</f>
        <v>99.1</v>
      </c>
      <c r="G9" s="182">
        <f t="shared" si="1"/>
        <v>1.2</v>
      </c>
      <c r="H9" s="182">
        <f t="shared" si="2"/>
        <v>990494.49599999993</v>
      </c>
      <c r="I9" s="182">
        <f t="shared" si="6"/>
        <v>1.44</v>
      </c>
      <c r="J9" s="182" t="str">
        <f>VLOOKUP(B9,[33]工作考核!B7:D130,2,0)</f>
        <v>优秀</v>
      </c>
      <c r="K9" s="185">
        <v>101</v>
      </c>
      <c r="L9" s="188">
        <f>IF(K9&gt;90,3,IF(K9&gt;89,2,1))</f>
        <v>3</v>
      </c>
      <c r="M9" s="182" t="str">
        <f>VLOOKUP(B9,[33]标准化建设!B9:D132,2,0)</f>
        <v>通过</v>
      </c>
      <c r="N9" s="187">
        <v>3</v>
      </c>
      <c r="O9" s="182">
        <f t="shared" si="3"/>
        <v>3.45</v>
      </c>
      <c r="P9" s="143">
        <f t="shared" si="4"/>
        <v>9.67</v>
      </c>
    </row>
    <row r="10" spans="1:16" ht="20.100000000000001" customHeight="1">
      <c r="A10" s="178">
        <v>6</v>
      </c>
      <c r="B10" s="183" t="s">
        <v>409</v>
      </c>
      <c r="C10" s="180">
        <f>VLOOKUP(B10,[33]贷款规模!B9:D132,3,0)</f>
        <v>260.19</v>
      </c>
      <c r="D10" s="138">
        <f t="shared" si="5"/>
        <v>0.56000000000000005</v>
      </c>
      <c r="E10" s="182">
        <f>VLOOKUP(B10,[33]应还本息!C12:F135,4,0)</f>
        <v>281605.38</v>
      </c>
      <c r="F10" s="182">
        <f>VLOOKUP(B10,[33]应还本息!C12:J135,8,0)</f>
        <v>82.55</v>
      </c>
      <c r="G10" s="182">
        <f t="shared" si="1"/>
        <v>0.8</v>
      </c>
      <c r="H10" s="182">
        <f t="shared" si="2"/>
        <v>225284.304</v>
      </c>
      <c r="I10" s="182">
        <f t="shared" si="6"/>
        <v>0.33</v>
      </c>
      <c r="J10" s="182" t="str">
        <f>VLOOKUP(B10,[33]工作考核!B8:D131,2,0)</f>
        <v>合格</v>
      </c>
      <c r="K10" s="185">
        <v>87</v>
      </c>
      <c r="L10" s="186">
        <f>IF(K10&gt;90,3,IF(K10&gt;89,2,1))+0.3</f>
        <v>1.3</v>
      </c>
      <c r="M10" s="182" t="str">
        <f>VLOOKUP(B10,[33]标准化建设!B10:D133,2,0)</f>
        <v>通过</v>
      </c>
      <c r="N10" s="187">
        <v>3</v>
      </c>
      <c r="O10" s="182">
        <f t="shared" si="3"/>
        <v>3.45</v>
      </c>
      <c r="P10" s="143">
        <f t="shared" si="4"/>
        <v>5.64</v>
      </c>
    </row>
    <row r="11" spans="1:16" ht="20.100000000000001" customHeight="1">
      <c r="A11" s="178">
        <v>7</v>
      </c>
      <c r="B11" s="179" t="s">
        <v>410</v>
      </c>
      <c r="C11" s="180">
        <f>VLOOKUP(B11,[33]贷款规模!B10:D133,3,0)</f>
        <v>217.2</v>
      </c>
      <c r="D11" s="138">
        <f t="shared" si="5"/>
        <v>0.46</v>
      </c>
      <c r="E11" s="182">
        <f>VLOOKUP(B11,[33]应还本息!C13:F136,4,0)</f>
        <v>287492.15999999997</v>
      </c>
      <c r="F11" s="182">
        <f>VLOOKUP(B11,[33]应还本息!C13:J136,8,0)</f>
        <v>74.83</v>
      </c>
      <c r="G11" s="182">
        <f t="shared" si="1"/>
        <v>0.8</v>
      </c>
      <c r="H11" s="182">
        <f t="shared" si="2"/>
        <v>229993.728</v>
      </c>
      <c r="I11" s="182">
        <f t="shared" si="6"/>
        <v>0.34</v>
      </c>
      <c r="J11" s="182" t="str">
        <f>VLOOKUP(B11,[33]工作考核!B9:D132,2,0)</f>
        <v>合格</v>
      </c>
      <c r="K11" s="185">
        <v>82</v>
      </c>
      <c r="L11" s="188">
        <f>IF(K11&gt;90,3,IF(K11&gt;89,2,1))</f>
        <v>1</v>
      </c>
      <c r="M11" s="182" t="str">
        <f>VLOOKUP(B11,[33]标准化建设!B11:D134,3,0)</f>
        <v>未申报</v>
      </c>
      <c r="N11" s="187">
        <v>1</v>
      </c>
      <c r="O11" s="182">
        <f t="shared" si="3"/>
        <v>0.45</v>
      </c>
      <c r="P11" s="143">
        <f t="shared" si="4"/>
        <v>2.25</v>
      </c>
    </row>
    <row r="12" spans="1:16" ht="20.100000000000001" customHeight="1">
      <c r="A12" s="178">
        <v>8</v>
      </c>
      <c r="B12" s="179" t="s">
        <v>411</v>
      </c>
      <c r="C12" s="180">
        <f>VLOOKUP(B12,[33]贷款规模!B11:D134,3,0)</f>
        <v>352.63</v>
      </c>
      <c r="D12" s="138">
        <f t="shared" si="5"/>
        <v>0.75</v>
      </c>
      <c r="E12" s="182">
        <f>VLOOKUP(B12,[33]应还本息!C14:F137,4,0)</f>
        <v>526040.06999999995</v>
      </c>
      <c r="F12" s="182">
        <f>VLOOKUP(B12,[33]应还本息!C14:J137,8,0)</f>
        <v>93.49</v>
      </c>
      <c r="G12" s="182">
        <f t="shared" si="1"/>
        <v>1</v>
      </c>
      <c r="H12" s="182">
        <f t="shared" si="2"/>
        <v>526040.06999999995</v>
      </c>
      <c r="I12" s="182">
        <f t="shared" si="6"/>
        <v>0.77</v>
      </c>
      <c r="J12" s="182" t="str">
        <f>VLOOKUP(B12,[33]工作考核!B10:D133,2,0)</f>
        <v>优秀</v>
      </c>
      <c r="K12" s="185">
        <v>94</v>
      </c>
      <c r="L12" s="188">
        <f>IF(K12&gt;90,3,IF(K12&gt;89,2,1))</f>
        <v>3</v>
      </c>
      <c r="M12" s="182" t="str">
        <f>VLOOKUP(B12,[33]标准化建设!B12:D135,3,0)</f>
        <v>未申报</v>
      </c>
      <c r="N12" s="187">
        <v>1</v>
      </c>
      <c r="O12" s="182">
        <f t="shared" si="3"/>
        <v>0.45</v>
      </c>
      <c r="P12" s="143">
        <f t="shared" si="4"/>
        <v>4.97</v>
      </c>
    </row>
    <row r="13" spans="1:16" ht="20.100000000000001" customHeight="1">
      <c r="A13" s="178">
        <v>9</v>
      </c>
      <c r="B13" s="179" t="s">
        <v>412</v>
      </c>
      <c r="C13" s="180">
        <f>VLOOKUP(B13,[33]贷款规模!B12:D135,3,0)</f>
        <v>378.58</v>
      </c>
      <c r="D13" s="138">
        <f t="shared" si="5"/>
        <v>0.81</v>
      </c>
      <c r="E13" s="182">
        <f>VLOOKUP(B13,[33]应还本息!C15:F138,4,0)</f>
        <v>250906.83</v>
      </c>
      <c r="F13" s="182">
        <f>VLOOKUP(B13,[33]应还本息!C15:J138,8,0)</f>
        <v>100</v>
      </c>
      <c r="G13" s="182">
        <f t="shared" si="1"/>
        <v>1.2</v>
      </c>
      <c r="H13" s="182">
        <f t="shared" si="2"/>
        <v>301088.196</v>
      </c>
      <c r="I13" s="182">
        <f t="shared" si="6"/>
        <v>0.44</v>
      </c>
      <c r="J13" s="182" t="str">
        <f>VLOOKUP(B13,[33]工作考核!B11:D134,2,0)</f>
        <v>优秀</v>
      </c>
      <c r="K13" s="185">
        <v>105</v>
      </c>
      <c r="L13" s="188">
        <f>IF(K13&gt;90,3,IF(K13&gt;89,2,1))</f>
        <v>3</v>
      </c>
      <c r="M13" s="182" t="str">
        <f>VLOOKUP(B13,[33]标准化建设!B13:D136,2,0)</f>
        <v>通过</v>
      </c>
      <c r="N13" s="187">
        <v>1</v>
      </c>
      <c r="O13" s="182">
        <f t="shared" si="3"/>
        <v>0.45</v>
      </c>
      <c r="P13" s="143">
        <f t="shared" si="4"/>
        <v>4.7</v>
      </c>
    </row>
    <row r="14" spans="1:16" ht="20.100000000000001" customHeight="1">
      <c r="A14" s="178">
        <v>10</v>
      </c>
      <c r="B14" s="183" t="s">
        <v>413</v>
      </c>
      <c r="C14" s="180">
        <f>VLOOKUP(B14,[33]贷款规模!B13:D136,3,0)</f>
        <v>343.24</v>
      </c>
      <c r="D14" s="138">
        <f t="shared" si="5"/>
        <v>0.73</v>
      </c>
      <c r="E14" s="182">
        <f>VLOOKUP(B14,[33]应还本息!C16:F139,4,0)</f>
        <v>419440.29</v>
      </c>
      <c r="F14" s="182">
        <f>VLOOKUP(B14,[33]应还本息!C16:J139,8,0)</f>
        <v>97.15</v>
      </c>
      <c r="G14" s="182">
        <f t="shared" si="1"/>
        <v>1.2</v>
      </c>
      <c r="H14" s="182">
        <f t="shared" si="2"/>
        <v>503328.34799999994</v>
      </c>
      <c r="I14" s="182">
        <f t="shared" si="6"/>
        <v>0.73</v>
      </c>
      <c r="J14" s="182" t="str">
        <f>VLOOKUP(B14,[33]工作考核!B12:D135,2,0)</f>
        <v>优秀</v>
      </c>
      <c r="K14" s="185">
        <v>103</v>
      </c>
      <c r="L14" s="188">
        <f>IF(K14&gt;90,3,IF(K14&gt;89,2,1))</f>
        <v>3</v>
      </c>
      <c r="M14" s="182" t="str">
        <f>VLOOKUP(B14,[33]标准化建设!B14:D137,2,0)</f>
        <v>通过</v>
      </c>
      <c r="N14" s="187">
        <v>3</v>
      </c>
      <c r="O14" s="182">
        <f t="shared" si="3"/>
        <v>3.45</v>
      </c>
      <c r="P14" s="143">
        <f t="shared" si="4"/>
        <v>7.91</v>
      </c>
    </row>
    <row r="15" spans="1:16" ht="20.100000000000001" customHeight="1">
      <c r="A15" s="178">
        <v>11</v>
      </c>
      <c r="B15" s="179" t="s">
        <v>414</v>
      </c>
      <c r="C15" s="180">
        <f>VLOOKUP(B15,[33]贷款规模!B14:D137,3,0)</f>
        <v>827.46</v>
      </c>
      <c r="D15" s="138">
        <f t="shared" si="5"/>
        <v>1.77</v>
      </c>
      <c r="E15" s="182">
        <f>VLOOKUP(B15,[33]应还本息!C17:F140,4,0)</f>
        <v>903964.82</v>
      </c>
      <c r="F15" s="182">
        <f>VLOOKUP(B15,[33]应还本息!C17:J140,8,0)</f>
        <v>100</v>
      </c>
      <c r="G15" s="182">
        <f t="shared" si="1"/>
        <v>1.2</v>
      </c>
      <c r="H15" s="182">
        <f t="shared" si="2"/>
        <v>1084757.784</v>
      </c>
      <c r="I15" s="182">
        <f t="shared" si="6"/>
        <v>1.58</v>
      </c>
      <c r="J15" s="182" t="str">
        <f>VLOOKUP(B15,[33]工作考核!B13:D136,2,0)</f>
        <v>优秀</v>
      </c>
      <c r="K15" s="185">
        <v>105</v>
      </c>
      <c r="L15" s="188">
        <f>IF(K15&gt;90,3,IF(K15&gt;89,2,1))</f>
        <v>3</v>
      </c>
      <c r="M15" s="182" t="str">
        <f>VLOOKUP(B15,[33]标准化建设!B15:D138,2,0)</f>
        <v>通过</v>
      </c>
      <c r="N15" s="187">
        <v>1</v>
      </c>
      <c r="O15" s="182">
        <f t="shared" si="3"/>
        <v>0.45</v>
      </c>
      <c r="P15" s="143">
        <f t="shared" si="4"/>
        <v>6.8</v>
      </c>
    </row>
    <row r="16" spans="1:16" ht="20.100000000000001" customHeight="1">
      <c r="A16" s="178">
        <v>12</v>
      </c>
      <c r="B16" s="179" t="s">
        <v>415</v>
      </c>
      <c r="C16" s="180">
        <f>VLOOKUP(B16,[33]贷款规模!B15:D138,3,0)</f>
        <v>380.21</v>
      </c>
      <c r="D16" s="138">
        <f t="shared" si="5"/>
        <v>0.81</v>
      </c>
      <c r="E16" s="182">
        <f>VLOOKUP(B16,[33]应还本息!C18:F141,4,0)</f>
        <v>653650.03</v>
      </c>
      <c r="F16" s="182">
        <f>VLOOKUP(B16,[33]应还本息!C18:J141,8,0)</f>
        <v>75</v>
      </c>
      <c r="G16" s="182">
        <f t="shared" si="1"/>
        <v>0.8</v>
      </c>
      <c r="H16" s="182">
        <f t="shared" si="2"/>
        <v>522920.02400000003</v>
      </c>
      <c r="I16" s="182">
        <f t="shared" si="6"/>
        <v>0.76</v>
      </c>
      <c r="J16" s="182" t="str">
        <f>VLOOKUP(B16,[33]工作考核!B14:D137,2,0)</f>
        <v>合格</v>
      </c>
      <c r="K16" s="185">
        <v>83</v>
      </c>
      <c r="L16" s="186">
        <f>IF(K16&gt;90,3,IF(K16&gt;89,2,1))+0.3</f>
        <v>1.3</v>
      </c>
      <c r="M16" s="182" t="str">
        <f>VLOOKUP(B16,[33]标准化建设!B16:D139,3,0)</f>
        <v>未申报</v>
      </c>
      <c r="N16" s="187">
        <v>1</v>
      </c>
      <c r="O16" s="182">
        <f t="shared" si="3"/>
        <v>0.45</v>
      </c>
      <c r="P16" s="143">
        <f t="shared" si="4"/>
        <v>3.32</v>
      </c>
    </row>
    <row r="17" spans="1:16" ht="20.100000000000001" customHeight="1">
      <c r="A17" s="178">
        <v>13</v>
      </c>
      <c r="B17" s="179" t="s">
        <v>416</v>
      </c>
      <c r="C17" s="180">
        <f>VLOOKUP(B17,[33]贷款规模!B16:D139,3,0)</f>
        <v>690.73</v>
      </c>
      <c r="D17" s="138">
        <f t="shared" si="5"/>
        <v>1.48</v>
      </c>
      <c r="E17" s="182">
        <f>VLOOKUP(B17,[33]应还本息!C19:F142,4,0)</f>
        <v>1661703.12</v>
      </c>
      <c r="F17" s="182">
        <f>VLOOKUP(B17,[33]应还本息!C19:J142,8,0)</f>
        <v>78.13</v>
      </c>
      <c r="G17" s="182">
        <f t="shared" si="1"/>
        <v>0.8</v>
      </c>
      <c r="H17" s="182">
        <f t="shared" si="2"/>
        <v>1329362.4960000003</v>
      </c>
      <c r="I17" s="182">
        <f t="shared" si="6"/>
        <v>1.94</v>
      </c>
      <c r="J17" s="182" t="str">
        <f>VLOOKUP(B17,[33]工作考核!B15:D138,2,0)</f>
        <v>合格</v>
      </c>
      <c r="K17" s="185">
        <v>81</v>
      </c>
      <c r="L17" s="188">
        <f t="shared" ref="L17:L31" si="7">IF(K17&gt;90,3,IF(K17&gt;89,2,1))</f>
        <v>1</v>
      </c>
      <c r="M17" s="182" t="str">
        <f>VLOOKUP(B17,[33]标准化建设!B17:D140,3,0)</f>
        <v>未申报</v>
      </c>
      <c r="N17" s="187">
        <v>1</v>
      </c>
      <c r="O17" s="182">
        <f t="shared" si="3"/>
        <v>0.45</v>
      </c>
      <c r="P17" s="143">
        <f t="shared" si="4"/>
        <v>4.87</v>
      </c>
    </row>
    <row r="18" spans="1:16" ht="20.100000000000001" customHeight="1">
      <c r="A18" s="178">
        <v>14</v>
      </c>
      <c r="B18" s="179" t="s">
        <v>417</v>
      </c>
      <c r="C18" s="180">
        <f>VLOOKUP(B18,[33]贷款规模!B17:D140,3,0)</f>
        <v>555.02</v>
      </c>
      <c r="D18" s="138">
        <f t="shared" si="5"/>
        <v>1.19</v>
      </c>
      <c r="E18" s="182">
        <f>VLOOKUP(B18,[33]应还本息!C20:F143,4,0)</f>
        <v>1510195.69</v>
      </c>
      <c r="F18" s="182">
        <f>VLOOKUP(B18,[33]应还本息!C20:J143,8,0)</f>
        <v>74.260000000000005</v>
      </c>
      <c r="G18" s="182">
        <f t="shared" si="1"/>
        <v>0.8</v>
      </c>
      <c r="H18" s="182">
        <f t="shared" si="2"/>
        <v>1208156.5519999999</v>
      </c>
      <c r="I18" s="182">
        <f t="shared" si="6"/>
        <v>1.76</v>
      </c>
      <c r="J18" s="182" t="str">
        <f>VLOOKUP(B18,[33]工作考核!B16:D139,2,0)</f>
        <v>合格</v>
      </c>
      <c r="K18" s="185">
        <v>81</v>
      </c>
      <c r="L18" s="188">
        <f t="shared" si="7"/>
        <v>1</v>
      </c>
      <c r="M18" s="182" t="str">
        <f>VLOOKUP(B18,[33]标准化建设!B18:D141,3,0)</f>
        <v>未申报</v>
      </c>
      <c r="N18" s="187">
        <v>1</v>
      </c>
      <c r="O18" s="182">
        <f t="shared" si="3"/>
        <v>0.45</v>
      </c>
      <c r="P18" s="143">
        <f t="shared" si="4"/>
        <v>4.4000000000000004</v>
      </c>
    </row>
    <row r="19" spans="1:16" ht="20.100000000000001" customHeight="1">
      <c r="A19" s="178">
        <v>15</v>
      </c>
      <c r="B19" s="183" t="s">
        <v>418</v>
      </c>
      <c r="C19" s="180">
        <f>VLOOKUP(B19,[33]贷款规模!B18:D141,3,0)</f>
        <v>59</v>
      </c>
      <c r="D19" s="138">
        <f t="shared" si="5"/>
        <v>0.13</v>
      </c>
      <c r="E19" s="182">
        <f>VLOOKUP(B19,[33]应还本息!C21:F144,4,0)</f>
        <v>71745.100000000006</v>
      </c>
      <c r="F19" s="182">
        <f>VLOOKUP(B19,[33]应还本息!C21:J144,8,0)</f>
        <v>100</v>
      </c>
      <c r="G19" s="182">
        <f t="shared" si="1"/>
        <v>1.2</v>
      </c>
      <c r="H19" s="182">
        <f t="shared" si="2"/>
        <v>86094.12000000001</v>
      </c>
      <c r="I19" s="182">
        <f t="shared" si="6"/>
        <v>0.13</v>
      </c>
      <c r="J19" s="182" t="str">
        <f>VLOOKUP(B19,[33]工作考核!B17:D140,2,0)</f>
        <v>优秀</v>
      </c>
      <c r="K19" s="185">
        <v>105</v>
      </c>
      <c r="L19" s="188">
        <f t="shared" si="7"/>
        <v>3</v>
      </c>
      <c r="M19" s="182" t="str">
        <f>VLOOKUP(B19,[33]标准化建设!B19:D142,2,0)</f>
        <v>通过</v>
      </c>
      <c r="N19" s="187">
        <v>3</v>
      </c>
      <c r="O19" s="182">
        <f t="shared" si="3"/>
        <v>3.45</v>
      </c>
      <c r="P19" s="143">
        <f t="shared" si="4"/>
        <v>6.71</v>
      </c>
    </row>
    <row r="20" spans="1:16" ht="20.100000000000001" customHeight="1">
      <c r="A20" s="178">
        <v>16</v>
      </c>
      <c r="B20" s="179" t="s">
        <v>419</v>
      </c>
      <c r="C20" s="180">
        <f>VLOOKUP(B20,[33]贷款规模!B19:D142,3,0)</f>
        <v>112.92</v>
      </c>
      <c r="D20" s="138">
        <f t="shared" si="5"/>
        <v>0.24</v>
      </c>
      <c r="E20" s="182">
        <f>VLOOKUP(B20,[33]应还本息!C22:F145,4,0)</f>
        <v>54578.9</v>
      </c>
      <c r="F20" s="182">
        <f>VLOOKUP(B20,[33]应还本息!C22:J145,8,0)</f>
        <v>100</v>
      </c>
      <c r="G20" s="182">
        <f t="shared" si="1"/>
        <v>1.2</v>
      </c>
      <c r="H20" s="182">
        <f t="shared" si="2"/>
        <v>65494.68</v>
      </c>
      <c r="I20" s="182">
        <f t="shared" si="6"/>
        <v>0.1</v>
      </c>
      <c r="J20" s="182" t="str">
        <f>VLOOKUP(B20,[33]工作考核!B18:D141,2,0)</f>
        <v>优秀</v>
      </c>
      <c r="K20" s="185">
        <v>104</v>
      </c>
      <c r="L20" s="188">
        <f t="shared" si="7"/>
        <v>3</v>
      </c>
      <c r="M20" s="182" t="str">
        <f>VLOOKUP(B20,[33]标准化建设!B20:D143,2,0)</f>
        <v>通过</v>
      </c>
      <c r="N20" s="187">
        <v>1</v>
      </c>
      <c r="O20" s="182">
        <f t="shared" si="3"/>
        <v>0.45</v>
      </c>
      <c r="P20" s="143">
        <f t="shared" si="4"/>
        <v>3.79</v>
      </c>
    </row>
    <row r="21" spans="1:16" ht="20.100000000000001" customHeight="1">
      <c r="A21" s="178">
        <v>17</v>
      </c>
      <c r="B21" s="179" t="s">
        <v>420</v>
      </c>
      <c r="C21" s="180">
        <f>VLOOKUP(B21,[33]贷款规模!B20:D143,3,0)</f>
        <v>88.69</v>
      </c>
      <c r="D21" s="138">
        <f t="shared" si="5"/>
        <v>0.19</v>
      </c>
      <c r="E21" s="182">
        <f>VLOOKUP(B21,[33]应还本息!C23:F146,4,0)</f>
        <v>75187.509999999995</v>
      </c>
      <c r="F21" s="182">
        <f>VLOOKUP(B21,[33]应还本息!C23:J146,8,0)</f>
        <v>91.64</v>
      </c>
      <c r="G21" s="182">
        <f t="shared" si="1"/>
        <v>1</v>
      </c>
      <c r="H21" s="182">
        <f t="shared" si="2"/>
        <v>75187.509999999995</v>
      </c>
      <c r="I21" s="182">
        <f t="shared" si="6"/>
        <v>0.11</v>
      </c>
      <c r="J21" s="182" t="str">
        <f>VLOOKUP(B21,[33]工作考核!B19:D142,2,0)</f>
        <v>优秀</v>
      </c>
      <c r="K21" s="185">
        <v>97</v>
      </c>
      <c r="L21" s="188">
        <f t="shared" si="7"/>
        <v>3</v>
      </c>
      <c r="M21" s="182" t="str">
        <f>VLOOKUP(B21,[33]标准化建设!B21:D144,3,0)</f>
        <v>未申报</v>
      </c>
      <c r="N21" s="187">
        <v>1</v>
      </c>
      <c r="O21" s="182">
        <f t="shared" si="3"/>
        <v>0.45</v>
      </c>
      <c r="P21" s="143">
        <f t="shared" si="4"/>
        <v>3.75</v>
      </c>
    </row>
    <row r="22" spans="1:16" ht="20.100000000000001" customHeight="1">
      <c r="A22" s="178">
        <v>18</v>
      </c>
      <c r="B22" s="179" t="s">
        <v>421</v>
      </c>
      <c r="C22" s="180">
        <f>VLOOKUP(B22,[33]贷款规模!B21:D144,3,0)</f>
        <v>77.599999999999994</v>
      </c>
      <c r="D22" s="138">
        <f t="shared" si="5"/>
        <v>0.17</v>
      </c>
      <c r="E22" s="182">
        <f>VLOOKUP(B22,[33]应还本息!C24:F147,4,0)</f>
        <v>95929.25</v>
      </c>
      <c r="F22" s="182">
        <f>VLOOKUP(B22,[33]应还本息!C24:J147,8,0)</f>
        <v>80.17</v>
      </c>
      <c r="G22" s="182">
        <f t="shared" si="1"/>
        <v>0.8</v>
      </c>
      <c r="H22" s="182">
        <f t="shared" si="2"/>
        <v>76743.400000000009</v>
      </c>
      <c r="I22" s="182">
        <f t="shared" si="6"/>
        <v>0.11</v>
      </c>
      <c r="J22" s="182" t="str">
        <f>VLOOKUP(B22,[33]工作考核!B20:D143,2,0)</f>
        <v>合格</v>
      </c>
      <c r="K22" s="185">
        <v>85</v>
      </c>
      <c r="L22" s="188">
        <f t="shared" si="7"/>
        <v>1</v>
      </c>
      <c r="M22" s="182" t="str">
        <f>VLOOKUP(B22,[33]标准化建设!B22:D145,3,0)</f>
        <v>未申报</v>
      </c>
      <c r="N22" s="187">
        <v>1</v>
      </c>
      <c r="O22" s="182">
        <f t="shared" si="3"/>
        <v>0.45</v>
      </c>
      <c r="P22" s="143">
        <f t="shared" si="4"/>
        <v>1.73</v>
      </c>
    </row>
    <row r="23" spans="1:16" ht="20.100000000000001" customHeight="1">
      <c r="A23" s="178">
        <v>19</v>
      </c>
      <c r="B23" s="179" t="s">
        <v>422</v>
      </c>
      <c r="C23" s="180">
        <f>VLOOKUP(B23,[33]贷款规模!B22:D145,3,0)</f>
        <v>122.7</v>
      </c>
      <c r="D23" s="138">
        <f t="shared" si="5"/>
        <v>0.26</v>
      </c>
      <c r="E23" s="182">
        <f>VLOOKUP(B23,[33]应还本息!C25:F148,4,0)</f>
        <v>124211.19</v>
      </c>
      <c r="F23" s="182">
        <f>VLOOKUP(B23,[33]应还本息!C25:J148,8,0)</f>
        <v>80.75</v>
      </c>
      <c r="G23" s="182">
        <f t="shared" si="1"/>
        <v>0.8</v>
      </c>
      <c r="H23" s="182">
        <f t="shared" si="2"/>
        <v>99368.952000000005</v>
      </c>
      <c r="I23" s="182">
        <f t="shared" si="6"/>
        <v>0.14000000000000001</v>
      </c>
      <c r="J23" s="182" t="str">
        <f>VLOOKUP(B23,[33]工作考核!B21:D144,2,0)</f>
        <v>合格</v>
      </c>
      <c r="K23" s="185">
        <v>88</v>
      </c>
      <c r="L23" s="188">
        <f t="shared" si="7"/>
        <v>1</v>
      </c>
      <c r="M23" s="182" t="str">
        <f>VLOOKUP(B23,[33]标准化建设!B23:D146,2,0)</f>
        <v>通过</v>
      </c>
      <c r="N23" s="187">
        <v>1</v>
      </c>
      <c r="O23" s="182">
        <f t="shared" si="3"/>
        <v>0.45</v>
      </c>
      <c r="P23" s="143">
        <f t="shared" si="4"/>
        <v>1.85</v>
      </c>
    </row>
    <row r="24" spans="1:16" ht="20.100000000000001" customHeight="1">
      <c r="A24" s="178">
        <v>20</v>
      </c>
      <c r="B24" s="183" t="s">
        <v>423</v>
      </c>
      <c r="C24" s="180">
        <f>VLOOKUP(B24,[33]贷款规模!B23:D146,3,0)</f>
        <v>55.48</v>
      </c>
      <c r="D24" s="138">
        <f t="shared" si="5"/>
        <v>0.12</v>
      </c>
      <c r="E24" s="182">
        <f>VLOOKUP(B24,[33]应还本息!C26:F149,4,0)</f>
        <v>124575.16</v>
      </c>
      <c r="F24" s="182">
        <f>VLOOKUP(B24,[33]应还本息!C26:J149,8,0)</f>
        <v>100</v>
      </c>
      <c r="G24" s="182">
        <f t="shared" si="1"/>
        <v>1.2</v>
      </c>
      <c r="H24" s="182">
        <f t="shared" si="2"/>
        <v>149490.19200000001</v>
      </c>
      <c r="I24" s="182">
        <f t="shared" si="6"/>
        <v>0.22</v>
      </c>
      <c r="J24" s="182" t="str">
        <f>VLOOKUP(B24,[33]工作考核!B22:D145,2,0)</f>
        <v>优秀</v>
      </c>
      <c r="K24" s="185">
        <v>95</v>
      </c>
      <c r="L24" s="188">
        <f t="shared" si="7"/>
        <v>3</v>
      </c>
      <c r="M24" s="182" t="str">
        <f>VLOOKUP(B24,[33]标准化建设!B24:D147,2,0)</f>
        <v>通过</v>
      </c>
      <c r="N24" s="187">
        <v>3</v>
      </c>
      <c r="O24" s="182">
        <f t="shared" si="3"/>
        <v>3.45</v>
      </c>
      <c r="P24" s="143">
        <f t="shared" si="4"/>
        <v>6.79</v>
      </c>
    </row>
    <row r="25" spans="1:16" ht="20.100000000000001" customHeight="1">
      <c r="A25" s="178">
        <v>21</v>
      </c>
      <c r="B25" s="179" t="s">
        <v>424</v>
      </c>
      <c r="C25" s="180">
        <f>VLOOKUP(B25,[33]贷款规模!B24:D147,3,0)</f>
        <v>995.39</v>
      </c>
      <c r="D25" s="138">
        <f t="shared" si="5"/>
        <v>2.13</v>
      </c>
      <c r="E25" s="182">
        <f>VLOOKUP(B25,[33]应还本息!C27:F150,4,0)</f>
        <v>803146.49</v>
      </c>
      <c r="F25" s="182">
        <f>VLOOKUP(B25,[33]应还本息!C27:J150,8,0)</f>
        <v>95.82</v>
      </c>
      <c r="G25" s="182">
        <f t="shared" si="1"/>
        <v>1.2</v>
      </c>
      <c r="H25" s="182">
        <f t="shared" si="2"/>
        <v>963775.78799999994</v>
      </c>
      <c r="I25" s="182">
        <f t="shared" si="6"/>
        <v>1.4</v>
      </c>
      <c r="J25" s="182" t="str">
        <f>VLOOKUP(B25,[33]工作考核!B23:D146,2,0)</f>
        <v>优秀</v>
      </c>
      <c r="K25" s="185">
        <v>104</v>
      </c>
      <c r="L25" s="188">
        <f t="shared" si="7"/>
        <v>3</v>
      </c>
      <c r="M25" s="182" t="str">
        <f>VLOOKUP(B25,[33]标准化建设!B25:D148,2,0)</f>
        <v>通过</v>
      </c>
      <c r="N25" s="187">
        <v>1</v>
      </c>
      <c r="O25" s="182">
        <f t="shared" si="3"/>
        <v>0.45</v>
      </c>
      <c r="P25" s="143">
        <f t="shared" si="4"/>
        <v>6.98</v>
      </c>
    </row>
    <row r="26" spans="1:16" ht="20.100000000000001" customHeight="1">
      <c r="A26" s="178">
        <v>22</v>
      </c>
      <c r="B26" s="179" t="s">
        <v>425</v>
      </c>
      <c r="C26" s="180">
        <f>VLOOKUP(B26,[33]贷款规模!B25:D148,3,0)</f>
        <v>744.64</v>
      </c>
      <c r="D26" s="138">
        <f t="shared" si="5"/>
        <v>1.59</v>
      </c>
      <c r="E26" s="182">
        <f>VLOOKUP(B26,[33]应还本息!C28:F151,4,0)</f>
        <v>701801</v>
      </c>
      <c r="F26" s="182">
        <f>VLOOKUP(B26,[33]应还本息!C28:J151,8,0)</f>
        <v>82.39</v>
      </c>
      <c r="G26" s="182">
        <f t="shared" si="1"/>
        <v>0.8</v>
      </c>
      <c r="H26" s="182">
        <f t="shared" si="2"/>
        <v>561440.80000000005</v>
      </c>
      <c r="I26" s="182">
        <f t="shared" si="6"/>
        <v>0.82</v>
      </c>
      <c r="J26" s="182" t="str">
        <f>VLOOKUP(B26,[33]工作考核!B24:D147,2,0)</f>
        <v>合格</v>
      </c>
      <c r="K26" s="185">
        <v>85</v>
      </c>
      <c r="L26" s="188">
        <f t="shared" si="7"/>
        <v>1</v>
      </c>
      <c r="M26" s="182" t="str">
        <f>VLOOKUP(B26,[33]标准化建设!B26:D149,2,0)</f>
        <v>通过</v>
      </c>
      <c r="N26" s="187">
        <v>1</v>
      </c>
      <c r="O26" s="182">
        <f t="shared" si="3"/>
        <v>0.45</v>
      </c>
      <c r="P26" s="143">
        <f t="shared" si="4"/>
        <v>3.86</v>
      </c>
    </row>
    <row r="27" spans="1:16" ht="20.100000000000001" customHeight="1">
      <c r="A27" s="178">
        <v>23</v>
      </c>
      <c r="B27" s="179" t="s">
        <v>426</v>
      </c>
      <c r="C27" s="180">
        <f>VLOOKUP(B27,[33]贷款规模!B26:D149,3,0)</f>
        <v>346.15</v>
      </c>
      <c r="D27" s="138">
        <f t="shared" si="5"/>
        <v>0.74</v>
      </c>
      <c r="E27" s="182">
        <f>VLOOKUP(B27,[33]应还本息!C29:F152,4,0)</f>
        <v>439567.47</v>
      </c>
      <c r="F27" s="182">
        <f>VLOOKUP(B27,[33]应还本息!C29:J152,8,0)</f>
        <v>87.44</v>
      </c>
      <c r="G27" s="182">
        <f t="shared" si="1"/>
        <v>0.8</v>
      </c>
      <c r="H27" s="182">
        <f t="shared" si="2"/>
        <v>351653.97600000002</v>
      </c>
      <c r="I27" s="182">
        <f t="shared" si="6"/>
        <v>0.51</v>
      </c>
      <c r="J27" s="182" t="str">
        <f>VLOOKUP(B27,[33]工作考核!B25:D148,2,0)</f>
        <v>良好</v>
      </c>
      <c r="K27" s="185">
        <v>90</v>
      </c>
      <c r="L27" s="188">
        <f t="shared" si="7"/>
        <v>2</v>
      </c>
      <c r="M27" s="182" t="str">
        <f>VLOOKUP(B27,[33]标准化建设!B27:D150,2,0)</f>
        <v>通过</v>
      </c>
      <c r="N27" s="187">
        <v>1</v>
      </c>
      <c r="O27" s="182">
        <f t="shared" si="3"/>
        <v>0.45</v>
      </c>
      <c r="P27" s="143">
        <f t="shared" si="4"/>
        <v>3.7</v>
      </c>
    </row>
    <row r="28" spans="1:16" ht="20.100000000000001" customHeight="1">
      <c r="A28" s="178">
        <v>24</v>
      </c>
      <c r="B28" s="179" t="s">
        <v>428</v>
      </c>
      <c r="C28" s="180">
        <f>VLOOKUP(B28,[33]贷款规模!B27:D150,3,0)</f>
        <v>565.1</v>
      </c>
      <c r="D28" s="138">
        <f t="shared" si="5"/>
        <v>1.21</v>
      </c>
      <c r="E28" s="182">
        <f>VLOOKUP(B28,[33]应还本息!C30:F153,4,0)</f>
        <v>1005428.09</v>
      </c>
      <c r="F28" s="182">
        <f>VLOOKUP(B28,[33]应还本息!C30:J153,8,0)</f>
        <v>82.06</v>
      </c>
      <c r="G28" s="182">
        <f t="shared" si="1"/>
        <v>0.8</v>
      </c>
      <c r="H28" s="182">
        <f t="shared" si="2"/>
        <v>804342.47200000007</v>
      </c>
      <c r="I28" s="182">
        <f t="shared" si="6"/>
        <v>1.17</v>
      </c>
      <c r="J28" s="182" t="str">
        <f>VLOOKUP(B28,[33]工作考核!B26:D149,2,0)</f>
        <v>合格</v>
      </c>
      <c r="K28" s="185">
        <v>84</v>
      </c>
      <c r="L28" s="188">
        <f t="shared" si="7"/>
        <v>1</v>
      </c>
      <c r="M28" s="182" t="str">
        <f>VLOOKUP(B28,[33]标准化建设!B28:D151,2,0)</f>
        <v>通过</v>
      </c>
      <c r="N28" s="187">
        <v>1</v>
      </c>
      <c r="O28" s="182">
        <f t="shared" si="3"/>
        <v>0.45</v>
      </c>
      <c r="P28" s="143">
        <f t="shared" si="4"/>
        <v>3.83</v>
      </c>
    </row>
    <row r="29" spans="1:16" ht="20.100000000000001" customHeight="1">
      <c r="A29" s="178">
        <v>25</v>
      </c>
      <c r="B29" s="179" t="s">
        <v>429</v>
      </c>
      <c r="C29" s="180">
        <f>VLOOKUP(B29,[33]贷款规模!B28:D151,3,0)</f>
        <v>1248.8</v>
      </c>
      <c r="D29" s="138">
        <f t="shared" si="5"/>
        <v>2.67</v>
      </c>
      <c r="E29" s="182">
        <f>VLOOKUP(B29,[33]应还本息!C31:F154,4,0)</f>
        <v>1105253.94</v>
      </c>
      <c r="F29" s="182">
        <f>VLOOKUP(B29,[33]应还本息!C31:J154,8,0)</f>
        <v>94.08</v>
      </c>
      <c r="G29" s="182">
        <f t="shared" si="1"/>
        <v>1</v>
      </c>
      <c r="H29" s="182">
        <f t="shared" si="2"/>
        <v>1105253.94</v>
      </c>
      <c r="I29" s="182">
        <f t="shared" si="6"/>
        <v>1.61</v>
      </c>
      <c r="J29" s="182" t="str">
        <f>VLOOKUP(B29,[33]工作考核!B27:D150,2,0)</f>
        <v>优秀</v>
      </c>
      <c r="K29" s="185">
        <v>99</v>
      </c>
      <c r="L29" s="188">
        <f t="shared" si="7"/>
        <v>3</v>
      </c>
      <c r="M29" s="182" t="str">
        <f>VLOOKUP(B29,[33]标准化建设!B29:D152,2,0)</f>
        <v>通过</v>
      </c>
      <c r="N29" s="187">
        <v>1</v>
      </c>
      <c r="O29" s="182">
        <f t="shared" si="3"/>
        <v>0.45</v>
      </c>
      <c r="P29" s="143">
        <f t="shared" si="4"/>
        <v>7.73</v>
      </c>
    </row>
    <row r="30" spans="1:16" ht="20.100000000000001" customHeight="1">
      <c r="A30" s="178">
        <v>26</v>
      </c>
      <c r="B30" s="179" t="s">
        <v>430</v>
      </c>
      <c r="C30" s="180">
        <f>VLOOKUP(B30,[33]贷款规模!B29:D152,3,0)</f>
        <v>1838.71</v>
      </c>
      <c r="D30" s="138">
        <f t="shared" si="5"/>
        <v>3.94</v>
      </c>
      <c r="E30" s="182">
        <f>VLOOKUP(B30,[33]应还本息!C32:F155,4,0)</f>
        <v>1518278.28</v>
      </c>
      <c r="F30" s="182">
        <f>VLOOKUP(B30,[33]应还本息!C32:J155,8,0)</f>
        <v>93.62</v>
      </c>
      <c r="G30" s="182">
        <f t="shared" si="1"/>
        <v>1</v>
      </c>
      <c r="H30" s="182">
        <f t="shared" si="2"/>
        <v>1518278.28</v>
      </c>
      <c r="I30" s="182">
        <f t="shared" si="6"/>
        <v>2.21</v>
      </c>
      <c r="J30" s="182" t="str">
        <f>VLOOKUP(B30,[33]工作考核!B28:D151,2,0)</f>
        <v>优秀</v>
      </c>
      <c r="K30" s="185">
        <v>101</v>
      </c>
      <c r="L30" s="188">
        <f t="shared" si="7"/>
        <v>3</v>
      </c>
      <c r="M30" s="182" t="str">
        <f>VLOOKUP(B30,[33]标准化建设!B30:D153,2,0)</f>
        <v>通过</v>
      </c>
      <c r="N30" s="187">
        <v>1</v>
      </c>
      <c r="O30" s="182">
        <f t="shared" si="3"/>
        <v>0.45</v>
      </c>
      <c r="P30" s="143">
        <f t="shared" si="4"/>
        <v>9.6</v>
      </c>
    </row>
    <row r="31" spans="1:16" ht="20.100000000000001" customHeight="1">
      <c r="A31" s="178">
        <v>27</v>
      </c>
      <c r="B31" s="179" t="s">
        <v>431</v>
      </c>
      <c r="C31" s="180">
        <f>VLOOKUP(B31,[33]贷款规模!B30:D153,3,0)</f>
        <v>1225.17</v>
      </c>
      <c r="D31" s="138">
        <f t="shared" si="5"/>
        <v>2.62</v>
      </c>
      <c r="E31" s="182">
        <f>VLOOKUP(B31,[33]应还本息!C33:F156,4,0)</f>
        <v>1718687.79</v>
      </c>
      <c r="F31" s="182">
        <f>VLOOKUP(B31,[33]应还本息!C33:J156,8,0)</f>
        <v>73.95</v>
      </c>
      <c r="G31" s="182">
        <f t="shared" si="1"/>
        <v>0.8</v>
      </c>
      <c r="H31" s="182">
        <f t="shared" si="2"/>
        <v>1374950.2320000001</v>
      </c>
      <c r="I31" s="182">
        <f t="shared" si="6"/>
        <v>2</v>
      </c>
      <c r="J31" s="182" t="str">
        <f>VLOOKUP(B31,[33]工作考核!B29:D152,2,0)</f>
        <v>合格</v>
      </c>
      <c r="K31" s="185">
        <v>84</v>
      </c>
      <c r="L31" s="188">
        <f t="shared" si="7"/>
        <v>1</v>
      </c>
      <c r="M31" s="182" t="str">
        <f>VLOOKUP(B31,[33]标准化建设!B31:D154,2,0)</f>
        <v>通过</v>
      </c>
      <c r="N31" s="187">
        <v>1</v>
      </c>
      <c r="O31" s="182">
        <f t="shared" si="3"/>
        <v>0.45</v>
      </c>
      <c r="P31" s="143">
        <f t="shared" si="4"/>
        <v>6.07</v>
      </c>
    </row>
    <row r="32" spans="1:16" ht="20.100000000000001" customHeight="1">
      <c r="A32" s="178">
        <v>28</v>
      </c>
      <c r="B32" s="179" t="s">
        <v>685</v>
      </c>
      <c r="C32" s="180"/>
      <c r="D32" s="182"/>
      <c r="E32" s="182"/>
      <c r="F32" s="182"/>
      <c r="G32" s="182"/>
      <c r="H32" s="182"/>
      <c r="I32" s="182"/>
      <c r="J32" s="182"/>
      <c r="K32" s="185"/>
      <c r="L32" s="189">
        <v>0.3</v>
      </c>
      <c r="M32" s="182"/>
      <c r="N32" s="187"/>
      <c r="O32" s="182">
        <v>1.35</v>
      </c>
      <c r="P32" s="143">
        <f t="shared" si="4"/>
        <v>1.65</v>
      </c>
    </row>
    <row r="33" spans="1:16" ht="20.100000000000001" customHeight="1">
      <c r="A33" s="178">
        <v>29</v>
      </c>
      <c r="B33" s="183" t="s">
        <v>432</v>
      </c>
      <c r="C33" s="180">
        <f>VLOOKUP(B33,[33]贷款规模!B31:D154,3,0)</f>
        <v>288.14999999999998</v>
      </c>
      <c r="D33" s="138">
        <f t="shared" ref="D33:D64" si="8">ROUND(C33/$C$4*$D$4,2)</f>
        <v>0.62</v>
      </c>
      <c r="E33" s="182">
        <f>VLOOKUP(B33,[33]应还本息!C34:F157,4,0)</f>
        <v>313087.63</v>
      </c>
      <c r="F33" s="182">
        <f>VLOOKUP(B33,[33]应还本息!C34:J157,8,0)</f>
        <v>94.75</v>
      </c>
      <c r="G33" s="182">
        <f t="shared" ref="G33:G96" si="9">IF(F33&gt;95,1.2,IF(F33&gt;90,1,0.8))</f>
        <v>1</v>
      </c>
      <c r="H33" s="182">
        <f t="shared" ref="H33:H96" si="10">E33*G33</f>
        <v>313087.63</v>
      </c>
      <c r="I33" s="182">
        <f t="shared" ref="I33:I64" si="11">ROUND(H33/$H$4*$I$4,2)</f>
        <v>0.46</v>
      </c>
      <c r="J33" s="182" t="str">
        <f>VLOOKUP(B33,[33]工作考核!B30:D153,2,0)</f>
        <v>优秀</v>
      </c>
      <c r="K33" s="185">
        <v>100</v>
      </c>
      <c r="L33" s="188">
        <f t="shared" ref="L33:L96" si="12">IF(K33&gt;90,3,IF(K33&gt;89,2,1))</f>
        <v>3</v>
      </c>
      <c r="M33" s="182" t="str">
        <f>VLOOKUP(B33,[33]标准化建设!B32:D155,2,0)</f>
        <v>通过</v>
      </c>
      <c r="N33" s="187">
        <v>3</v>
      </c>
      <c r="O33" s="182">
        <f t="shared" ref="O33:O96" si="13">ROUND(IF(N33=1,0.45,IF(N33=3,3.45)),2)</f>
        <v>3.45</v>
      </c>
      <c r="P33" s="143">
        <f t="shared" si="4"/>
        <v>7.53</v>
      </c>
    </row>
    <row r="34" spans="1:16" ht="20.100000000000001" customHeight="1">
      <c r="A34" s="178">
        <v>30</v>
      </c>
      <c r="B34" s="183" t="s">
        <v>433</v>
      </c>
      <c r="C34" s="180">
        <f>VLOOKUP(B34,[33]贷款规模!B32:D155,3,0)</f>
        <v>350.27</v>
      </c>
      <c r="D34" s="138">
        <f t="shared" si="8"/>
        <v>0.75</v>
      </c>
      <c r="E34" s="182">
        <f>VLOOKUP(B34,[33]应还本息!C35:F158,4,0)</f>
        <v>296176.73</v>
      </c>
      <c r="F34" s="182">
        <f>VLOOKUP(B34,[33]应还本息!C35:J158,8,0)</f>
        <v>94.59</v>
      </c>
      <c r="G34" s="182">
        <f t="shared" si="9"/>
        <v>1</v>
      </c>
      <c r="H34" s="182">
        <f t="shared" si="10"/>
        <v>296176.73</v>
      </c>
      <c r="I34" s="182">
        <f t="shared" si="11"/>
        <v>0.43</v>
      </c>
      <c r="J34" s="182" t="str">
        <f>VLOOKUP(B34,[33]工作考核!B31:D154,2,0)</f>
        <v>优秀</v>
      </c>
      <c r="K34" s="185">
        <v>100</v>
      </c>
      <c r="L34" s="188">
        <f t="shared" si="12"/>
        <v>3</v>
      </c>
      <c r="M34" s="182" t="str">
        <f>VLOOKUP(B34,[33]标准化建设!B33:D156,2,0)</f>
        <v>通过</v>
      </c>
      <c r="N34" s="187">
        <v>3</v>
      </c>
      <c r="O34" s="182">
        <f t="shared" si="13"/>
        <v>3.45</v>
      </c>
      <c r="P34" s="143">
        <f t="shared" si="4"/>
        <v>7.63</v>
      </c>
    </row>
    <row r="35" spans="1:16" ht="20.100000000000001" customHeight="1">
      <c r="A35" s="178">
        <v>31</v>
      </c>
      <c r="B35" s="179" t="s">
        <v>434</v>
      </c>
      <c r="C35" s="180">
        <f>VLOOKUP(B35,[33]贷款规模!B33:D156,3,0)</f>
        <v>120.41</v>
      </c>
      <c r="D35" s="138">
        <f t="shared" si="8"/>
        <v>0.26</v>
      </c>
      <c r="E35" s="182">
        <f>VLOOKUP(B35,[33]应还本息!C36:F159,4,0)</f>
        <v>126481.60000000001</v>
      </c>
      <c r="F35" s="182">
        <f>VLOOKUP(B35,[33]应还本息!C36:J159,8,0)</f>
        <v>100</v>
      </c>
      <c r="G35" s="182">
        <f t="shared" si="9"/>
        <v>1.2</v>
      </c>
      <c r="H35" s="182">
        <f t="shared" si="10"/>
        <v>151777.92000000001</v>
      </c>
      <c r="I35" s="182">
        <f t="shared" si="11"/>
        <v>0.22</v>
      </c>
      <c r="J35" s="182" t="str">
        <f>VLOOKUP(B35,[33]工作考核!B32:D155,2,0)</f>
        <v>优秀</v>
      </c>
      <c r="K35" s="185">
        <v>105</v>
      </c>
      <c r="L35" s="188">
        <f t="shared" si="12"/>
        <v>3</v>
      </c>
      <c r="M35" s="182" t="str">
        <f>VLOOKUP(B35,[33]标准化建设!B34:D157,2,0)</f>
        <v>通过</v>
      </c>
      <c r="N35" s="187">
        <v>1</v>
      </c>
      <c r="O35" s="182">
        <f t="shared" si="13"/>
        <v>0.45</v>
      </c>
      <c r="P35" s="143">
        <f t="shared" si="4"/>
        <v>3.93</v>
      </c>
    </row>
    <row r="36" spans="1:16" ht="20.100000000000001" customHeight="1">
      <c r="A36" s="178">
        <v>32</v>
      </c>
      <c r="B36" s="179" t="s">
        <v>435</v>
      </c>
      <c r="C36" s="180">
        <f>VLOOKUP(B36,[33]贷款规模!B34:D157,3,0)</f>
        <v>1212.31</v>
      </c>
      <c r="D36" s="138">
        <f t="shared" si="8"/>
        <v>2.59</v>
      </c>
      <c r="E36" s="182">
        <f>VLOOKUP(B36,[33]应还本息!C37:F160,4,0)</f>
        <v>1922262.88</v>
      </c>
      <c r="F36" s="182">
        <f>VLOOKUP(B36,[33]应还本息!C37:J160,8,0)</f>
        <v>89.43</v>
      </c>
      <c r="G36" s="182">
        <f t="shared" si="9"/>
        <v>0.8</v>
      </c>
      <c r="H36" s="182">
        <f t="shared" si="10"/>
        <v>1537810.304</v>
      </c>
      <c r="I36" s="182">
        <f t="shared" si="11"/>
        <v>2.2400000000000002</v>
      </c>
      <c r="J36" s="182" t="str">
        <f>VLOOKUP(B36,[33]工作考核!B33:D156,2,0)</f>
        <v>良好</v>
      </c>
      <c r="K36" s="185">
        <v>90</v>
      </c>
      <c r="L36" s="188">
        <f t="shared" si="12"/>
        <v>2</v>
      </c>
      <c r="M36" s="182" t="str">
        <f>VLOOKUP(B36,[33]标准化建设!B35:D158,2,0)</f>
        <v>通过</v>
      </c>
      <c r="N36" s="187">
        <v>1</v>
      </c>
      <c r="O36" s="182">
        <f t="shared" si="13"/>
        <v>0.45</v>
      </c>
      <c r="P36" s="143">
        <f t="shared" si="4"/>
        <v>7.28</v>
      </c>
    </row>
    <row r="37" spans="1:16" ht="20.100000000000001" customHeight="1">
      <c r="A37" s="178">
        <v>33</v>
      </c>
      <c r="B37" s="179" t="s">
        <v>436</v>
      </c>
      <c r="C37" s="180">
        <f>VLOOKUP(B37,[33]贷款规模!B35:D158,3,0)</f>
        <v>1057.3</v>
      </c>
      <c r="D37" s="138">
        <f t="shared" si="8"/>
        <v>2.2599999999999998</v>
      </c>
      <c r="E37" s="182">
        <f>VLOOKUP(B37,[33]应还本息!C38:F161,4,0)</f>
        <v>1218366.5</v>
      </c>
      <c r="F37" s="182">
        <f>VLOOKUP(B37,[33]应还本息!C38:J161,8,0)</f>
        <v>89.55</v>
      </c>
      <c r="G37" s="182">
        <f t="shared" si="9"/>
        <v>0.8</v>
      </c>
      <c r="H37" s="182">
        <f t="shared" si="10"/>
        <v>974693.20000000007</v>
      </c>
      <c r="I37" s="182">
        <f t="shared" si="11"/>
        <v>1.42</v>
      </c>
      <c r="J37" s="182" t="str">
        <f>VLOOKUP(B37,[33]工作考核!B34:D157,2,0)</f>
        <v>良好</v>
      </c>
      <c r="K37" s="185">
        <v>90</v>
      </c>
      <c r="L37" s="188">
        <f t="shared" si="12"/>
        <v>2</v>
      </c>
      <c r="M37" s="182" t="str">
        <f>VLOOKUP(B37,[33]标准化建设!B36:D159,2,0)</f>
        <v>通过</v>
      </c>
      <c r="N37" s="187">
        <v>1</v>
      </c>
      <c r="O37" s="182">
        <f t="shared" si="13"/>
        <v>0.45</v>
      </c>
      <c r="P37" s="143">
        <f t="shared" si="4"/>
        <v>6.13</v>
      </c>
    </row>
    <row r="38" spans="1:16" ht="20.100000000000001" customHeight="1">
      <c r="A38" s="178">
        <v>34</v>
      </c>
      <c r="B38" s="179" t="s">
        <v>437</v>
      </c>
      <c r="C38" s="180">
        <f>VLOOKUP(B38,[33]贷款规模!B36:D159,3,0)</f>
        <v>1753.32</v>
      </c>
      <c r="D38" s="138">
        <f t="shared" si="8"/>
        <v>3.75</v>
      </c>
      <c r="E38" s="182">
        <f>VLOOKUP(B38,[33]应还本息!C39:F162,4,0)</f>
        <v>2424803.5099999998</v>
      </c>
      <c r="F38" s="182">
        <f>VLOOKUP(B38,[33]应还本息!C39:J162,8,0)</f>
        <v>92.32</v>
      </c>
      <c r="G38" s="182">
        <f t="shared" si="9"/>
        <v>1</v>
      </c>
      <c r="H38" s="182">
        <f t="shared" si="10"/>
        <v>2424803.5099999998</v>
      </c>
      <c r="I38" s="182">
        <f t="shared" si="11"/>
        <v>3.53</v>
      </c>
      <c r="J38" s="182" t="str">
        <f>VLOOKUP(B38,[33]工作考核!B35:D158,2,0)</f>
        <v>优秀</v>
      </c>
      <c r="K38" s="185">
        <v>98</v>
      </c>
      <c r="L38" s="188">
        <f t="shared" si="12"/>
        <v>3</v>
      </c>
      <c r="M38" s="182" t="str">
        <f>VLOOKUP(B38,[33]标准化建设!B37:D160,2,0)</f>
        <v>通过</v>
      </c>
      <c r="N38" s="187">
        <v>1</v>
      </c>
      <c r="O38" s="182">
        <f t="shared" si="13"/>
        <v>0.45</v>
      </c>
      <c r="P38" s="143">
        <f t="shared" si="4"/>
        <v>10.73</v>
      </c>
    </row>
    <row r="39" spans="1:16" ht="20.100000000000001" customHeight="1">
      <c r="A39" s="178">
        <v>35</v>
      </c>
      <c r="B39" s="179" t="s">
        <v>438</v>
      </c>
      <c r="C39" s="180">
        <f>VLOOKUP(B39,[33]贷款规模!B37:D160,3,0)</f>
        <v>1805.4</v>
      </c>
      <c r="D39" s="138">
        <f t="shared" si="8"/>
        <v>3.86</v>
      </c>
      <c r="E39" s="182">
        <f>VLOOKUP(B39,[33]应还本息!C40:F163,4,0)</f>
        <v>1798024.95</v>
      </c>
      <c r="F39" s="182">
        <f>VLOOKUP(B39,[33]应还本息!C40:J163,8,0)</f>
        <v>99.85</v>
      </c>
      <c r="G39" s="182">
        <f t="shared" si="9"/>
        <v>1.2</v>
      </c>
      <c r="H39" s="182">
        <f t="shared" si="10"/>
        <v>2157629.94</v>
      </c>
      <c r="I39" s="182">
        <f t="shared" si="11"/>
        <v>3.15</v>
      </c>
      <c r="J39" s="182" t="str">
        <f>VLOOKUP(B39,[33]工作考核!B36:D159,2,0)</f>
        <v>优秀</v>
      </c>
      <c r="K39" s="185">
        <v>105</v>
      </c>
      <c r="L39" s="188">
        <f t="shared" si="12"/>
        <v>3</v>
      </c>
      <c r="M39" s="182" t="str">
        <f>VLOOKUP(B39,[33]标准化建设!B38:D161,2,0)</f>
        <v>通过</v>
      </c>
      <c r="N39" s="187">
        <v>1</v>
      </c>
      <c r="O39" s="182">
        <f t="shared" si="13"/>
        <v>0.45</v>
      </c>
      <c r="P39" s="143">
        <f t="shared" si="4"/>
        <v>10.46</v>
      </c>
    </row>
    <row r="40" spans="1:16" ht="20.100000000000001" customHeight="1">
      <c r="A40" s="178">
        <v>36</v>
      </c>
      <c r="B40" s="183" t="s">
        <v>439</v>
      </c>
      <c r="C40" s="180">
        <f>VLOOKUP(B40,[33]贷款规模!B38:D161,3,0)</f>
        <v>1409.51</v>
      </c>
      <c r="D40" s="138">
        <f t="shared" si="8"/>
        <v>3.02</v>
      </c>
      <c r="E40" s="182">
        <f>VLOOKUP(B40,[33]应还本息!C41:F164,4,0)</f>
        <v>1520577.37</v>
      </c>
      <c r="F40" s="182">
        <f>VLOOKUP(B40,[33]应还本息!C41:J164,8,0)</f>
        <v>99.85</v>
      </c>
      <c r="G40" s="182">
        <f t="shared" si="9"/>
        <v>1.2</v>
      </c>
      <c r="H40" s="182">
        <f t="shared" si="10"/>
        <v>1824692.844</v>
      </c>
      <c r="I40" s="182">
        <f t="shared" si="11"/>
        <v>2.66</v>
      </c>
      <c r="J40" s="182" t="str">
        <f>VLOOKUP(B40,[33]工作考核!B37:D160,2,0)</f>
        <v>优秀</v>
      </c>
      <c r="K40" s="185">
        <v>104</v>
      </c>
      <c r="L40" s="188">
        <f t="shared" si="12"/>
        <v>3</v>
      </c>
      <c r="M40" s="182" t="str">
        <f>VLOOKUP(B40,[33]标准化建设!B39:D162,2,0)</f>
        <v>通过</v>
      </c>
      <c r="N40" s="187">
        <v>3</v>
      </c>
      <c r="O40" s="182">
        <f t="shared" si="13"/>
        <v>3.45</v>
      </c>
      <c r="P40" s="143">
        <f t="shared" si="4"/>
        <v>12.13</v>
      </c>
    </row>
    <row r="41" spans="1:16" ht="20.100000000000001" customHeight="1">
      <c r="A41" s="178">
        <v>37</v>
      </c>
      <c r="B41" s="179" t="s">
        <v>440</v>
      </c>
      <c r="C41" s="180">
        <f>VLOOKUP(B41,[33]贷款规模!B39:D162,3,0)</f>
        <v>734.35</v>
      </c>
      <c r="D41" s="138">
        <f t="shared" si="8"/>
        <v>1.57</v>
      </c>
      <c r="E41" s="182">
        <f>VLOOKUP(B41,[33]应还本息!C42:F165,4,0)</f>
        <v>915071.97</v>
      </c>
      <c r="F41" s="182">
        <f>VLOOKUP(B41,[33]应还本息!C42:J165,8,0)</f>
        <v>93.06</v>
      </c>
      <c r="G41" s="182">
        <f t="shared" si="9"/>
        <v>1</v>
      </c>
      <c r="H41" s="182">
        <f t="shared" si="10"/>
        <v>915071.97</v>
      </c>
      <c r="I41" s="182">
        <f t="shared" si="11"/>
        <v>1.33</v>
      </c>
      <c r="J41" s="182" t="str">
        <f>VLOOKUP(B41,[33]工作考核!B38:D161,2,0)</f>
        <v>优秀</v>
      </c>
      <c r="K41" s="185">
        <v>99</v>
      </c>
      <c r="L41" s="188">
        <f t="shared" si="12"/>
        <v>3</v>
      </c>
      <c r="M41" s="182" t="str">
        <f>VLOOKUP(B41,[33]标准化建设!B40:D163,2,0)</f>
        <v>通过</v>
      </c>
      <c r="N41" s="187">
        <v>1</v>
      </c>
      <c r="O41" s="182">
        <f t="shared" si="13"/>
        <v>0.45</v>
      </c>
      <c r="P41" s="143">
        <f t="shared" si="4"/>
        <v>6.35</v>
      </c>
    </row>
    <row r="42" spans="1:16" ht="20.100000000000001" customHeight="1">
      <c r="A42" s="178">
        <v>38</v>
      </c>
      <c r="B42" s="179" t="s">
        <v>441</v>
      </c>
      <c r="C42" s="180">
        <f>VLOOKUP(B42,[33]贷款规模!B40:D163,3,0)</f>
        <v>864.9</v>
      </c>
      <c r="D42" s="138">
        <f t="shared" si="8"/>
        <v>1.85</v>
      </c>
      <c r="E42" s="182">
        <f>VLOOKUP(B42,[33]应还本息!C43:F166,4,0)</f>
        <v>1059037.28</v>
      </c>
      <c r="F42" s="182">
        <f>VLOOKUP(B42,[33]应还本息!C43:J166,8,0)</f>
        <v>93.73</v>
      </c>
      <c r="G42" s="182">
        <f t="shared" si="9"/>
        <v>1</v>
      </c>
      <c r="H42" s="182">
        <f t="shared" si="10"/>
        <v>1059037.28</v>
      </c>
      <c r="I42" s="182">
        <f t="shared" si="11"/>
        <v>1.54</v>
      </c>
      <c r="J42" s="182" t="str">
        <f>VLOOKUP(B42,[33]工作考核!B39:D162,2,0)</f>
        <v>优秀</v>
      </c>
      <c r="K42" s="185">
        <v>99</v>
      </c>
      <c r="L42" s="188">
        <f t="shared" si="12"/>
        <v>3</v>
      </c>
      <c r="M42" s="182" t="str">
        <f>VLOOKUP(B42,[33]标准化建设!B41:D164,2,0)</f>
        <v>通过</v>
      </c>
      <c r="N42" s="187">
        <v>1</v>
      </c>
      <c r="O42" s="182">
        <f t="shared" si="13"/>
        <v>0.45</v>
      </c>
      <c r="P42" s="143">
        <f t="shared" si="4"/>
        <v>6.84</v>
      </c>
    </row>
    <row r="43" spans="1:16" ht="20.100000000000001" customHeight="1">
      <c r="A43" s="178">
        <v>39</v>
      </c>
      <c r="B43" s="183" t="s">
        <v>442</v>
      </c>
      <c r="C43" s="180">
        <f>VLOOKUP(B43,[33]贷款规模!B41:D164,3,0)</f>
        <v>1168.52</v>
      </c>
      <c r="D43" s="138">
        <f t="shared" si="8"/>
        <v>2.5</v>
      </c>
      <c r="E43" s="182">
        <f>VLOOKUP(B43,[33]应还本息!C44:F167,4,0)</f>
        <v>1449265.95</v>
      </c>
      <c r="F43" s="182">
        <f>VLOOKUP(B43,[33]应还本息!C44:J167,8,0)</f>
        <v>93.29</v>
      </c>
      <c r="G43" s="182">
        <f t="shared" si="9"/>
        <v>1</v>
      </c>
      <c r="H43" s="182">
        <f t="shared" si="10"/>
        <v>1449265.95</v>
      </c>
      <c r="I43" s="182">
        <f t="shared" si="11"/>
        <v>2.11</v>
      </c>
      <c r="J43" s="182" t="str">
        <f>VLOOKUP(B43,[33]工作考核!B40:D163,2,0)</f>
        <v>优秀</v>
      </c>
      <c r="K43" s="185">
        <v>97</v>
      </c>
      <c r="L43" s="188">
        <f t="shared" si="12"/>
        <v>3</v>
      </c>
      <c r="M43" s="182" t="str">
        <f>VLOOKUP(B43,[33]标准化建设!B42:D165,2,0)</f>
        <v>通过</v>
      </c>
      <c r="N43" s="187">
        <v>3</v>
      </c>
      <c r="O43" s="182">
        <f t="shared" si="13"/>
        <v>3.45</v>
      </c>
      <c r="P43" s="143">
        <f t="shared" si="4"/>
        <v>11.06</v>
      </c>
    </row>
    <row r="44" spans="1:16" ht="20.100000000000001" customHeight="1">
      <c r="A44" s="178">
        <v>40</v>
      </c>
      <c r="B44" s="179" t="s">
        <v>443</v>
      </c>
      <c r="C44" s="180">
        <f>VLOOKUP(B44,[33]贷款规模!B42:D165,3,0)</f>
        <v>1680.72</v>
      </c>
      <c r="D44" s="138">
        <f t="shared" si="8"/>
        <v>3.6</v>
      </c>
      <c r="E44" s="182">
        <f>VLOOKUP(B44,[33]应还本息!C45:F168,4,0)</f>
        <v>1841660.89</v>
      </c>
      <c r="F44" s="182">
        <f>VLOOKUP(B44,[33]应还本息!C45:J168,8,0)</f>
        <v>87.77</v>
      </c>
      <c r="G44" s="182">
        <f t="shared" si="9"/>
        <v>0.8</v>
      </c>
      <c r="H44" s="182">
        <f t="shared" si="10"/>
        <v>1473328.7120000001</v>
      </c>
      <c r="I44" s="182">
        <f t="shared" si="11"/>
        <v>2.15</v>
      </c>
      <c r="J44" s="182" t="str">
        <f>VLOOKUP(B44,[33]工作考核!B41:D164,2,0)</f>
        <v>良好</v>
      </c>
      <c r="K44" s="185">
        <v>90</v>
      </c>
      <c r="L44" s="188">
        <f t="shared" si="12"/>
        <v>2</v>
      </c>
      <c r="M44" s="182" t="str">
        <f>VLOOKUP(B44,[33]标准化建设!B43:D166,2,0)</f>
        <v>通过</v>
      </c>
      <c r="N44" s="187">
        <v>1</v>
      </c>
      <c r="O44" s="182">
        <f t="shared" si="13"/>
        <v>0.45</v>
      </c>
      <c r="P44" s="143">
        <f t="shared" si="4"/>
        <v>8.1999999999999993</v>
      </c>
    </row>
    <row r="45" spans="1:16" ht="20.100000000000001" customHeight="1">
      <c r="A45" s="178">
        <v>41</v>
      </c>
      <c r="B45" s="179" t="s">
        <v>444</v>
      </c>
      <c r="C45" s="180">
        <f>VLOOKUP(B45,[33]贷款规模!B43:D166,3,0)</f>
        <v>18.8</v>
      </c>
      <c r="D45" s="138">
        <f t="shared" si="8"/>
        <v>0.04</v>
      </c>
      <c r="E45" s="182">
        <f>VLOOKUP(B45,[33]应还本息!C46:F169,4,0)</f>
        <v>57725.1</v>
      </c>
      <c r="F45" s="182">
        <f>VLOOKUP(B45,[33]应还本息!C46:J169,8,0)</f>
        <v>73.569999999999993</v>
      </c>
      <c r="G45" s="182">
        <f t="shared" si="9"/>
        <v>0.8</v>
      </c>
      <c r="H45" s="182">
        <f t="shared" si="10"/>
        <v>46180.08</v>
      </c>
      <c r="I45" s="182">
        <f t="shared" si="11"/>
        <v>7.0000000000000007E-2</v>
      </c>
      <c r="J45" s="182" t="str">
        <f>VLOOKUP(B45,[33]工作考核!B42:D165,2,0)</f>
        <v>合格</v>
      </c>
      <c r="K45" s="185">
        <v>76</v>
      </c>
      <c r="L45" s="188">
        <f t="shared" si="12"/>
        <v>1</v>
      </c>
      <c r="M45" s="182" t="str">
        <f>VLOOKUP(B45,[33]标准化建设!B44:D167,3,0)</f>
        <v>未申报</v>
      </c>
      <c r="N45" s="187">
        <v>1</v>
      </c>
      <c r="O45" s="182">
        <f t="shared" si="13"/>
        <v>0.45</v>
      </c>
      <c r="P45" s="143">
        <f t="shared" si="4"/>
        <v>1.56</v>
      </c>
    </row>
    <row r="46" spans="1:16" ht="20.100000000000001" customHeight="1">
      <c r="A46" s="178">
        <v>42</v>
      </c>
      <c r="B46" s="179" t="s">
        <v>445</v>
      </c>
      <c r="C46" s="180">
        <f>VLOOKUP(B46,[33]贷款规模!B44:D167,3,0)</f>
        <v>74.75</v>
      </c>
      <c r="D46" s="138">
        <f t="shared" si="8"/>
        <v>0.16</v>
      </c>
      <c r="E46" s="182">
        <f>VLOOKUP(B46,[33]应还本息!C47:F170,4,0)</f>
        <v>228883.91</v>
      </c>
      <c r="F46" s="182">
        <f>VLOOKUP(B46,[33]应还本息!C47:J170,8,0)</f>
        <v>91.03</v>
      </c>
      <c r="G46" s="182">
        <f t="shared" si="9"/>
        <v>1</v>
      </c>
      <c r="H46" s="182">
        <f t="shared" si="10"/>
        <v>228883.91</v>
      </c>
      <c r="I46" s="182">
        <f t="shared" si="11"/>
        <v>0.33</v>
      </c>
      <c r="J46" s="182" t="str">
        <f>VLOOKUP(B46,[33]工作考核!B43:D166,2,0)</f>
        <v>优秀</v>
      </c>
      <c r="K46" s="185">
        <v>98</v>
      </c>
      <c r="L46" s="188">
        <f t="shared" si="12"/>
        <v>3</v>
      </c>
      <c r="M46" s="182" t="str">
        <f>VLOOKUP(B46,[33]标准化建设!B45:D168,3,0)</f>
        <v>未申报</v>
      </c>
      <c r="N46" s="187">
        <v>1</v>
      </c>
      <c r="O46" s="182">
        <f t="shared" si="13"/>
        <v>0.45</v>
      </c>
      <c r="P46" s="143">
        <f t="shared" si="4"/>
        <v>3.94</v>
      </c>
    </row>
    <row r="47" spans="1:16" ht="20.100000000000001" customHeight="1">
      <c r="A47" s="178">
        <v>43</v>
      </c>
      <c r="B47" s="179" t="s">
        <v>446</v>
      </c>
      <c r="C47" s="180">
        <f>VLOOKUP(B47,[33]贷款规模!B45:D168,3,0)</f>
        <v>285.23</v>
      </c>
      <c r="D47" s="138">
        <f t="shared" si="8"/>
        <v>0.61</v>
      </c>
      <c r="E47" s="182">
        <f>VLOOKUP(B47,[33]应还本息!C48:F171,4,0)</f>
        <v>576959.97</v>
      </c>
      <c r="F47" s="182">
        <f>VLOOKUP(B47,[33]应还本息!C48:J171,8,0)</f>
        <v>98.23</v>
      </c>
      <c r="G47" s="182">
        <f t="shared" si="9"/>
        <v>1.2</v>
      </c>
      <c r="H47" s="182">
        <f t="shared" si="10"/>
        <v>692351.96399999992</v>
      </c>
      <c r="I47" s="182">
        <f t="shared" si="11"/>
        <v>1.01</v>
      </c>
      <c r="J47" s="182" t="str">
        <f>VLOOKUP(B47,[33]工作考核!B44:D167,2,0)</f>
        <v>优秀</v>
      </c>
      <c r="K47" s="185">
        <v>105</v>
      </c>
      <c r="L47" s="188">
        <f t="shared" si="12"/>
        <v>3</v>
      </c>
      <c r="M47" s="182" t="str">
        <f>VLOOKUP(B47,[33]标准化建设!B46:D169,2,0)</f>
        <v>通过</v>
      </c>
      <c r="N47" s="187">
        <v>1</v>
      </c>
      <c r="O47" s="182">
        <f t="shared" si="13"/>
        <v>0.45</v>
      </c>
      <c r="P47" s="143">
        <f t="shared" si="4"/>
        <v>5.07</v>
      </c>
    </row>
    <row r="48" spans="1:16" ht="20.100000000000001" customHeight="1">
      <c r="A48" s="178">
        <v>44</v>
      </c>
      <c r="B48" s="179" t="s">
        <v>447</v>
      </c>
      <c r="C48" s="180">
        <f>VLOOKUP(B48,[33]贷款规模!B46:D169,3,0)</f>
        <v>105.67</v>
      </c>
      <c r="D48" s="138">
        <f t="shared" si="8"/>
        <v>0.23</v>
      </c>
      <c r="E48" s="182">
        <f>VLOOKUP(B48,[33]应还本息!C49:F172,4,0)</f>
        <v>191479.67</v>
      </c>
      <c r="F48" s="182">
        <f>VLOOKUP(B48,[33]应还本息!C49:J172,8,0)</f>
        <v>95.05</v>
      </c>
      <c r="G48" s="182">
        <f t="shared" si="9"/>
        <v>1.2</v>
      </c>
      <c r="H48" s="182">
        <f t="shared" si="10"/>
        <v>229775.60400000002</v>
      </c>
      <c r="I48" s="182">
        <f t="shared" si="11"/>
        <v>0.33</v>
      </c>
      <c r="J48" s="182" t="str">
        <f>VLOOKUP(B48,[33]工作考核!B45:D168,2,0)</f>
        <v>优秀</v>
      </c>
      <c r="K48" s="185">
        <v>96</v>
      </c>
      <c r="L48" s="188">
        <f t="shared" si="12"/>
        <v>3</v>
      </c>
      <c r="M48" s="182" t="str">
        <f>VLOOKUP(B48,[33]标准化建设!B47:D170,3,0)</f>
        <v>未申报</v>
      </c>
      <c r="N48" s="187">
        <v>1</v>
      </c>
      <c r="O48" s="182">
        <f t="shared" si="13"/>
        <v>0.45</v>
      </c>
      <c r="P48" s="143">
        <f t="shared" si="4"/>
        <v>4.01</v>
      </c>
    </row>
    <row r="49" spans="1:16" ht="20.100000000000001" customHeight="1">
      <c r="A49" s="178">
        <v>45</v>
      </c>
      <c r="B49" s="179" t="s">
        <v>448</v>
      </c>
      <c r="C49" s="180">
        <f>VLOOKUP(B49,[33]贷款规模!B47:D170,3,0)</f>
        <v>85.2</v>
      </c>
      <c r="D49" s="138">
        <f t="shared" si="8"/>
        <v>0.18</v>
      </c>
      <c r="E49" s="182">
        <f>VLOOKUP(B49,[33]应还本息!C50:F173,4,0)</f>
        <v>154355.35999999999</v>
      </c>
      <c r="F49" s="182">
        <f>VLOOKUP(B49,[33]应还本息!C50:J173,8,0)</f>
        <v>100</v>
      </c>
      <c r="G49" s="182">
        <f t="shared" si="9"/>
        <v>1.2</v>
      </c>
      <c r="H49" s="182">
        <f t="shared" si="10"/>
        <v>185226.43199999997</v>
      </c>
      <c r="I49" s="182">
        <f t="shared" si="11"/>
        <v>0.27</v>
      </c>
      <c r="J49" s="182" t="str">
        <f>VLOOKUP(B49,[33]工作考核!B46:D169,2,0)</f>
        <v>优秀</v>
      </c>
      <c r="K49" s="185">
        <v>100</v>
      </c>
      <c r="L49" s="188">
        <f t="shared" si="12"/>
        <v>3</v>
      </c>
      <c r="M49" s="182" t="str">
        <f>VLOOKUP(B49,[33]标准化建设!B48:D171,3,0)</f>
        <v>未申报</v>
      </c>
      <c r="N49" s="187">
        <v>1</v>
      </c>
      <c r="O49" s="182">
        <f t="shared" si="13"/>
        <v>0.45</v>
      </c>
      <c r="P49" s="143">
        <f t="shared" si="4"/>
        <v>3.9</v>
      </c>
    </row>
    <row r="50" spans="1:16" ht="20.100000000000001" customHeight="1">
      <c r="A50" s="178">
        <v>46</v>
      </c>
      <c r="B50" s="179" t="s">
        <v>449</v>
      </c>
      <c r="C50" s="180">
        <f>VLOOKUP(B50,[33]贷款规模!B48:D171,3,0)</f>
        <v>184.24</v>
      </c>
      <c r="D50" s="138">
        <f t="shared" si="8"/>
        <v>0.39</v>
      </c>
      <c r="E50" s="182">
        <f>VLOOKUP(B50,[33]应还本息!C51:F174,4,0)</f>
        <v>359654.58</v>
      </c>
      <c r="F50" s="182">
        <f>VLOOKUP(B50,[33]应还本息!C51:J174,8,0)</f>
        <v>100</v>
      </c>
      <c r="G50" s="182">
        <f t="shared" si="9"/>
        <v>1.2</v>
      </c>
      <c r="H50" s="182">
        <f t="shared" si="10"/>
        <v>431585.49599999998</v>
      </c>
      <c r="I50" s="182">
        <f t="shared" si="11"/>
        <v>0.63</v>
      </c>
      <c r="J50" s="182" t="str">
        <f>VLOOKUP(B50,[33]工作考核!B47:D170,2,0)</f>
        <v>优秀</v>
      </c>
      <c r="K50" s="185">
        <v>102</v>
      </c>
      <c r="L50" s="188">
        <f t="shared" si="12"/>
        <v>3</v>
      </c>
      <c r="M50" s="182" t="str">
        <f>VLOOKUP(B50,[33]标准化建设!B49:D172,2,0)</f>
        <v>通过</v>
      </c>
      <c r="N50" s="187">
        <v>1</v>
      </c>
      <c r="O50" s="182">
        <f t="shared" si="13"/>
        <v>0.45</v>
      </c>
      <c r="P50" s="143">
        <f t="shared" si="4"/>
        <v>4.47</v>
      </c>
    </row>
    <row r="51" spans="1:16" ht="20.100000000000001" customHeight="1">
      <c r="A51" s="178">
        <v>47</v>
      </c>
      <c r="B51" s="179" t="s">
        <v>450</v>
      </c>
      <c r="C51" s="180">
        <f>VLOOKUP(B51,[33]贷款规模!B49:D172,3,0)</f>
        <v>827.68</v>
      </c>
      <c r="D51" s="138">
        <f t="shared" si="8"/>
        <v>1.77</v>
      </c>
      <c r="E51" s="182">
        <f>VLOOKUP(B51,[33]应还本息!C52:F175,4,0)</f>
        <v>2085459.11</v>
      </c>
      <c r="F51" s="182">
        <f>VLOOKUP(B51,[33]应还本息!C52:J175,8,0)</f>
        <v>85.11</v>
      </c>
      <c r="G51" s="182">
        <f t="shared" si="9"/>
        <v>0.8</v>
      </c>
      <c r="H51" s="182">
        <f t="shared" si="10"/>
        <v>1668367.2880000002</v>
      </c>
      <c r="I51" s="182">
        <f t="shared" si="11"/>
        <v>2.4300000000000002</v>
      </c>
      <c r="J51" s="182" t="str">
        <f>VLOOKUP(B51,[33]工作考核!B48:D171,2,0)</f>
        <v>良好</v>
      </c>
      <c r="K51" s="185">
        <v>90</v>
      </c>
      <c r="L51" s="188">
        <f t="shared" si="12"/>
        <v>2</v>
      </c>
      <c r="M51" s="182" t="str">
        <f>VLOOKUP(B51,[33]标准化建设!B50:D173,3,0)</f>
        <v>未申报</v>
      </c>
      <c r="N51" s="187">
        <v>1</v>
      </c>
      <c r="O51" s="182">
        <f t="shared" si="13"/>
        <v>0.45</v>
      </c>
      <c r="P51" s="143">
        <f t="shared" si="4"/>
        <v>6.65</v>
      </c>
    </row>
    <row r="52" spans="1:16" ht="20.100000000000001" customHeight="1">
      <c r="A52" s="178">
        <v>48</v>
      </c>
      <c r="B52" s="179" t="s">
        <v>451</v>
      </c>
      <c r="C52" s="180">
        <f>VLOOKUP(B52,[33]贷款规模!B50:D173,3,0)</f>
        <v>541.51</v>
      </c>
      <c r="D52" s="138">
        <f t="shared" si="8"/>
        <v>1.1599999999999999</v>
      </c>
      <c r="E52" s="182">
        <f>VLOOKUP(B52,[33]应还本息!C53:F176,4,0)</f>
        <v>962285.51</v>
      </c>
      <c r="F52" s="182">
        <f>VLOOKUP(B52,[33]应还本息!C53:J176,8,0)</f>
        <v>94.72</v>
      </c>
      <c r="G52" s="182">
        <f t="shared" si="9"/>
        <v>1</v>
      </c>
      <c r="H52" s="182">
        <f t="shared" si="10"/>
        <v>962285.51</v>
      </c>
      <c r="I52" s="182">
        <f t="shared" si="11"/>
        <v>1.4</v>
      </c>
      <c r="J52" s="182" t="str">
        <f>VLOOKUP(B52,[33]工作考核!B49:D172,2,0)</f>
        <v>优秀</v>
      </c>
      <c r="K52" s="185">
        <v>103</v>
      </c>
      <c r="L52" s="188">
        <f t="shared" si="12"/>
        <v>3</v>
      </c>
      <c r="M52" s="182" t="str">
        <f>VLOOKUP(B52,[33]标准化建设!B51:D174,2,0)</f>
        <v>通过</v>
      </c>
      <c r="N52" s="187">
        <v>1</v>
      </c>
      <c r="O52" s="182">
        <f t="shared" si="13"/>
        <v>0.45</v>
      </c>
      <c r="P52" s="143">
        <f t="shared" si="4"/>
        <v>6.01</v>
      </c>
    </row>
    <row r="53" spans="1:16" ht="20.100000000000001" customHeight="1">
      <c r="A53" s="178">
        <v>49</v>
      </c>
      <c r="B53" s="179" t="s">
        <v>452</v>
      </c>
      <c r="C53" s="180">
        <f>VLOOKUP(B53,[33]贷款规模!B51:D174,3,0)</f>
        <v>659.15</v>
      </c>
      <c r="D53" s="138">
        <f t="shared" si="8"/>
        <v>1.41</v>
      </c>
      <c r="E53" s="182">
        <f>VLOOKUP(B53,[33]应还本息!C54:F177,4,0)</f>
        <v>1434848.43</v>
      </c>
      <c r="F53" s="182">
        <f>VLOOKUP(B53,[33]应还本息!C54:J177,8,0)</f>
        <v>92.73</v>
      </c>
      <c r="G53" s="182">
        <f t="shared" si="9"/>
        <v>1</v>
      </c>
      <c r="H53" s="182">
        <f t="shared" si="10"/>
        <v>1434848.43</v>
      </c>
      <c r="I53" s="182">
        <f t="shared" si="11"/>
        <v>2.09</v>
      </c>
      <c r="J53" s="182" t="str">
        <f>VLOOKUP(B53,[33]工作考核!B50:D173,2,0)</f>
        <v>优秀</v>
      </c>
      <c r="K53" s="185">
        <v>99</v>
      </c>
      <c r="L53" s="188">
        <f t="shared" si="12"/>
        <v>3</v>
      </c>
      <c r="M53" s="182" t="str">
        <f>VLOOKUP(B53,[33]标准化建设!B52:D175,3,0)</f>
        <v>未申报</v>
      </c>
      <c r="N53" s="187">
        <v>1</v>
      </c>
      <c r="O53" s="182">
        <f t="shared" si="13"/>
        <v>0.45</v>
      </c>
      <c r="P53" s="143">
        <f t="shared" si="4"/>
        <v>6.95</v>
      </c>
    </row>
    <row r="54" spans="1:16" ht="20.100000000000001" customHeight="1">
      <c r="A54" s="178">
        <v>50</v>
      </c>
      <c r="B54" s="179" t="s">
        <v>453</v>
      </c>
      <c r="C54" s="180">
        <f>VLOOKUP(B54,[33]贷款规模!B4:D127,3,0)</f>
        <v>4703.18</v>
      </c>
      <c r="D54" s="138">
        <f t="shared" si="8"/>
        <v>10.07</v>
      </c>
      <c r="E54" s="182">
        <f>VLOOKUP(B54,[33]应还本息!C55:F178,4,0)</f>
        <v>5569698.9000000004</v>
      </c>
      <c r="F54" s="182">
        <f>VLOOKUP(B54,[33]应还本息!C55:J178,8,0)</f>
        <v>96.59</v>
      </c>
      <c r="G54" s="182">
        <f t="shared" si="9"/>
        <v>1.2</v>
      </c>
      <c r="H54" s="182">
        <f t="shared" si="10"/>
        <v>6683638.6800000006</v>
      </c>
      <c r="I54" s="182">
        <f t="shared" si="11"/>
        <v>9.74</v>
      </c>
      <c r="J54" s="182" t="str">
        <f>VLOOKUP(B54,[33]工作考核!B51:D174,2,0)</f>
        <v>优秀</v>
      </c>
      <c r="K54" s="185">
        <v>105</v>
      </c>
      <c r="L54" s="188">
        <f t="shared" si="12"/>
        <v>3</v>
      </c>
      <c r="M54" s="182" t="str">
        <f>VLOOKUP(B54,[33]标准化建设!B53:D176,2,0)</f>
        <v>通过</v>
      </c>
      <c r="N54" s="187">
        <v>1</v>
      </c>
      <c r="O54" s="182">
        <f t="shared" si="13"/>
        <v>0.45</v>
      </c>
      <c r="P54" s="143">
        <f t="shared" si="4"/>
        <v>23.26</v>
      </c>
    </row>
    <row r="55" spans="1:16" ht="20.100000000000001" customHeight="1">
      <c r="A55" s="178">
        <v>51</v>
      </c>
      <c r="B55" s="179" t="s">
        <v>454</v>
      </c>
      <c r="C55" s="180">
        <f>VLOOKUP(B55,[33]贷款规模!B53:D176,3,0)</f>
        <v>1050.8</v>
      </c>
      <c r="D55" s="138">
        <f t="shared" si="8"/>
        <v>2.25</v>
      </c>
      <c r="E55" s="182">
        <f>VLOOKUP(B55,[33]应还本息!C56:F179,4,0)</f>
        <v>1109793.25</v>
      </c>
      <c r="F55" s="182">
        <f>VLOOKUP(B55,[33]应还本息!C56:J179,8,0)</f>
        <v>100</v>
      </c>
      <c r="G55" s="182">
        <f t="shared" si="9"/>
        <v>1.2</v>
      </c>
      <c r="H55" s="182">
        <f t="shared" si="10"/>
        <v>1331751.8999999999</v>
      </c>
      <c r="I55" s="182">
        <f t="shared" si="11"/>
        <v>1.94</v>
      </c>
      <c r="J55" s="182" t="str">
        <f>VLOOKUP(B55,[33]工作考核!B52:D175,2,0)</f>
        <v>优秀</v>
      </c>
      <c r="K55" s="185">
        <v>105</v>
      </c>
      <c r="L55" s="188">
        <f t="shared" si="12"/>
        <v>3</v>
      </c>
      <c r="M55" s="182" t="str">
        <f>VLOOKUP(B55,[33]标准化建设!B54:D177,2,0)</f>
        <v>通过</v>
      </c>
      <c r="N55" s="187">
        <v>1</v>
      </c>
      <c r="O55" s="182">
        <f t="shared" si="13"/>
        <v>0.45</v>
      </c>
      <c r="P55" s="143">
        <f t="shared" si="4"/>
        <v>7.64</v>
      </c>
    </row>
    <row r="56" spans="1:16" ht="20.100000000000001" customHeight="1">
      <c r="A56" s="178">
        <v>52</v>
      </c>
      <c r="B56" s="179" t="s">
        <v>455</v>
      </c>
      <c r="C56" s="180">
        <f>VLOOKUP(B56,[33]贷款规模!B54:D177,3,0)</f>
        <v>677.6</v>
      </c>
      <c r="D56" s="138">
        <f t="shared" si="8"/>
        <v>1.45</v>
      </c>
      <c r="E56" s="182">
        <f>VLOOKUP(B56,[33]应还本息!C57:F180,4,0)</f>
        <v>1214642.3400000001</v>
      </c>
      <c r="F56" s="182">
        <f>VLOOKUP(B56,[33]应还本息!C57:J180,8,0)</f>
        <v>93.36</v>
      </c>
      <c r="G56" s="182">
        <f t="shared" si="9"/>
        <v>1</v>
      </c>
      <c r="H56" s="182">
        <f t="shared" si="10"/>
        <v>1214642.3400000001</v>
      </c>
      <c r="I56" s="182">
        <f t="shared" si="11"/>
        <v>1.77</v>
      </c>
      <c r="J56" s="182" t="str">
        <f>VLOOKUP(B56,[33]工作考核!B53:D176,2,0)</f>
        <v>优秀</v>
      </c>
      <c r="K56" s="185">
        <v>95</v>
      </c>
      <c r="L56" s="188">
        <f t="shared" si="12"/>
        <v>3</v>
      </c>
      <c r="M56" s="182" t="str">
        <f>VLOOKUP(B56,[33]标准化建设!B55:D178,2,0)</f>
        <v>通过</v>
      </c>
      <c r="N56" s="187">
        <v>1</v>
      </c>
      <c r="O56" s="182">
        <f t="shared" si="13"/>
        <v>0.45</v>
      </c>
      <c r="P56" s="143">
        <f t="shared" si="4"/>
        <v>6.67</v>
      </c>
    </row>
    <row r="57" spans="1:16" ht="20.100000000000001" customHeight="1">
      <c r="A57" s="178">
        <v>53</v>
      </c>
      <c r="B57" s="179" t="s">
        <v>456</v>
      </c>
      <c r="C57" s="180">
        <f>VLOOKUP(B57,[33]贷款规模!B55:D178,3,0)</f>
        <v>31.8</v>
      </c>
      <c r="D57" s="138">
        <f t="shared" si="8"/>
        <v>7.0000000000000007E-2</v>
      </c>
      <c r="E57" s="182">
        <f>VLOOKUP(B57,[33]应还本息!C58:F181,4,0)</f>
        <v>104894.72</v>
      </c>
      <c r="F57" s="182">
        <f>VLOOKUP(B57,[33]应还本息!C58:J181,8,0)</f>
        <v>88.9</v>
      </c>
      <c r="G57" s="182">
        <f t="shared" si="9"/>
        <v>0.8</v>
      </c>
      <c r="H57" s="182">
        <f t="shared" si="10"/>
        <v>83915.776000000013</v>
      </c>
      <c r="I57" s="182">
        <f t="shared" si="11"/>
        <v>0.12</v>
      </c>
      <c r="J57" s="182" t="str">
        <f>VLOOKUP(B57,[33]工作考核!B54:D177,2,0)</f>
        <v>良好</v>
      </c>
      <c r="K57" s="185">
        <v>90</v>
      </c>
      <c r="L57" s="188">
        <f t="shared" si="12"/>
        <v>2</v>
      </c>
      <c r="M57" s="182" t="str">
        <f>VLOOKUP(B57,[33]标准化建设!B56:D179,3,0)</f>
        <v>未申报</v>
      </c>
      <c r="N57" s="187">
        <v>1</v>
      </c>
      <c r="O57" s="182">
        <f t="shared" si="13"/>
        <v>0.45</v>
      </c>
      <c r="P57" s="143">
        <f t="shared" si="4"/>
        <v>2.64</v>
      </c>
    </row>
    <row r="58" spans="1:16" ht="20.100000000000001" customHeight="1">
      <c r="A58" s="178">
        <v>54</v>
      </c>
      <c r="B58" s="179" t="s">
        <v>457</v>
      </c>
      <c r="C58" s="180">
        <f>VLOOKUP(B58,[33]贷款规模!B56:D179,3,0)</f>
        <v>21.01</v>
      </c>
      <c r="D58" s="138">
        <f t="shared" si="8"/>
        <v>0.04</v>
      </c>
      <c r="E58" s="182">
        <f>VLOOKUP(B58,[33]应还本息!C59:F182,4,0)</f>
        <v>132922.43</v>
      </c>
      <c r="F58" s="182">
        <f>VLOOKUP(B58,[33]应还本息!C59:J182,8,0)</f>
        <v>95.31</v>
      </c>
      <c r="G58" s="182">
        <f t="shared" si="9"/>
        <v>1.2</v>
      </c>
      <c r="H58" s="182">
        <f t="shared" si="10"/>
        <v>159506.916</v>
      </c>
      <c r="I58" s="182">
        <f t="shared" si="11"/>
        <v>0.23</v>
      </c>
      <c r="J58" s="182" t="str">
        <f>VLOOKUP(B58,[33]工作考核!B55:D178,2,0)</f>
        <v>优秀</v>
      </c>
      <c r="K58" s="185">
        <v>92</v>
      </c>
      <c r="L58" s="188">
        <f t="shared" si="12"/>
        <v>3</v>
      </c>
      <c r="M58" s="182" t="str">
        <f>VLOOKUP(B58,[33]标准化建设!B57:D180,3,0)</f>
        <v>未申报</v>
      </c>
      <c r="N58" s="187">
        <v>1</v>
      </c>
      <c r="O58" s="182">
        <f t="shared" si="13"/>
        <v>0.45</v>
      </c>
      <c r="P58" s="143">
        <f t="shared" si="4"/>
        <v>3.72</v>
      </c>
    </row>
    <row r="59" spans="1:16" ht="20.100000000000001" customHeight="1">
      <c r="A59" s="178">
        <v>55</v>
      </c>
      <c r="B59" s="179" t="s">
        <v>458</v>
      </c>
      <c r="C59" s="180">
        <f>VLOOKUP(B59,[33]贷款规模!B57:D180,3,0)</f>
        <v>10.3</v>
      </c>
      <c r="D59" s="138">
        <f t="shared" si="8"/>
        <v>0.02</v>
      </c>
      <c r="E59" s="182">
        <f>VLOOKUP(B59,[33]应还本息!C60:F183,4,0)</f>
        <v>8641.3700000000008</v>
      </c>
      <c r="F59" s="182">
        <f>VLOOKUP(B59,[33]应还本息!C60:J183,8,0)</f>
        <v>100</v>
      </c>
      <c r="G59" s="182">
        <f t="shared" si="9"/>
        <v>1.2</v>
      </c>
      <c r="H59" s="182">
        <f t="shared" si="10"/>
        <v>10369.644</v>
      </c>
      <c r="I59" s="182">
        <f t="shared" si="11"/>
        <v>0.02</v>
      </c>
      <c r="J59" s="182" t="str">
        <f>VLOOKUP(B59,[33]工作考核!B56:D179,2,0)</f>
        <v>优秀</v>
      </c>
      <c r="K59" s="185">
        <v>103</v>
      </c>
      <c r="L59" s="188">
        <f t="shared" si="12"/>
        <v>3</v>
      </c>
      <c r="M59" s="182" t="str">
        <f>VLOOKUP(B59,[33]标准化建设!B58:D181,3,0)</f>
        <v>未申报</v>
      </c>
      <c r="N59" s="187">
        <v>1</v>
      </c>
      <c r="O59" s="182">
        <f t="shared" si="13"/>
        <v>0.45</v>
      </c>
      <c r="P59" s="143">
        <f t="shared" si="4"/>
        <v>3.49</v>
      </c>
    </row>
    <row r="60" spans="1:16" ht="20.100000000000001" customHeight="1">
      <c r="A60" s="178">
        <v>56</v>
      </c>
      <c r="B60" s="179" t="s">
        <v>459</v>
      </c>
      <c r="C60" s="180">
        <f>VLOOKUP(B60,[33]贷款规模!B58:D181,3,0)</f>
        <v>87.76</v>
      </c>
      <c r="D60" s="138">
        <f t="shared" si="8"/>
        <v>0.19</v>
      </c>
      <c r="E60" s="182">
        <f>VLOOKUP(B60,[33]应还本息!C61:F184,4,0)</f>
        <v>318596.77</v>
      </c>
      <c r="F60" s="182">
        <f>VLOOKUP(B60,[33]应还本息!C61:J184,8,0)</f>
        <v>90.59</v>
      </c>
      <c r="G60" s="182">
        <f t="shared" si="9"/>
        <v>1</v>
      </c>
      <c r="H60" s="182">
        <f t="shared" si="10"/>
        <v>318596.77</v>
      </c>
      <c r="I60" s="182">
        <f t="shared" si="11"/>
        <v>0.46</v>
      </c>
      <c r="J60" s="182" t="str">
        <f>VLOOKUP(B60,[33]工作考核!B57:D180,2,0)</f>
        <v>优秀</v>
      </c>
      <c r="K60" s="185">
        <v>98</v>
      </c>
      <c r="L60" s="188">
        <f t="shared" si="12"/>
        <v>3</v>
      </c>
      <c r="M60" s="182" t="str">
        <f>VLOOKUP(B60,[33]标准化建设!B59:D182,3,0)</f>
        <v>未申报</v>
      </c>
      <c r="N60" s="187">
        <v>1</v>
      </c>
      <c r="O60" s="182">
        <f t="shared" si="13"/>
        <v>0.45</v>
      </c>
      <c r="P60" s="143">
        <f t="shared" si="4"/>
        <v>4.0999999999999996</v>
      </c>
    </row>
    <row r="61" spans="1:16" ht="20.100000000000001" customHeight="1">
      <c r="A61" s="178">
        <v>57</v>
      </c>
      <c r="B61" s="179" t="s">
        <v>460</v>
      </c>
      <c r="C61" s="180">
        <f>VLOOKUP(B61,[33]贷款规模!B59:D182,3,0)</f>
        <v>278.58</v>
      </c>
      <c r="D61" s="138">
        <f t="shared" si="8"/>
        <v>0.6</v>
      </c>
      <c r="E61" s="182">
        <f>VLOOKUP(B61,[33]应还本息!C62:F185,4,0)</f>
        <v>844352.2</v>
      </c>
      <c r="F61" s="182">
        <f>VLOOKUP(B61,[33]应还本息!C62:J185,8,0)</f>
        <v>84.46</v>
      </c>
      <c r="G61" s="182">
        <f t="shared" si="9"/>
        <v>0.8</v>
      </c>
      <c r="H61" s="182">
        <f t="shared" si="10"/>
        <v>675481.76</v>
      </c>
      <c r="I61" s="182">
        <f t="shared" si="11"/>
        <v>0.98</v>
      </c>
      <c r="J61" s="182" t="str">
        <f>VLOOKUP(B61,[33]工作考核!B58:D181,2,0)</f>
        <v>合格</v>
      </c>
      <c r="K61" s="185">
        <v>79</v>
      </c>
      <c r="L61" s="188">
        <f t="shared" si="12"/>
        <v>1</v>
      </c>
      <c r="M61" s="182" t="str">
        <f>VLOOKUP(B61,[33]标准化建设!B60:D183,2,0)</f>
        <v>通过</v>
      </c>
      <c r="N61" s="187">
        <v>1</v>
      </c>
      <c r="O61" s="182">
        <f t="shared" si="13"/>
        <v>0.45</v>
      </c>
      <c r="P61" s="143">
        <f t="shared" si="4"/>
        <v>3.03</v>
      </c>
    </row>
    <row r="62" spans="1:16" ht="20.100000000000001" customHeight="1">
      <c r="A62" s="178">
        <v>58</v>
      </c>
      <c r="B62" s="179" t="s">
        <v>461</v>
      </c>
      <c r="C62" s="180">
        <f>VLOOKUP(B62,[33]贷款规模!B60:D183,3,0)</f>
        <v>169</v>
      </c>
      <c r="D62" s="138">
        <f t="shared" si="8"/>
        <v>0.36</v>
      </c>
      <c r="E62" s="182">
        <f>VLOOKUP(B62,[33]应还本息!C63:F186,4,0)</f>
        <v>315541.89</v>
      </c>
      <c r="F62" s="182">
        <f>VLOOKUP(B62,[33]应还本息!C63:J186,8,0)</f>
        <v>91.22</v>
      </c>
      <c r="G62" s="182">
        <f t="shared" si="9"/>
        <v>1</v>
      </c>
      <c r="H62" s="182">
        <f t="shared" si="10"/>
        <v>315541.89</v>
      </c>
      <c r="I62" s="182">
        <f t="shared" si="11"/>
        <v>0.46</v>
      </c>
      <c r="J62" s="182" t="str">
        <f>VLOOKUP(B62,[33]工作考核!B59:D182,2,0)</f>
        <v>优秀</v>
      </c>
      <c r="K62" s="185">
        <v>98</v>
      </c>
      <c r="L62" s="188">
        <f t="shared" si="12"/>
        <v>3</v>
      </c>
      <c r="M62" s="182" t="str">
        <f>VLOOKUP(B62,[33]标准化建设!B61:D184,3,0)</f>
        <v>未申报</v>
      </c>
      <c r="N62" s="187">
        <v>1</v>
      </c>
      <c r="O62" s="182">
        <f t="shared" si="13"/>
        <v>0.45</v>
      </c>
      <c r="P62" s="143">
        <f t="shared" si="4"/>
        <v>4.2699999999999996</v>
      </c>
    </row>
    <row r="63" spans="1:16" ht="20.100000000000001" customHeight="1">
      <c r="A63" s="178">
        <v>59</v>
      </c>
      <c r="B63" s="179" t="s">
        <v>462</v>
      </c>
      <c r="C63" s="180">
        <f>VLOOKUP(B63,[33]贷款规模!B61:D184,3,0)</f>
        <v>417.35</v>
      </c>
      <c r="D63" s="138">
        <f t="shared" si="8"/>
        <v>0.89</v>
      </c>
      <c r="E63" s="182">
        <f>VLOOKUP(B63,[33]应还本息!C64:F187,4,0)</f>
        <v>1304784.58</v>
      </c>
      <c r="F63" s="182">
        <f>VLOOKUP(B63,[33]应还本息!C64:J187,8,0)</f>
        <v>98</v>
      </c>
      <c r="G63" s="182">
        <f t="shared" si="9"/>
        <v>1.2</v>
      </c>
      <c r="H63" s="182">
        <f t="shared" si="10"/>
        <v>1565741.496</v>
      </c>
      <c r="I63" s="182">
        <f t="shared" si="11"/>
        <v>2.2799999999999998</v>
      </c>
      <c r="J63" s="182" t="str">
        <f>VLOOKUP(B63,[33]工作考核!B60:D183,2,0)</f>
        <v>优秀</v>
      </c>
      <c r="K63" s="185">
        <v>104</v>
      </c>
      <c r="L63" s="188">
        <f t="shared" si="12"/>
        <v>3</v>
      </c>
      <c r="M63" s="182" t="str">
        <f>VLOOKUP(B63,[33]标准化建设!B62:D185,2,0)</f>
        <v>通过</v>
      </c>
      <c r="N63" s="187">
        <v>1</v>
      </c>
      <c r="O63" s="182">
        <f t="shared" si="13"/>
        <v>0.45</v>
      </c>
      <c r="P63" s="143">
        <f t="shared" si="4"/>
        <v>6.62</v>
      </c>
    </row>
    <row r="64" spans="1:16" ht="20.100000000000001" customHeight="1">
      <c r="A64" s="178">
        <v>60</v>
      </c>
      <c r="B64" s="179" t="s">
        <v>463</v>
      </c>
      <c r="C64" s="180">
        <f>VLOOKUP(B64,[33]贷款规模!B62:D185,3,0)</f>
        <v>78.2</v>
      </c>
      <c r="D64" s="138">
        <f t="shared" si="8"/>
        <v>0.17</v>
      </c>
      <c r="E64" s="182">
        <f>VLOOKUP(B64,[33]应还本息!C65:F188,4,0)</f>
        <v>66330.570000000007</v>
      </c>
      <c r="F64" s="182">
        <f>VLOOKUP(B64,[33]应还本息!C65:J188,8,0)</f>
        <v>94.16</v>
      </c>
      <c r="G64" s="182">
        <f t="shared" si="9"/>
        <v>1</v>
      </c>
      <c r="H64" s="182">
        <f t="shared" si="10"/>
        <v>66330.570000000007</v>
      </c>
      <c r="I64" s="182">
        <f t="shared" si="11"/>
        <v>0.1</v>
      </c>
      <c r="J64" s="182" t="str">
        <f>VLOOKUP(B64,[33]工作考核!B61:D184,2,0)</f>
        <v>优秀</v>
      </c>
      <c r="K64" s="185">
        <v>99</v>
      </c>
      <c r="L64" s="188">
        <f t="shared" si="12"/>
        <v>3</v>
      </c>
      <c r="M64" s="182" t="str">
        <f>VLOOKUP(B64,[33]标准化建设!B63:D186,3,0)</f>
        <v>未申报</v>
      </c>
      <c r="N64" s="187">
        <v>1</v>
      </c>
      <c r="O64" s="182">
        <f t="shared" si="13"/>
        <v>0.45</v>
      </c>
      <c r="P64" s="143">
        <f t="shared" si="4"/>
        <v>3.72</v>
      </c>
    </row>
    <row r="65" spans="1:16" ht="20.100000000000001" customHeight="1">
      <c r="A65" s="178">
        <v>61</v>
      </c>
      <c r="B65" s="183" t="s">
        <v>464</v>
      </c>
      <c r="C65" s="180">
        <f>VLOOKUP(B65,[33]贷款规模!B63:D186,3,0)</f>
        <v>272.47000000000003</v>
      </c>
      <c r="D65" s="138">
        <f t="shared" ref="D65:D96" si="14">ROUND(C65/$C$4*$D$4,2)</f>
        <v>0.57999999999999996</v>
      </c>
      <c r="E65" s="182">
        <f>VLOOKUP(B65,[33]应还本息!C66:F189,4,0)</f>
        <v>625770.73</v>
      </c>
      <c r="F65" s="182">
        <f>VLOOKUP(B65,[33]应还本息!C66:J189,8,0)</f>
        <v>98.39</v>
      </c>
      <c r="G65" s="182">
        <f t="shared" si="9"/>
        <v>1.2</v>
      </c>
      <c r="H65" s="182">
        <f t="shared" si="10"/>
        <v>750924.87599999993</v>
      </c>
      <c r="I65" s="182">
        <f t="shared" ref="I65:I96" si="15">ROUND(H65/$H$4*$I$4,2)</f>
        <v>1.0900000000000001</v>
      </c>
      <c r="J65" s="182" t="str">
        <f>VLOOKUP(B65,[33]工作考核!B62:D185,2,0)</f>
        <v>优秀</v>
      </c>
      <c r="K65" s="185">
        <v>104</v>
      </c>
      <c r="L65" s="188">
        <f t="shared" si="12"/>
        <v>3</v>
      </c>
      <c r="M65" s="182" t="str">
        <f>VLOOKUP(B65,[33]标准化建设!B64:D187,2,0)</f>
        <v>通过</v>
      </c>
      <c r="N65" s="187">
        <v>3</v>
      </c>
      <c r="O65" s="182">
        <f t="shared" si="13"/>
        <v>3.45</v>
      </c>
      <c r="P65" s="143">
        <f t="shared" si="4"/>
        <v>8.1199999999999992</v>
      </c>
    </row>
    <row r="66" spans="1:16" ht="20.100000000000001" customHeight="1">
      <c r="A66" s="178">
        <v>62</v>
      </c>
      <c r="B66" s="179" t="s">
        <v>465</v>
      </c>
      <c r="C66" s="180">
        <f>VLOOKUP(B66,[33]贷款规模!B64:D187,3,0)</f>
        <v>116.12</v>
      </c>
      <c r="D66" s="138">
        <f t="shared" si="14"/>
        <v>0.25</v>
      </c>
      <c r="E66" s="182">
        <f>VLOOKUP(B66,[33]应还本息!C67:F190,4,0)</f>
        <v>304922.17</v>
      </c>
      <c r="F66" s="182">
        <f>VLOOKUP(B66,[33]应还本息!C67:J190,8,0)</f>
        <v>70.77</v>
      </c>
      <c r="G66" s="182">
        <f t="shared" si="9"/>
        <v>0.8</v>
      </c>
      <c r="H66" s="182">
        <f t="shared" si="10"/>
        <v>243937.736</v>
      </c>
      <c r="I66" s="182">
        <f t="shared" si="15"/>
        <v>0.36</v>
      </c>
      <c r="J66" s="182" t="str">
        <f>VLOOKUP(B66,[33]工作考核!B63:D186,2,0)</f>
        <v>合格</v>
      </c>
      <c r="K66" s="185">
        <v>84</v>
      </c>
      <c r="L66" s="188">
        <f t="shared" si="12"/>
        <v>1</v>
      </c>
      <c r="M66" s="182" t="str">
        <f>VLOOKUP(B66,[33]标准化建设!B65:D188,3,0)</f>
        <v>未申报</v>
      </c>
      <c r="N66" s="187">
        <v>1</v>
      </c>
      <c r="O66" s="182">
        <f t="shared" si="13"/>
        <v>0.45</v>
      </c>
      <c r="P66" s="143">
        <f t="shared" si="4"/>
        <v>2.06</v>
      </c>
    </row>
    <row r="67" spans="1:16" ht="20.100000000000001" customHeight="1">
      <c r="A67" s="178">
        <v>63</v>
      </c>
      <c r="B67" s="183" t="s">
        <v>466</v>
      </c>
      <c r="C67" s="180">
        <f>VLOOKUP(B67,[33]贷款规模!B65:D188,3,0)</f>
        <v>391</v>
      </c>
      <c r="D67" s="138">
        <f t="shared" si="14"/>
        <v>0.84</v>
      </c>
      <c r="E67" s="182">
        <f>VLOOKUP(B67,[33]应还本息!C68:F191,4,0)</f>
        <v>850615.57</v>
      </c>
      <c r="F67" s="182">
        <f>VLOOKUP(B67,[33]应还本息!C68:J191,8,0)</f>
        <v>68.02</v>
      </c>
      <c r="G67" s="182">
        <f t="shared" si="9"/>
        <v>0.8</v>
      </c>
      <c r="H67" s="182">
        <f t="shared" si="10"/>
        <v>680492.45600000001</v>
      </c>
      <c r="I67" s="182">
        <f t="shared" si="15"/>
        <v>0.99</v>
      </c>
      <c r="J67" s="182" t="str">
        <f>VLOOKUP(B67,[33]工作考核!B64:D187,2,0)</f>
        <v>合格</v>
      </c>
      <c r="K67" s="185">
        <v>79</v>
      </c>
      <c r="L67" s="188">
        <f t="shared" si="12"/>
        <v>1</v>
      </c>
      <c r="M67" s="182" t="str">
        <f>VLOOKUP(B67,[33]标准化建设!B66:D189,2,0)</f>
        <v>通过</v>
      </c>
      <c r="N67" s="187">
        <v>3</v>
      </c>
      <c r="O67" s="182">
        <f t="shared" si="13"/>
        <v>3.45</v>
      </c>
      <c r="P67" s="143">
        <f t="shared" si="4"/>
        <v>6.28</v>
      </c>
    </row>
    <row r="68" spans="1:16" ht="20.100000000000001" customHeight="1">
      <c r="A68" s="178">
        <v>64</v>
      </c>
      <c r="B68" s="179" t="s">
        <v>467</v>
      </c>
      <c r="C68" s="180">
        <f>VLOOKUP(B68,[33]贷款规模!B66:D189,3,0)</f>
        <v>45.2</v>
      </c>
      <c r="D68" s="138">
        <f t="shared" si="14"/>
        <v>0.1</v>
      </c>
      <c r="E68" s="182">
        <f>VLOOKUP(B68,[33]应还本息!C69:F192,4,0)</f>
        <v>57454.23</v>
      </c>
      <c r="F68" s="182">
        <f>VLOOKUP(B68,[33]应还本息!C69:J192,8,0)</f>
        <v>100</v>
      </c>
      <c r="G68" s="182">
        <f t="shared" si="9"/>
        <v>1.2</v>
      </c>
      <c r="H68" s="182">
        <f t="shared" si="10"/>
        <v>68945.076000000001</v>
      </c>
      <c r="I68" s="182">
        <f t="shared" si="15"/>
        <v>0.1</v>
      </c>
      <c r="J68" s="182" t="str">
        <f>VLOOKUP(B68,[33]工作考核!B65:D188,2,0)</f>
        <v>优秀</v>
      </c>
      <c r="K68" s="185">
        <v>99</v>
      </c>
      <c r="L68" s="188">
        <f t="shared" si="12"/>
        <v>3</v>
      </c>
      <c r="M68" s="182" t="str">
        <f>VLOOKUP(B68,[33]标准化建设!B67:D190,3,0)</f>
        <v>未申报</v>
      </c>
      <c r="N68" s="187">
        <v>1</v>
      </c>
      <c r="O68" s="182">
        <f t="shared" si="13"/>
        <v>0.45</v>
      </c>
      <c r="P68" s="143">
        <f t="shared" si="4"/>
        <v>3.65</v>
      </c>
    </row>
    <row r="69" spans="1:16" ht="20.100000000000001" customHeight="1">
      <c r="A69" s="178">
        <v>65</v>
      </c>
      <c r="B69" s="179" t="s">
        <v>468</v>
      </c>
      <c r="C69" s="180">
        <f>VLOOKUP(B69,[33]贷款规模!B67:D190,3,0)</f>
        <v>307.74</v>
      </c>
      <c r="D69" s="138">
        <f t="shared" si="14"/>
        <v>0.66</v>
      </c>
      <c r="E69" s="182">
        <f>VLOOKUP(B69,[33]应还本息!C70:F193,4,0)</f>
        <v>558332.76</v>
      </c>
      <c r="F69" s="182">
        <f>VLOOKUP(B69,[33]应还本息!C70:J193,8,0)</f>
        <v>95.7</v>
      </c>
      <c r="G69" s="182">
        <f t="shared" si="9"/>
        <v>1.2</v>
      </c>
      <c r="H69" s="182">
        <f t="shared" si="10"/>
        <v>669999.31200000003</v>
      </c>
      <c r="I69" s="182">
        <f t="shared" si="15"/>
        <v>0.98</v>
      </c>
      <c r="J69" s="182" t="str">
        <f>VLOOKUP(B69,[33]工作考核!B66:D189,2,0)</f>
        <v>优秀</v>
      </c>
      <c r="K69" s="185">
        <v>104</v>
      </c>
      <c r="L69" s="188">
        <f t="shared" si="12"/>
        <v>3</v>
      </c>
      <c r="M69" s="182" t="str">
        <f>VLOOKUP(B69,[33]标准化建设!B68:D191,2,0)</f>
        <v>通过</v>
      </c>
      <c r="N69" s="187">
        <v>1</v>
      </c>
      <c r="O69" s="182">
        <f t="shared" si="13"/>
        <v>0.45</v>
      </c>
      <c r="P69" s="143">
        <f t="shared" ref="P69:P130" si="16">ROUND(D69+I69+O69+L69,2)</f>
        <v>5.09</v>
      </c>
    </row>
    <row r="70" spans="1:16" ht="20.100000000000001" customHeight="1">
      <c r="A70" s="178">
        <v>66</v>
      </c>
      <c r="B70" s="179" t="s">
        <v>469</v>
      </c>
      <c r="C70" s="180">
        <f>VLOOKUP(B70,[33]贷款规模!B68:D191,3,0)</f>
        <v>93.36</v>
      </c>
      <c r="D70" s="138">
        <f t="shared" si="14"/>
        <v>0.2</v>
      </c>
      <c r="E70" s="182">
        <f>VLOOKUP(B70,[33]应还本息!C71:F194,4,0)</f>
        <v>213804.23</v>
      </c>
      <c r="F70" s="182">
        <f>VLOOKUP(B70,[33]应还本息!C71:J194,8,0)</f>
        <v>100</v>
      </c>
      <c r="G70" s="182">
        <f t="shared" si="9"/>
        <v>1.2</v>
      </c>
      <c r="H70" s="182">
        <f t="shared" si="10"/>
        <v>256565.076</v>
      </c>
      <c r="I70" s="182">
        <f t="shared" si="15"/>
        <v>0.37</v>
      </c>
      <c r="J70" s="182" t="str">
        <f>VLOOKUP(B70,[33]工作考核!B67:D190,2,0)</f>
        <v>优秀</v>
      </c>
      <c r="K70" s="185">
        <v>96</v>
      </c>
      <c r="L70" s="188">
        <f t="shared" si="12"/>
        <v>3</v>
      </c>
      <c r="M70" s="182" t="str">
        <f>VLOOKUP(B70,[33]标准化建设!B69:D192,3,0)</f>
        <v>未申报</v>
      </c>
      <c r="N70" s="187">
        <v>1</v>
      </c>
      <c r="O70" s="182">
        <f t="shared" si="13"/>
        <v>0.45</v>
      </c>
      <c r="P70" s="143">
        <f t="shared" si="16"/>
        <v>4.0199999999999996</v>
      </c>
    </row>
    <row r="71" spans="1:16" ht="20.100000000000001" customHeight="1">
      <c r="A71" s="178">
        <v>67</v>
      </c>
      <c r="B71" s="179" t="s">
        <v>470</v>
      </c>
      <c r="C71" s="180">
        <f>VLOOKUP(B71,[33]贷款规模!B69:D192,3,0)</f>
        <v>442.88</v>
      </c>
      <c r="D71" s="138">
        <f t="shared" si="14"/>
        <v>0.95</v>
      </c>
      <c r="E71" s="182">
        <f>VLOOKUP(B71,[33]应还本息!C72:F195,4,0)</f>
        <v>827310.38</v>
      </c>
      <c r="F71" s="182">
        <f>VLOOKUP(B71,[33]应还本息!C72:J195,8,0)</f>
        <v>81.540000000000006</v>
      </c>
      <c r="G71" s="182">
        <f t="shared" si="9"/>
        <v>0.8</v>
      </c>
      <c r="H71" s="182">
        <f t="shared" si="10"/>
        <v>661848.304</v>
      </c>
      <c r="I71" s="182">
        <f t="shared" si="15"/>
        <v>0.96</v>
      </c>
      <c r="J71" s="182" t="str">
        <f>VLOOKUP(B71,[33]工作考核!B68:D191,2,0)</f>
        <v>合格</v>
      </c>
      <c r="K71" s="185">
        <v>87</v>
      </c>
      <c r="L71" s="188">
        <f t="shared" si="12"/>
        <v>1</v>
      </c>
      <c r="M71" s="182" t="str">
        <f>VLOOKUP(B71,[33]标准化建设!B70:D193,2,0)</f>
        <v>通过</v>
      </c>
      <c r="N71" s="187">
        <v>1</v>
      </c>
      <c r="O71" s="182">
        <f t="shared" si="13"/>
        <v>0.45</v>
      </c>
      <c r="P71" s="143">
        <f t="shared" si="16"/>
        <v>3.36</v>
      </c>
    </row>
    <row r="72" spans="1:16" ht="20.100000000000001" customHeight="1">
      <c r="A72" s="178">
        <v>68</v>
      </c>
      <c r="B72" s="179" t="s">
        <v>471</v>
      </c>
      <c r="C72" s="180">
        <f>VLOOKUP(B72,[33]贷款规模!B70:D193,3,0)</f>
        <v>60.59</v>
      </c>
      <c r="D72" s="138">
        <f t="shared" si="14"/>
        <v>0.13</v>
      </c>
      <c r="E72" s="182">
        <f>VLOOKUP(B72,[33]应还本息!C73:F196,4,0)</f>
        <v>49841.120000000003</v>
      </c>
      <c r="F72" s="182">
        <f>VLOOKUP(B72,[33]应还本息!C73:J196,8,0)</f>
        <v>100</v>
      </c>
      <c r="G72" s="182">
        <f t="shared" si="9"/>
        <v>1.2</v>
      </c>
      <c r="H72" s="182">
        <f t="shared" si="10"/>
        <v>59809.343999999997</v>
      </c>
      <c r="I72" s="182">
        <f t="shared" si="15"/>
        <v>0.09</v>
      </c>
      <c r="J72" s="182" t="str">
        <f>VLOOKUP(B72,[33]工作考核!B69:D192,2,0)</f>
        <v>优秀</v>
      </c>
      <c r="K72" s="185">
        <v>105</v>
      </c>
      <c r="L72" s="188">
        <f t="shared" si="12"/>
        <v>3</v>
      </c>
      <c r="M72" s="182" t="str">
        <f>VLOOKUP(B72,[33]标准化建设!B71:D194,2,0)</f>
        <v>通过</v>
      </c>
      <c r="N72" s="187">
        <v>1</v>
      </c>
      <c r="O72" s="182">
        <f t="shared" si="13"/>
        <v>0.45</v>
      </c>
      <c r="P72" s="143">
        <f t="shared" si="16"/>
        <v>3.67</v>
      </c>
    </row>
    <row r="73" spans="1:16" ht="20.100000000000001" customHeight="1">
      <c r="A73" s="178">
        <v>69</v>
      </c>
      <c r="B73" s="179" t="s">
        <v>472</v>
      </c>
      <c r="C73" s="180">
        <f>VLOOKUP(B73,[33]贷款规模!B71:D194,3,0)</f>
        <v>472.74</v>
      </c>
      <c r="D73" s="138">
        <f t="shared" si="14"/>
        <v>1.01</v>
      </c>
      <c r="E73" s="182">
        <f>VLOOKUP(B73,[33]应还本息!C74:F197,4,0)</f>
        <v>1930068.05</v>
      </c>
      <c r="F73" s="182">
        <f>VLOOKUP(B73,[33]应还本息!C74:J197,8,0)</f>
        <v>71.02</v>
      </c>
      <c r="G73" s="182">
        <f t="shared" si="9"/>
        <v>0.8</v>
      </c>
      <c r="H73" s="182">
        <f t="shared" si="10"/>
        <v>1544054.4400000002</v>
      </c>
      <c r="I73" s="182">
        <f t="shared" si="15"/>
        <v>2.25</v>
      </c>
      <c r="J73" s="182" t="str">
        <f>VLOOKUP(B73,[33]工作考核!B70:D193,2,0)</f>
        <v>合格</v>
      </c>
      <c r="K73" s="185">
        <v>75</v>
      </c>
      <c r="L73" s="188">
        <f t="shared" si="12"/>
        <v>1</v>
      </c>
      <c r="M73" s="182" t="str">
        <f>VLOOKUP(B73,[33]标准化建设!B72:D195,2,0)</f>
        <v>通过</v>
      </c>
      <c r="N73" s="187">
        <v>1</v>
      </c>
      <c r="O73" s="182">
        <f t="shared" si="13"/>
        <v>0.45</v>
      </c>
      <c r="P73" s="143">
        <f t="shared" si="16"/>
        <v>4.71</v>
      </c>
    </row>
    <row r="74" spans="1:16" ht="20.100000000000001" customHeight="1">
      <c r="A74" s="178">
        <v>70</v>
      </c>
      <c r="B74" s="183" t="s">
        <v>473</v>
      </c>
      <c r="C74" s="180">
        <f>VLOOKUP(B74,[33]贷款规模!B72:D195,3,0)</f>
        <v>999.57</v>
      </c>
      <c r="D74" s="138">
        <f t="shared" si="14"/>
        <v>2.14</v>
      </c>
      <c r="E74" s="182">
        <f>VLOOKUP(B74,[33]应还本息!C75:F198,4,0)</f>
        <v>2499571.9300000002</v>
      </c>
      <c r="F74" s="182">
        <f>VLOOKUP(B74,[33]应还本息!C75:J198,8,0)</f>
        <v>70.09</v>
      </c>
      <c r="G74" s="182">
        <f t="shared" si="9"/>
        <v>0.8</v>
      </c>
      <c r="H74" s="182">
        <f t="shared" si="10"/>
        <v>1999657.5440000002</v>
      </c>
      <c r="I74" s="182">
        <f t="shared" si="15"/>
        <v>2.91</v>
      </c>
      <c r="J74" s="182" t="str">
        <f>VLOOKUP(B74,[33]工作考核!B71:D194,2,0)</f>
        <v>合格</v>
      </c>
      <c r="K74" s="185">
        <v>79</v>
      </c>
      <c r="L74" s="188">
        <f t="shared" si="12"/>
        <v>1</v>
      </c>
      <c r="M74" s="182" t="str">
        <f>VLOOKUP(B74,[33]标准化建设!B73:D196,2,0)</f>
        <v>通过</v>
      </c>
      <c r="N74" s="187">
        <v>3</v>
      </c>
      <c r="O74" s="182">
        <f t="shared" si="13"/>
        <v>3.45</v>
      </c>
      <c r="P74" s="143">
        <f t="shared" si="16"/>
        <v>9.5</v>
      </c>
    </row>
    <row r="75" spans="1:16" ht="20.100000000000001" customHeight="1">
      <c r="A75" s="178">
        <v>71</v>
      </c>
      <c r="B75" s="179" t="s">
        <v>474</v>
      </c>
      <c r="C75" s="180">
        <f>VLOOKUP(B75,[33]贷款规模!B73:D196,3,0)</f>
        <v>36.6</v>
      </c>
      <c r="D75" s="138">
        <f t="shared" si="14"/>
        <v>0.08</v>
      </c>
      <c r="E75" s="182">
        <f>VLOOKUP(B75,[33]应还本息!C76:F199,4,0)</f>
        <v>88409.32</v>
      </c>
      <c r="F75" s="182">
        <f>VLOOKUP(B75,[33]应还本息!C76:J199,8,0)</f>
        <v>98.14</v>
      </c>
      <c r="G75" s="182">
        <f t="shared" si="9"/>
        <v>1.2</v>
      </c>
      <c r="H75" s="182">
        <f t="shared" si="10"/>
        <v>106091.18400000001</v>
      </c>
      <c r="I75" s="182">
        <f t="shared" si="15"/>
        <v>0.15</v>
      </c>
      <c r="J75" s="182" t="str">
        <f>VLOOKUP(B75,[33]工作考核!B72:D195,2,0)</f>
        <v>优秀</v>
      </c>
      <c r="K75" s="185">
        <v>98</v>
      </c>
      <c r="L75" s="188">
        <f t="shared" si="12"/>
        <v>3</v>
      </c>
      <c r="M75" s="182" t="str">
        <f>VLOOKUP(B75,[33]标准化建设!B74:D197,3,0)</f>
        <v>未申报</v>
      </c>
      <c r="N75" s="187">
        <v>1</v>
      </c>
      <c r="O75" s="182">
        <f t="shared" si="13"/>
        <v>0.45</v>
      </c>
      <c r="P75" s="143">
        <f t="shared" si="16"/>
        <v>3.68</v>
      </c>
    </row>
    <row r="76" spans="1:16" ht="20.100000000000001" customHeight="1">
      <c r="A76" s="178">
        <v>72</v>
      </c>
      <c r="B76" s="183" t="s">
        <v>475</v>
      </c>
      <c r="C76" s="180">
        <f>VLOOKUP(B76,[33]贷款规模!B74:D197,3,0)</f>
        <v>437.84</v>
      </c>
      <c r="D76" s="138">
        <f t="shared" si="14"/>
        <v>0.94</v>
      </c>
      <c r="E76" s="182">
        <f>VLOOKUP(B76,[33]应还本息!C77:F200,4,0)</f>
        <v>592548.04</v>
      </c>
      <c r="F76" s="182">
        <f>VLOOKUP(B76,[33]应还本息!C77:J200,8,0)</f>
        <v>88.62</v>
      </c>
      <c r="G76" s="182">
        <f t="shared" si="9"/>
        <v>0.8</v>
      </c>
      <c r="H76" s="182">
        <f t="shared" si="10"/>
        <v>474038.43200000003</v>
      </c>
      <c r="I76" s="182">
        <f t="shared" si="15"/>
        <v>0.69</v>
      </c>
      <c r="J76" s="182" t="str">
        <f>VLOOKUP(B76,[33]工作考核!B73:D196,2,0)</f>
        <v>良好</v>
      </c>
      <c r="K76" s="185">
        <v>90</v>
      </c>
      <c r="L76" s="188">
        <f t="shared" si="12"/>
        <v>2</v>
      </c>
      <c r="M76" s="182" t="str">
        <f>VLOOKUP(B76,[33]标准化建设!B75:D198,2,0)</f>
        <v>通过</v>
      </c>
      <c r="N76" s="187">
        <v>3</v>
      </c>
      <c r="O76" s="182">
        <f t="shared" si="13"/>
        <v>3.45</v>
      </c>
      <c r="P76" s="143">
        <f t="shared" si="16"/>
        <v>7.08</v>
      </c>
    </row>
    <row r="77" spans="1:16" ht="20.100000000000001" customHeight="1">
      <c r="A77" s="178">
        <v>73</v>
      </c>
      <c r="B77" s="183" t="s">
        <v>476</v>
      </c>
      <c r="C77" s="180">
        <f>VLOOKUP(B77,[33]贷款规模!B75:D198,3,0)</f>
        <v>406.22</v>
      </c>
      <c r="D77" s="138">
        <f t="shared" si="14"/>
        <v>0.87</v>
      </c>
      <c r="E77" s="182">
        <f>VLOOKUP(B77,[33]应还本息!C78:F201,4,0)</f>
        <v>617959.91</v>
      </c>
      <c r="F77" s="182">
        <f>VLOOKUP(B77,[33]应还本息!C78:J201,8,0)</f>
        <v>97.4</v>
      </c>
      <c r="G77" s="182">
        <f t="shared" si="9"/>
        <v>1.2</v>
      </c>
      <c r="H77" s="182">
        <f t="shared" si="10"/>
        <v>741551.89199999999</v>
      </c>
      <c r="I77" s="182">
        <f t="shared" si="15"/>
        <v>1.08</v>
      </c>
      <c r="J77" s="182" t="str">
        <f>VLOOKUP(B77,[33]工作考核!B74:D197,2,0)</f>
        <v>优秀</v>
      </c>
      <c r="K77" s="185">
        <v>103</v>
      </c>
      <c r="L77" s="188">
        <f t="shared" si="12"/>
        <v>3</v>
      </c>
      <c r="M77" s="182" t="str">
        <f>VLOOKUP(B77,[33]标准化建设!B76:D199,2,0)</f>
        <v>通过</v>
      </c>
      <c r="N77" s="187">
        <v>3</v>
      </c>
      <c r="O77" s="182">
        <f t="shared" si="13"/>
        <v>3.45</v>
      </c>
      <c r="P77" s="143">
        <f t="shared" si="16"/>
        <v>8.4</v>
      </c>
    </row>
    <row r="78" spans="1:16" ht="20.100000000000001" customHeight="1">
      <c r="A78" s="178">
        <v>74</v>
      </c>
      <c r="B78" s="183" t="s">
        <v>477</v>
      </c>
      <c r="C78" s="180">
        <f>VLOOKUP(B78,[33]贷款规模!B76:D199,3,0)</f>
        <v>285.3</v>
      </c>
      <c r="D78" s="138">
        <f t="shared" si="14"/>
        <v>0.61</v>
      </c>
      <c r="E78" s="182">
        <f>VLOOKUP(B78,[33]应还本息!C79:F202,4,0)</f>
        <v>437454.55</v>
      </c>
      <c r="F78" s="182">
        <f>VLOOKUP(B78,[33]应还本息!C79:J202,8,0)</f>
        <v>100</v>
      </c>
      <c r="G78" s="182">
        <f t="shared" si="9"/>
        <v>1.2</v>
      </c>
      <c r="H78" s="182">
        <f t="shared" si="10"/>
        <v>524945.46</v>
      </c>
      <c r="I78" s="182">
        <f t="shared" si="15"/>
        <v>0.77</v>
      </c>
      <c r="J78" s="182" t="str">
        <f>VLOOKUP(B78,[33]工作考核!B75:D198,2,0)</f>
        <v>优秀</v>
      </c>
      <c r="K78" s="185">
        <v>101</v>
      </c>
      <c r="L78" s="188">
        <f t="shared" si="12"/>
        <v>3</v>
      </c>
      <c r="M78" s="182" t="str">
        <f>VLOOKUP(B78,[33]标准化建设!B77:D200,2,0)</f>
        <v>通过</v>
      </c>
      <c r="N78" s="187">
        <v>3</v>
      </c>
      <c r="O78" s="182">
        <f t="shared" si="13"/>
        <v>3.45</v>
      </c>
      <c r="P78" s="143">
        <f t="shared" si="16"/>
        <v>7.83</v>
      </c>
    </row>
    <row r="79" spans="1:16" ht="20.100000000000001" customHeight="1">
      <c r="A79" s="178">
        <v>75</v>
      </c>
      <c r="B79" s="179" t="s">
        <v>478</v>
      </c>
      <c r="C79" s="180">
        <f>VLOOKUP(B79,[33]贷款规模!B77:D200,3,0)</f>
        <v>1091.52</v>
      </c>
      <c r="D79" s="138">
        <f t="shared" si="14"/>
        <v>2.34</v>
      </c>
      <c r="E79" s="182">
        <f>VLOOKUP(B79,[33]应还本息!C80:F203,4,0)</f>
        <v>1955124.18</v>
      </c>
      <c r="F79" s="182">
        <f>VLOOKUP(B79,[33]应还本息!C80:J203,8,0)</f>
        <v>97.76</v>
      </c>
      <c r="G79" s="182">
        <f t="shared" si="9"/>
        <v>1.2</v>
      </c>
      <c r="H79" s="182">
        <f t="shared" si="10"/>
        <v>2346149.0159999998</v>
      </c>
      <c r="I79" s="182">
        <f t="shared" si="15"/>
        <v>3.42</v>
      </c>
      <c r="J79" s="182" t="str">
        <f>VLOOKUP(B79,[33]工作考核!B76:D199,2,0)</f>
        <v>优秀</v>
      </c>
      <c r="K79" s="185">
        <v>103</v>
      </c>
      <c r="L79" s="188">
        <f t="shared" si="12"/>
        <v>3</v>
      </c>
      <c r="M79" s="182" t="str">
        <f>VLOOKUP(B79,[33]标准化建设!B78:D201,2,0)</f>
        <v>通过</v>
      </c>
      <c r="N79" s="187">
        <v>1</v>
      </c>
      <c r="O79" s="182">
        <f t="shared" si="13"/>
        <v>0.45</v>
      </c>
      <c r="P79" s="143">
        <f t="shared" si="16"/>
        <v>9.2100000000000009</v>
      </c>
    </row>
    <row r="80" spans="1:16" ht="20.100000000000001" customHeight="1">
      <c r="A80" s="178">
        <v>76</v>
      </c>
      <c r="B80" s="183" t="s">
        <v>479</v>
      </c>
      <c r="C80" s="180">
        <f>VLOOKUP(B80,[33]贷款规模!B78:D201,3,0)</f>
        <v>1616.12</v>
      </c>
      <c r="D80" s="138">
        <f t="shared" si="14"/>
        <v>3.46</v>
      </c>
      <c r="E80" s="182">
        <f>VLOOKUP(B80,[33]应还本息!C81:F204,4,0)</f>
        <v>1763550.84</v>
      </c>
      <c r="F80" s="182">
        <f>VLOOKUP(B80,[33]应还本息!C81:J204,8,0)</f>
        <v>89.94</v>
      </c>
      <c r="G80" s="182">
        <f t="shared" si="9"/>
        <v>0.8</v>
      </c>
      <c r="H80" s="182">
        <f t="shared" si="10"/>
        <v>1410840.6720000003</v>
      </c>
      <c r="I80" s="182">
        <f t="shared" si="15"/>
        <v>2.06</v>
      </c>
      <c r="J80" s="182" t="str">
        <f>VLOOKUP(B80,[33]工作考核!B77:D200,2,0)</f>
        <v>良好</v>
      </c>
      <c r="K80" s="185">
        <v>90</v>
      </c>
      <c r="L80" s="188">
        <f t="shared" si="12"/>
        <v>2</v>
      </c>
      <c r="M80" s="182" t="str">
        <f>VLOOKUP(B80,[33]标准化建设!B79:D202,2,0)</f>
        <v>通过</v>
      </c>
      <c r="N80" s="187">
        <v>3</v>
      </c>
      <c r="O80" s="182">
        <f t="shared" si="13"/>
        <v>3.45</v>
      </c>
      <c r="P80" s="143">
        <f t="shared" si="16"/>
        <v>10.97</v>
      </c>
    </row>
    <row r="81" spans="1:16" ht="20.100000000000001" customHeight="1">
      <c r="A81" s="178">
        <v>77</v>
      </c>
      <c r="B81" s="179" t="s">
        <v>480</v>
      </c>
      <c r="C81" s="180">
        <f>VLOOKUP(B81,[33]贷款规模!B79:D202,3,0)</f>
        <v>210.09</v>
      </c>
      <c r="D81" s="138">
        <f t="shared" si="14"/>
        <v>0.45</v>
      </c>
      <c r="E81" s="182">
        <f>VLOOKUP(B81,[33]应还本息!C82:F205,4,0)</f>
        <v>317254.37</v>
      </c>
      <c r="F81" s="182">
        <f>VLOOKUP(B81,[33]应还本息!C82:J205,8,0)</f>
        <v>100</v>
      </c>
      <c r="G81" s="182">
        <f t="shared" si="9"/>
        <v>1.2</v>
      </c>
      <c r="H81" s="182">
        <f t="shared" si="10"/>
        <v>380705.24400000001</v>
      </c>
      <c r="I81" s="182">
        <f t="shared" si="15"/>
        <v>0.55000000000000004</v>
      </c>
      <c r="J81" s="182" t="str">
        <f>VLOOKUP(B81,[33]工作考核!B78:D201,2,0)</f>
        <v>优秀</v>
      </c>
      <c r="K81" s="185">
        <v>104</v>
      </c>
      <c r="L81" s="188">
        <f t="shared" si="12"/>
        <v>3</v>
      </c>
      <c r="M81" s="182" t="str">
        <f>VLOOKUP(B81,[33]标准化建设!B80:D203,2,0)</f>
        <v>通过</v>
      </c>
      <c r="N81" s="187">
        <v>1</v>
      </c>
      <c r="O81" s="182">
        <f t="shared" si="13"/>
        <v>0.45</v>
      </c>
      <c r="P81" s="143">
        <f t="shared" si="16"/>
        <v>4.45</v>
      </c>
    </row>
    <row r="82" spans="1:16" ht="20.100000000000001" customHeight="1">
      <c r="A82" s="178">
        <v>78</v>
      </c>
      <c r="B82" s="179" t="s">
        <v>481</v>
      </c>
      <c r="C82" s="180">
        <f>VLOOKUP(B82,[33]贷款规模!B80:D203,3,0)</f>
        <v>361.57</v>
      </c>
      <c r="D82" s="138">
        <f t="shared" si="14"/>
        <v>0.77</v>
      </c>
      <c r="E82" s="182">
        <f>VLOOKUP(B82,[33]应还本息!C83:F206,4,0)</f>
        <v>472186.69</v>
      </c>
      <c r="F82" s="182">
        <f>VLOOKUP(B82,[33]应还本息!C83:J206,8,0)</f>
        <v>87.34</v>
      </c>
      <c r="G82" s="182">
        <f t="shared" si="9"/>
        <v>0.8</v>
      </c>
      <c r="H82" s="182">
        <f t="shared" si="10"/>
        <v>377749.35200000001</v>
      </c>
      <c r="I82" s="182">
        <f t="shared" si="15"/>
        <v>0.55000000000000004</v>
      </c>
      <c r="J82" s="182" t="str">
        <f>VLOOKUP(B82,[33]工作考核!B79:D202,2,0)</f>
        <v>良好</v>
      </c>
      <c r="K82" s="185">
        <v>90</v>
      </c>
      <c r="L82" s="188">
        <f t="shared" si="12"/>
        <v>2</v>
      </c>
      <c r="M82" s="182" t="str">
        <f>VLOOKUP(B82,[33]标准化建设!B81:D204,3,0)</f>
        <v>未申报</v>
      </c>
      <c r="N82" s="187">
        <v>1</v>
      </c>
      <c r="O82" s="182">
        <f t="shared" si="13"/>
        <v>0.45</v>
      </c>
      <c r="P82" s="143">
        <f t="shared" si="16"/>
        <v>3.77</v>
      </c>
    </row>
    <row r="83" spans="1:16" ht="20.100000000000001" customHeight="1">
      <c r="A83" s="178">
        <v>79</v>
      </c>
      <c r="B83" s="179" t="s">
        <v>482</v>
      </c>
      <c r="C83" s="180">
        <f>VLOOKUP(B83,[33]贷款规模!B81:D204,3,0)</f>
        <v>264.10000000000002</v>
      </c>
      <c r="D83" s="138">
        <f t="shared" si="14"/>
        <v>0.56999999999999995</v>
      </c>
      <c r="E83" s="182">
        <f>VLOOKUP(B83,[33]应还本息!C84:F207,4,0)</f>
        <v>363567.4</v>
      </c>
      <c r="F83" s="182">
        <f>VLOOKUP(B83,[33]应还本息!C84:J207,8,0)</f>
        <v>74.209999999999994</v>
      </c>
      <c r="G83" s="182">
        <f t="shared" si="9"/>
        <v>0.8</v>
      </c>
      <c r="H83" s="182">
        <f t="shared" si="10"/>
        <v>290853.92000000004</v>
      </c>
      <c r="I83" s="182">
        <f t="shared" si="15"/>
        <v>0.42</v>
      </c>
      <c r="J83" s="182" t="str">
        <f>VLOOKUP(B83,[33]工作考核!B80:D203,2,0)</f>
        <v>合格</v>
      </c>
      <c r="K83" s="185">
        <v>80</v>
      </c>
      <c r="L83" s="188">
        <f t="shared" si="12"/>
        <v>1</v>
      </c>
      <c r="M83" s="182" t="str">
        <f>VLOOKUP(B83,[33]标准化建设!B82:D205,3,0)</f>
        <v>未申报</v>
      </c>
      <c r="N83" s="187">
        <v>1</v>
      </c>
      <c r="O83" s="182">
        <f t="shared" si="13"/>
        <v>0.45</v>
      </c>
      <c r="P83" s="143">
        <f t="shared" si="16"/>
        <v>2.44</v>
      </c>
    </row>
    <row r="84" spans="1:16" ht="20.100000000000001" customHeight="1">
      <c r="A84" s="178">
        <v>80</v>
      </c>
      <c r="B84" s="183" t="s">
        <v>483</v>
      </c>
      <c r="C84" s="180">
        <f>VLOOKUP(B84,[33]贷款规模!B82:D205,3,0)</f>
        <v>1107.95</v>
      </c>
      <c r="D84" s="138">
        <f t="shared" si="14"/>
        <v>2.37</v>
      </c>
      <c r="E84" s="182">
        <f>VLOOKUP(B84,[33]应还本息!C85:F208,4,0)</f>
        <v>1544832.44</v>
      </c>
      <c r="F84" s="182">
        <f>VLOOKUP(B84,[33]应还本息!C85:J208,8,0)</f>
        <v>91.92</v>
      </c>
      <c r="G84" s="182">
        <f t="shared" si="9"/>
        <v>1</v>
      </c>
      <c r="H84" s="182">
        <f t="shared" si="10"/>
        <v>1544832.44</v>
      </c>
      <c r="I84" s="182">
        <f t="shared" si="15"/>
        <v>2.25</v>
      </c>
      <c r="J84" s="182" t="str">
        <f>VLOOKUP(B84,[33]工作考核!B81:D204,2,0)</f>
        <v>优秀</v>
      </c>
      <c r="K84" s="185">
        <v>98</v>
      </c>
      <c r="L84" s="188">
        <f t="shared" si="12"/>
        <v>3</v>
      </c>
      <c r="M84" s="182" t="str">
        <f>VLOOKUP(B84,[33]标准化建设!B83:D206,2,0)</f>
        <v>通过</v>
      </c>
      <c r="N84" s="187">
        <v>3</v>
      </c>
      <c r="O84" s="182">
        <f t="shared" si="13"/>
        <v>3.45</v>
      </c>
      <c r="P84" s="143">
        <f t="shared" si="16"/>
        <v>11.07</v>
      </c>
    </row>
    <row r="85" spans="1:16" ht="20.100000000000001" customHeight="1">
      <c r="A85" s="178">
        <v>81</v>
      </c>
      <c r="B85" s="179" t="s">
        <v>484</v>
      </c>
      <c r="C85" s="180">
        <f>VLOOKUP(B85,[33]贷款规模!B83:D206,3,0)</f>
        <v>1576.53</v>
      </c>
      <c r="D85" s="138">
        <f t="shared" si="14"/>
        <v>3.37</v>
      </c>
      <c r="E85" s="182">
        <f>VLOOKUP(B85,[33]应还本息!C86:F209,4,0)</f>
        <v>2361633.35</v>
      </c>
      <c r="F85" s="182">
        <f>VLOOKUP(B85,[33]应还本息!C86:J209,8,0)</f>
        <v>81.27</v>
      </c>
      <c r="G85" s="182">
        <f t="shared" si="9"/>
        <v>0.8</v>
      </c>
      <c r="H85" s="182">
        <f t="shared" si="10"/>
        <v>1889306.6800000002</v>
      </c>
      <c r="I85" s="182">
        <f t="shared" si="15"/>
        <v>2.75</v>
      </c>
      <c r="J85" s="182" t="str">
        <f>VLOOKUP(B85,[33]工作考核!B82:D205,2,0)</f>
        <v>合格</v>
      </c>
      <c r="K85" s="185">
        <v>85</v>
      </c>
      <c r="L85" s="188">
        <f t="shared" si="12"/>
        <v>1</v>
      </c>
      <c r="M85" s="182" t="str">
        <f>VLOOKUP(B85,[33]标准化建设!B84:D207,3,0)</f>
        <v>未申报</v>
      </c>
      <c r="N85" s="187">
        <v>1</v>
      </c>
      <c r="O85" s="182">
        <f t="shared" si="13"/>
        <v>0.45</v>
      </c>
      <c r="P85" s="143">
        <f t="shared" si="16"/>
        <v>7.57</v>
      </c>
    </row>
    <row r="86" spans="1:16" ht="20.100000000000001" customHeight="1">
      <c r="A86" s="178">
        <v>82</v>
      </c>
      <c r="B86" s="179" t="s">
        <v>485</v>
      </c>
      <c r="C86" s="180">
        <f>VLOOKUP(B86,[33]贷款规模!B84:D207,3,0)</f>
        <v>812.76</v>
      </c>
      <c r="D86" s="138">
        <f t="shared" si="14"/>
        <v>1.74</v>
      </c>
      <c r="E86" s="182">
        <f>VLOOKUP(B86,[33]应还本息!C87:F210,4,0)</f>
        <v>1072143.1599999999</v>
      </c>
      <c r="F86" s="182">
        <f>VLOOKUP(B86,[33]应还本息!C87:J210,8,0)</f>
        <v>82.68</v>
      </c>
      <c r="G86" s="182">
        <f t="shared" si="9"/>
        <v>0.8</v>
      </c>
      <c r="H86" s="182">
        <f t="shared" si="10"/>
        <v>857714.52799999993</v>
      </c>
      <c r="I86" s="182">
        <f t="shared" si="15"/>
        <v>1.25</v>
      </c>
      <c r="J86" s="182" t="str">
        <f>VLOOKUP(B86,[33]工作考核!B83:D206,2,0)</f>
        <v>合格</v>
      </c>
      <c r="K86" s="185">
        <v>87</v>
      </c>
      <c r="L86" s="188">
        <f t="shared" si="12"/>
        <v>1</v>
      </c>
      <c r="M86" s="182" t="str">
        <f>VLOOKUP(B86,[33]标准化建设!B85:D208,3,0)</f>
        <v>未申报</v>
      </c>
      <c r="N86" s="187">
        <v>1</v>
      </c>
      <c r="O86" s="182">
        <f t="shared" si="13"/>
        <v>0.45</v>
      </c>
      <c r="P86" s="143">
        <f t="shared" si="16"/>
        <v>4.4400000000000004</v>
      </c>
    </row>
    <row r="87" spans="1:16" ht="20.100000000000001" customHeight="1">
      <c r="A87" s="178">
        <v>83</v>
      </c>
      <c r="B87" s="179" t="s">
        <v>486</v>
      </c>
      <c r="C87" s="180">
        <f>VLOOKUP(B87,[33]贷款规模!B4:D127,3,0)</f>
        <v>1332.32</v>
      </c>
      <c r="D87" s="138">
        <f t="shared" si="14"/>
        <v>2.85</v>
      </c>
      <c r="E87" s="182">
        <f>VLOOKUP(B87,[33]应还本息!C88:F211,4,0)</f>
        <v>1445975.28</v>
      </c>
      <c r="F87" s="182">
        <f>VLOOKUP(B87,[33]应还本息!C88:J211,8,0)</f>
        <v>93.84</v>
      </c>
      <c r="G87" s="182">
        <f t="shared" si="9"/>
        <v>1</v>
      </c>
      <c r="H87" s="182">
        <f t="shared" si="10"/>
        <v>1445975.28</v>
      </c>
      <c r="I87" s="182">
        <f t="shared" si="15"/>
        <v>2.11</v>
      </c>
      <c r="J87" s="182" t="str">
        <f>VLOOKUP(B87,[33]工作考核!B84:D207,2,0)</f>
        <v>优秀</v>
      </c>
      <c r="K87" s="185">
        <v>99</v>
      </c>
      <c r="L87" s="188">
        <f t="shared" si="12"/>
        <v>3</v>
      </c>
      <c r="M87" s="182" t="str">
        <f>VLOOKUP(B87,[33]标准化建设!B86:D209,2,0)</f>
        <v>通过</v>
      </c>
      <c r="N87" s="187">
        <v>1</v>
      </c>
      <c r="O87" s="182">
        <f t="shared" si="13"/>
        <v>0.45</v>
      </c>
      <c r="P87" s="143">
        <f t="shared" si="16"/>
        <v>8.41</v>
      </c>
    </row>
    <row r="88" spans="1:16" ht="20.100000000000001" customHeight="1">
      <c r="A88" s="178">
        <v>84</v>
      </c>
      <c r="B88" s="179" t="s">
        <v>487</v>
      </c>
      <c r="C88" s="180">
        <f>VLOOKUP(B88,[33]贷款规模!B86:D209,3,0)</f>
        <v>788.71</v>
      </c>
      <c r="D88" s="138">
        <f t="shared" si="14"/>
        <v>1.69</v>
      </c>
      <c r="E88" s="182">
        <f>VLOOKUP(B88,[33]应还本息!C89:F212,4,0)</f>
        <v>663574.76</v>
      </c>
      <c r="F88" s="182">
        <f>VLOOKUP(B88,[33]应还本息!C89:J212,8,0)</f>
        <v>97.88</v>
      </c>
      <c r="G88" s="182">
        <f t="shared" si="9"/>
        <v>1.2</v>
      </c>
      <c r="H88" s="182">
        <f t="shared" si="10"/>
        <v>796289.71199999994</v>
      </c>
      <c r="I88" s="182">
        <f t="shared" si="15"/>
        <v>1.1599999999999999</v>
      </c>
      <c r="J88" s="182" t="str">
        <f>VLOOKUP(B88,[33]工作考核!B85:D208,2,0)</f>
        <v>优秀</v>
      </c>
      <c r="K88" s="185">
        <v>102</v>
      </c>
      <c r="L88" s="188">
        <f t="shared" si="12"/>
        <v>3</v>
      </c>
      <c r="M88" s="182" t="str">
        <f>VLOOKUP(B88,[33]标准化建设!B87:D210,3,0)</f>
        <v>未申报</v>
      </c>
      <c r="N88" s="187">
        <v>1</v>
      </c>
      <c r="O88" s="182">
        <f t="shared" si="13"/>
        <v>0.45</v>
      </c>
      <c r="P88" s="143">
        <f t="shared" si="16"/>
        <v>6.3</v>
      </c>
    </row>
    <row r="89" spans="1:16" ht="20.100000000000001" customHeight="1">
      <c r="A89" s="178">
        <v>85</v>
      </c>
      <c r="B89" s="179" t="s">
        <v>488</v>
      </c>
      <c r="C89" s="180">
        <f>VLOOKUP(B89,[33]贷款规模!B87:D210,3,0)</f>
        <v>946.04</v>
      </c>
      <c r="D89" s="138">
        <f t="shared" si="14"/>
        <v>2.02</v>
      </c>
      <c r="E89" s="182">
        <f>VLOOKUP(B89,[33]应还本息!C90:F213,4,0)</f>
        <v>841801.93</v>
      </c>
      <c r="F89" s="182">
        <f>VLOOKUP(B89,[33]应还本息!C90:J213,8,0)</f>
        <v>92.32</v>
      </c>
      <c r="G89" s="182">
        <f t="shared" si="9"/>
        <v>1</v>
      </c>
      <c r="H89" s="182">
        <f t="shared" si="10"/>
        <v>841801.93</v>
      </c>
      <c r="I89" s="182">
        <f t="shared" si="15"/>
        <v>1.23</v>
      </c>
      <c r="J89" s="182" t="str">
        <f>VLOOKUP(B89,[33]工作考核!B86:D209,2,0)</f>
        <v>优秀</v>
      </c>
      <c r="K89" s="185">
        <v>98</v>
      </c>
      <c r="L89" s="188">
        <f t="shared" si="12"/>
        <v>3</v>
      </c>
      <c r="M89" s="182" t="str">
        <f>VLOOKUP(B89,[33]标准化建设!B88:D211,2,0)</f>
        <v>通过</v>
      </c>
      <c r="N89" s="187">
        <v>1</v>
      </c>
      <c r="O89" s="182">
        <f t="shared" si="13"/>
        <v>0.45</v>
      </c>
      <c r="P89" s="143">
        <f t="shared" si="16"/>
        <v>6.7</v>
      </c>
    </row>
    <row r="90" spans="1:16" ht="20.100000000000001" customHeight="1">
      <c r="A90" s="178">
        <v>86</v>
      </c>
      <c r="B90" s="183" t="s">
        <v>489</v>
      </c>
      <c r="C90" s="180">
        <f>VLOOKUP(B90,[33]贷款规模!B88:D211,3,0)</f>
        <v>1283.5999999999999</v>
      </c>
      <c r="D90" s="138">
        <f t="shared" si="14"/>
        <v>2.75</v>
      </c>
      <c r="E90" s="182">
        <f>VLOOKUP(B90,[33]应还本息!C91:F214,4,0)</f>
        <v>442267.84</v>
      </c>
      <c r="F90" s="182">
        <f>VLOOKUP(B90,[33]应还本息!C91:J214,8,0)</f>
        <v>100</v>
      </c>
      <c r="G90" s="182">
        <f t="shared" si="9"/>
        <v>1.2</v>
      </c>
      <c r="H90" s="182">
        <f t="shared" si="10"/>
        <v>530721.40800000005</v>
      </c>
      <c r="I90" s="182">
        <f t="shared" si="15"/>
        <v>0.77</v>
      </c>
      <c r="J90" s="182" t="str">
        <f>VLOOKUP(B90,[33]工作考核!B87:D210,2,0)</f>
        <v>优秀</v>
      </c>
      <c r="K90" s="185">
        <v>105</v>
      </c>
      <c r="L90" s="188">
        <f t="shared" si="12"/>
        <v>3</v>
      </c>
      <c r="M90" s="182" t="str">
        <f>VLOOKUP(B90,[33]标准化建设!B89:D212,2,0)</f>
        <v>通过</v>
      </c>
      <c r="N90" s="187">
        <v>3</v>
      </c>
      <c r="O90" s="182">
        <f t="shared" si="13"/>
        <v>3.45</v>
      </c>
      <c r="P90" s="143">
        <f t="shared" si="16"/>
        <v>9.9700000000000006</v>
      </c>
    </row>
    <row r="91" spans="1:16" ht="20.100000000000001" customHeight="1">
      <c r="A91" s="178">
        <v>87</v>
      </c>
      <c r="B91" s="179" t="s">
        <v>490</v>
      </c>
      <c r="C91" s="180">
        <f>VLOOKUP(B91,[33]贷款规模!B89:D212,3,0)</f>
        <v>561.78</v>
      </c>
      <c r="D91" s="138">
        <f t="shared" si="14"/>
        <v>1.2</v>
      </c>
      <c r="E91" s="182">
        <f>VLOOKUP(B91,[33]应还本息!C92:F215,4,0)</f>
        <v>808933.33</v>
      </c>
      <c r="F91" s="182">
        <f>VLOOKUP(B91,[33]应还本息!C92:J215,8,0)</f>
        <v>72.09</v>
      </c>
      <c r="G91" s="182">
        <f t="shared" si="9"/>
        <v>0.8</v>
      </c>
      <c r="H91" s="182">
        <f t="shared" si="10"/>
        <v>647146.66399999999</v>
      </c>
      <c r="I91" s="182">
        <f t="shared" si="15"/>
        <v>0.94</v>
      </c>
      <c r="J91" s="182" t="str">
        <f>VLOOKUP(B91,[33]工作考核!B88:D211,2,0)</f>
        <v>合格</v>
      </c>
      <c r="K91" s="185">
        <v>82</v>
      </c>
      <c r="L91" s="188">
        <f t="shared" si="12"/>
        <v>1</v>
      </c>
      <c r="M91" s="182" t="str">
        <f>VLOOKUP(B91,[33]标准化建设!B90:D213,3,0)</f>
        <v>未申报</v>
      </c>
      <c r="N91" s="187">
        <v>1</v>
      </c>
      <c r="O91" s="182">
        <f t="shared" si="13"/>
        <v>0.45</v>
      </c>
      <c r="P91" s="143">
        <f t="shared" si="16"/>
        <v>3.59</v>
      </c>
    </row>
    <row r="92" spans="1:16" ht="20.100000000000001" customHeight="1">
      <c r="A92" s="178">
        <v>88</v>
      </c>
      <c r="B92" s="179" t="s">
        <v>491</v>
      </c>
      <c r="C92" s="180">
        <f>VLOOKUP(B92,[33]贷款规模!B90:D213,3,0)</f>
        <v>358.2</v>
      </c>
      <c r="D92" s="138">
        <f t="shared" si="14"/>
        <v>0.77</v>
      </c>
      <c r="E92" s="182">
        <f>VLOOKUP(B92,[33]应还本息!C93:F216,4,0)</f>
        <v>429872.94</v>
      </c>
      <c r="F92" s="182">
        <f>VLOOKUP(B92,[33]应还本息!C93:J216,8,0)</f>
        <v>92.38</v>
      </c>
      <c r="G92" s="182">
        <f t="shared" si="9"/>
        <v>1</v>
      </c>
      <c r="H92" s="182">
        <f t="shared" si="10"/>
        <v>429872.94</v>
      </c>
      <c r="I92" s="182">
        <f t="shared" si="15"/>
        <v>0.63</v>
      </c>
      <c r="J92" s="182" t="str">
        <f>VLOOKUP(B92,[33]工作考核!B89:D212,2,0)</f>
        <v>优秀</v>
      </c>
      <c r="K92" s="185">
        <v>96</v>
      </c>
      <c r="L92" s="188">
        <f t="shared" si="12"/>
        <v>3</v>
      </c>
      <c r="M92" s="182" t="str">
        <f>VLOOKUP(B92,[33]标准化建设!B91:D214,3,0)</f>
        <v>未申报</v>
      </c>
      <c r="N92" s="187">
        <v>1</v>
      </c>
      <c r="O92" s="182">
        <f t="shared" si="13"/>
        <v>0.45</v>
      </c>
      <c r="P92" s="143">
        <f t="shared" si="16"/>
        <v>4.8499999999999996</v>
      </c>
    </row>
    <row r="93" spans="1:16" ht="20.100000000000001" customHeight="1">
      <c r="A93" s="178">
        <v>89</v>
      </c>
      <c r="B93" s="179" t="s">
        <v>492</v>
      </c>
      <c r="C93" s="180">
        <f>VLOOKUP(B93,[33]贷款规模!B91:D214,3,0)</f>
        <v>870.66</v>
      </c>
      <c r="D93" s="138">
        <f t="shared" si="14"/>
        <v>1.86</v>
      </c>
      <c r="E93" s="182">
        <f>VLOOKUP(B93,[33]应还本息!C94:F217,4,0)</f>
        <v>1697246.31</v>
      </c>
      <c r="F93" s="182">
        <f>VLOOKUP(B93,[33]应还本息!C94:J217,8,0)</f>
        <v>78.81</v>
      </c>
      <c r="G93" s="182">
        <f t="shared" si="9"/>
        <v>0.8</v>
      </c>
      <c r="H93" s="182">
        <f t="shared" si="10"/>
        <v>1357797.0480000002</v>
      </c>
      <c r="I93" s="182">
        <f t="shared" si="15"/>
        <v>1.98</v>
      </c>
      <c r="J93" s="182" t="str">
        <f>VLOOKUP(B93,[33]工作考核!B90:D213,2,0)</f>
        <v>合格</v>
      </c>
      <c r="K93" s="185">
        <v>82</v>
      </c>
      <c r="L93" s="188">
        <f t="shared" si="12"/>
        <v>1</v>
      </c>
      <c r="M93" s="182" t="str">
        <f>VLOOKUP(B93,[33]标准化建设!B92:D215,2,0)</f>
        <v>通过</v>
      </c>
      <c r="N93" s="187">
        <v>1</v>
      </c>
      <c r="O93" s="182">
        <f t="shared" si="13"/>
        <v>0.45</v>
      </c>
      <c r="P93" s="143">
        <f t="shared" si="16"/>
        <v>5.29</v>
      </c>
    </row>
    <row r="94" spans="1:16" ht="20.100000000000001" customHeight="1">
      <c r="A94" s="178">
        <v>90</v>
      </c>
      <c r="B94" s="179" t="s">
        <v>493</v>
      </c>
      <c r="C94" s="180">
        <f>VLOOKUP(B94,[33]贷款规模!B92:D215,3,0)</f>
        <v>904.19</v>
      </c>
      <c r="D94" s="138">
        <f t="shared" si="14"/>
        <v>1.94</v>
      </c>
      <c r="E94" s="182">
        <f>VLOOKUP(B94,[33]应还本息!C95:F218,4,0)</f>
        <v>1172019.44</v>
      </c>
      <c r="F94" s="182">
        <f>VLOOKUP(B94,[33]应还本息!C95:J218,8,0)</f>
        <v>90.75</v>
      </c>
      <c r="G94" s="182">
        <f t="shared" si="9"/>
        <v>1</v>
      </c>
      <c r="H94" s="182">
        <f t="shared" si="10"/>
        <v>1172019.44</v>
      </c>
      <c r="I94" s="182">
        <f t="shared" si="15"/>
        <v>1.71</v>
      </c>
      <c r="J94" s="182" t="str">
        <f>VLOOKUP(B94,[33]工作考核!B91:D214,2,0)</f>
        <v>优秀</v>
      </c>
      <c r="K94" s="185">
        <v>100</v>
      </c>
      <c r="L94" s="188">
        <f t="shared" si="12"/>
        <v>3</v>
      </c>
      <c r="M94" s="182" t="str">
        <f>VLOOKUP(B94,[33]标准化建设!B93:D216,2,0)</f>
        <v>通过</v>
      </c>
      <c r="N94" s="187">
        <v>1</v>
      </c>
      <c r="O94" s="182">
        <f t="shared" si="13"/>
        <v>0.45</v>
      </c>
      <c r="P94" s="143">
        <f t="shared" si="16"/>
        <v>7.1</v>
      </c>
    </row>
    <row r="95" spans="1:16" ht="20.100000000000001" customHeight="1">
      <c r="A95" s="178">
        <v>91</v>
      </c>
      <c r="B95" s="179" t="s">
        <v>494</v>
      </c>
      <c r="C95" s="180">
        <f>VLOOKUP(B95,[33]贷款规模!B93:D216,3,0)</f>
        <v>2601.8000000000002</v>
      </c>
      <c r="D95" s="138">
        <f t="shared" si="14"/>
        <v>5.57</v>
      </c>
      <c r="E95" s="182">
        <f>VLOOKUP(B95,[33]应还本息!C96:F219,4,0)</f>
        <v>2626536.96</v>
      </c>
      <c r="F95" s="182">
        <f>VLOOKUP(B95,[33]应还本息!C96:J219,8,0)</f>
        <v>89.65</v>
      </c>
      <c r="G95" s="182">
        <f t="shared" si="9"/>
        <v>0.8</v>
      </c>
      <c r="H95" s="182">
        <f t="shared" si="10"/>
        <v>2101229.568</v>
      </c>
      <c r="I95" s="182">
        <f t="shared" si="15"/>
        <v>3.06</v>
      </c>
      <c r="J95" s="182" t="str">
        <f>VLOOKUP(B95,[33]工作考核!B92:D215,2,0)</f>
        <v>良好</v>
      </c>
      <c r="K95" s="185">
        <v>90</v>
      </c>
      <c r="L95" s="188">
        <f t="shared" si="12"/>
        <v>2</v>
      </c>
      <c r="M95" s="182" t="str">
        <f>VLOOKUP(B95,[33]标准化建设!B94:D217,2,0)</f>
        <v>通过</v>
      </c>
      <c r="N95" s="187">
        <v>1</v>
      </c>
      <c r="O95" s="182">
        <f t="shared" si="13"/>
        <v>0.45</v>
      </c>
      <c r="P95" s="143">
        <f t="shared" si="16"/>
        <v>11.08</v>
      </c>
    </row>
    <row r="96" spans="1:16" ht="20.100000000000001" customHeight="1">
      <c r="A96" s="178">
        <v>92</v>
      </c>
      <c r="B96" s="179" t="s">
        <v>495</v>
      </c>
      <c r="C96" s="180">
        <f>VLOOKUP(B96,[33]贷款规模!B94:D217,3,0)</f>
        <v>1430.14</v>
      </c>
      <c r="D96" s="138">
        <f t="shared" si="14"/>
        <v>3.06</v>
      </c>
      <c r="E96" s="182">
        <f>VLOOKUP(B96,[33]应还本息!C97:F220,4,0)</f>
        <v>1853569.51</v>
      </c>
      <c r="F96" s="182">
        <f>VLOOKUP(B96,[33]应还本息!C97:J220,8,0)</f>
        <v>89.26</v>
      </c>
      <c r="G96" s="182">
        <f t="shared" si="9"/>
        <v>0.8</v>
      </c>
      <c r="H96" s="182">
        <f t="shared" si="10"/>
        <v>1482855.608</v>
      </c>
      <c r="I96" s="182">
        <f t="shared" si="15"/>
        <v>2.16</v>
      </c>
      <c r="J96" s="182" t="str">
        <f>VLOOKUP(B96,[33]工作考核!B93:D216,2,0)</f>
        <v>良好</v>
      </c>
      <c r="K96" s="185">
        <v>90</v>
      </c>
      <c r="L96" s="188">
        <f t="shared" si="12"/>
        <v>2</v>
      </c>
      <c r="M96" s="182" t="str">
        <f>VLOOKUP(B96,[33]标准化建设!B95:D218,2,0)</f>
        <v>通过</v>
      </c>
      <c r="N96" s="187">
        <v>1</v>
      </c>
      <c r="O96" s="182">
        <f t="shared" si="13"/>
        <v>0.45</v>
      </c>
      <c r="P96" s="143">
        <f t="shared" si="16"/>
        <v>7.67</v>
      </c>
    </row>
    <row r="97" spans="1:16" ht="20.100000000000001" customHeight="1">
      <c r="A97" s="178">
        <v>93</v>
      </c>
      <c r="B97" s="179" t="s">
        <v>496</v>
      </c>
      <c r="C97" s="180">
        <f>VLOOKUP(B97,[33]贷款规模!B95:D218,3,0)</f>
        <v>1127.3800000000001</v>
      </c>
      <c r="D97" s="138">
        <f t="shared" ref="D97:D121" si="17">ROUND(C97/$C$4*$D$4,2)</f>
        <v>2.41</v>
      </c>
      <c r="E97" s="182">
        <f>VLOOKUP(B97,[33]应还本息!C98:F221,4,0)</f>
        <v>1108344.21</v>
      </c>
      <c r="F97" s="182">
        <f>VLOOKUP(B97,[33]应还本息!C98:J221,8,0)</f>
        <v>100</v>
      </c>
      <c r="G97" s="182">
        <f t="shared" ref="G97:G121" si="18">IF(F97&gt;95,1.2,IF(F97&gt;90,1,0.8))</f>
        <v>1.2</v>
      </c>
      <c r="H97" s="182">
        <f t="shared" ref="H97:H121" si="19">E97*G97</f>
        <v>1330013.0519999999</v>
      </c>
      <c r="I97" s="182">
        <f t="shared" ref="I97:I121" si="20">ROUND(H97/$H$4*$I$4,2)</f>
        <v>1.94</v>
      </c>
      <c r="J97" s="182" t="str">
        <f>VLOOKUP(B97,[33]工作考核!B94:D217,2,0)</f>
        <v>优秀</v>
      </c>
      <c r="K97" s="185">
        <v>103</v>
      </c>
      <c r="L97" s="188">
        <f t="shared" ref="L97:L121" si="21">IF(K97&gt;90,3,IF(K97&gt;89,2,1))</f>
        <v>3</v>
      </c>
      <c r="M97" s="182" t="str">
        <f>VLOOKUP(B97,[33]标准化建设!B96:D219,2,0)</f>
        <v>通过</v>
      </c>
      <c r="N97" s="187">
        <v>1</v>
      </c>
      <c r="O97" s="182">
        <f t="shared" ref="O97:O121" si="22">ROUND(IF(N97=1,0.45,IF(N97=3,3.45)),2)</f>
        <v>0.45</v>
      </c>
      <c r="P97" s="143">
        <f t="shared" si="16"/>
        <v>7.8</v>
      </c>
    </row>
    <row r="98" spans="1:16" ht="20.100000000000001" customHeight="1">
      <c r="A98" s="178">
        <v>94</v>
      </c>
      <c r="B98" s="179" t="s">
        <v>497</v>
      </c>
      <c r="C98" s="180">
        <f>VLOOKUP(B98,[33]贷款规模!B96:D219,3,0)</f>
        <v>2463.5300000000002</v>
      </c>
      <c r="D98" s="138">
        <f t="shared" si="17"/>
        <v>5.27</v>
      </c>
      <c r="E98" s="182">
        <f>VLOOKUP(B98,[33]应还本息!C99:F222,4,0)</f>
        <v>3711581.96</v>
      </c>
      <c r="F98" s="182">
        <f>VLOOKUP(B98,[33]应还本息!C99:J222,8,0)</f>
        <v>76.16</v>
      </c>
      <c r="G98" s="182">
        <f t="shared" si="18"/>
        <v>0.8</v>
      </c>
      <c r="H98" s="182">
        <f t="shared" si="19"/>
        <v>2969265.568</v>
      </c>
      <c r="I98" s="182">
        <f t="shared" si="20"/>
        <v>4.33</v>
      </c>
      <c r="J98" s="182" t="str">
        <f>VLOOKUP(B98,[33]工作考核!B95:D218,2,0)</f>
        <v>合格</v>
      </c>
      <c r="K98" s="185">
        <v>84</v>
      </c>
      <c r="L98" s="188">
        <f t="shared" si="21"/>
        <v>1</v>
      </c>
      <c r="M98" s="182" t="str">
        <f>VLOOKUP(B98,[33]标准化建设!B97:D220,2,0)</f>
        <v>通过</v>
      </c>
      <c r="N98" s="187">
        <v>1</v>
      </c>
      <c r="O98" s="182">
        <f t="shared" si="22"/>
        <v>0.45</v>
      </c>
      <c r="P98" s="143">
        <f t="shared" si="16"/>
        <v>11.05</v>
      </c>
    </row>
    <row r="99" spans="1:16" ht="20.100000000000001" customHeight="1">
      <c r="A99" s="178">
        <v>95</v>
      </c>
      <c r="B99" s="179" t="s">
        <v>498</v>
      </c>
      <c r="C99" s="180">
        <f>VLOOKUP(B99,[33]贷款规模!B97:D220,3,0)</f>
        <v>905.01</v>
      </c>
      <c r="D99" s="138">
        <f t="shared" si="17"/>
        <v>1.94</v>
      </c>
      <c r="E99" s="182">
        <f>VLOOKUP(B99,[33]应还本息!C100:F223,4,0)</f>
        <v>1126434.8500000001</v>
      </c>
      <c r="F99" s="182">
        <f>VLOOKUP(B99,[33]应还本息!C100:J223,8,0)</f>
        <v>91.19</v>
      </c>
      <c r="G99" s="182">
        <f t="shared" si="18"/>
        <v>1</v>
      </c>
      <c r="H99" s="182">
        <f t="shared" si="19"/>
        <v>1126434.8500000001</v>
      </c>
      <c r="I99" s="182">
        <f t="shared" si="20"/>
        <v>1.64</v>
      </c>
      <c r="J99" s="182" t="str">
        <f>VLOOKUP(B99,[33]工作考核!B96:D219,2,0)</f>
        <v>优秀</v>
      </c>
      <c r="K99" s="185">
        <v>98</v>
      </c>
      <c r="L99" s="188">
        <f t="shared" si="21"/>
        <v>3</v>
      </c>
      <c r="M99" s="182" t="str">
        <f>VLOOKUP(B99,[33]标准化建设!B98:D221,3,0)</f>
        <v>未申报</v>
      </c>
      <c r="N99" s="187">
        <v>1</v>
      </c>
      <c r="O99" s="182">
        <f t="shared" si="22"/>
        <v>0.45</v>
      </c>
      <c r="P99" s="143">
        <f t="shared" si="16"/>
        <v>7.03</v>
      </c>
    </row>
    <row r="100" spans="1:16" ht="20.100000000000001" customHeight="1">
      <c r="A100" s="178">
        <v>96</v>
      </c>
      <c r="B100" s="179" t="s">
        <v>499</v>
      </c>
      <c r="C100" s="180">
        <f>VLOOKUP(B100,[33]贷款规模!B98:D221,3,0)</f>
        <v>3933.97</v>
      </c>
      <c r="D100" s="138">
        <f t="shared" si="17"/>
        <v>8.42</v>
      </c>
      <c r="E100" s="182">
        <f>VLOOKUP(B100,[33]应还本息!C101:F224,4,0)</f>
        <v>4890662.78</v>
      </c>
      <c r="F100" s="182">
        <f>VLOOKUP(B100,[33]应还本息!C101:J224,8,0)</f>
        <v>97.15</v>
      </c>
      <c r="G100" s="182">
        <f t="shared" si="18"/>
        <v>1.2</v>
      </c>
      <c r="H100" s="182">
        <f t="shared" si="19"/>
        <v>5868795.3360000001</v>
      </c>
      <c r="I100" s="182">
        <f t="shared" si="20"/>
        <v>8.5500000000000007</v>
      </c>
      <c r="J100" s="182" t="str">
        <f>VLOOKUP(B100,[33]工作考核!B97:D220,2,0)</f>
        <v>优秀</v>
      </c>
      <c r="K100" s="185">
        <v>105</v>
      </c>
      <c r="L100" s="188">
        <f t="shared" si="21"/>
        <v>3</v>
      </c>
      <c r="M100" s="182" t="str">
        <f>VLOOKUP(B100,[33]标准化建设!B99:D222,2,0)</f>
        <v>通过</v>
      </c>
      <c r="N100" s="187">
        <v>1</v>
      </c>
      <c r="O100" s="182">
        <f t="shared" si="22"/>
        <v>0.45</v>
      </c>
      <c r="P100" s="143">
        <f t="shared" si="16"/>
        <v>20.420000000000002</v>
      </c>
    </row>
    <row r="101" spans="1:16" ht="20.100000000000001" customHeight="1">
      <c r="A101" s="178">
        <v>97</v>
      </c>
      <c r="B101" s="179" t="s">
        <v>500</v>
      </c>
      <c r="C101" s="180">
        <f>VLOOKUP(B101,[33]贷款规模!B99:D222,3,0)</f>
        <v>1239.17</v>
      </c>
      <c r="D101" s="138">
        <f t="shared" si="17"/>
        <v>2.65</v>
      </c>
      <c r="E101" s="182">
        <f>VLOOKUP(B101,[33]应还本息!C102:F225,4,0)</f>
        <v>1723404.22</v>
      </c>
      <c r="F101" s="182">
        <f>VLOOKUP(B101,[33]应还本息!C102:J225,8,0)</f>
        <v>96.51</v>
      </c>
      <c r="G101" s="182">
        <f t="shared" si="18"/>
        <v>1.2</v>
      </c>
      <c r="H101" s="182">
        <f t="shared" si="19"/>
        <v>2068085.0639999998</v>
      </c>
      <c r="I101" s="182">
        <f t="shared" si="20"/>
        <v>3.01</v>
      </c>
      <c r="J101" s="182" t="str">
        <f>VLOOKUP(B101,[33]工作考核!B98:D221,2,0)</f>
        <v>优秀</v>
      </c>
      <c r="K101" s="185">
        <v>100</v>
      </c>
      <c r="L101" s="188">
        <f t="shared" si="21"/>
        <v>3</v>
      </c>
      <c r="M101" s="182" t="str">
        <f>VLOOKUP(B101,[33]标准化建设!B100:D223,2,0)</f>
        <v>通过</v>
      </c>
      <c r="N101" s="187">
        <v>1</v>
      </c>
      <c r="O101" s="182">
        <f t="shared" si="22"/>
        <v>0.45</v>
      </c>
      <c r="P101" s="143">
        <f t="shared" si="16"/>
        <v>9.11</v>
      </c>
    </row>
    <row r="102" spans="1:16" ht="20.100000000000001" customHeight="1">
      <c r="A102" s="178">
        <v>98</v>
      </c>
      <c r="B102" s="179" t="s">
        <v>501</v>
      </c>
      <c r="C102" s="180">
        <f>VLOOKUP(B102,[33]贷款规模!B100:D223,3,0)</f>
        <v>1807.11</v>
      </c>
      <c r="D102" s="138">
        <f t="shared" si="17"/>
        <v>3.87</v>
      </c>
      <c r="E102" s="182">
        <f>VLOOKUP(B102,[33]应还本息!C103:F226,4,0)</f>
        <v>3112354.21</v>
      </c>
      <c r="F102" s="182">
        <f>VLOOKUP(B102,[33]应还本息!C103:J226,8,0)</f>
        <v>88.04</v>
      </c>
      <c r="G102" s="182">
        <f t="shared" si="18"/>
        <v>0.8</v>
      </c>
      <c r="H102" s="182">
        <f t="shared" si="19"/>
        <v>2489883.3680000002</v>
      </c>
      <c r="I102" s="182">
        <f t="shared" si="20"/>
        <v>3.63</v>
      </c>
      <c r="J102" s="182" t="str">
        <f>VLOOKUP(B102,[33]工作考核!B99:D222,2,0)</f>
        <v>良好</v>
      </c>
      <c r="K102" s="185">
        <v>90</v>
      </c>
      <c r="L102" s="188">
        <f t="shared" si="21"/>
        <v>2</v>
      </c>
      <c r="M102" s="182" t="str">
        <f>VLOOKUP(B102,[33]标准化建设!B101:D224,2,0)</f>
        <v>通过</v>
      </c>
      <c r="N102" s="187">
        <v>1</v>
      </c>
      <c r="O102" s="182">
        <f t="shared" si="22"/>
        <v>0.45</v>
      </c>
      <c r="P102" s="143">
        <f t="shared" si="16"/>
        <v>9.9499999999999993</v>
      </c>
    </row>
    <row r="103" spans="1:16" ht="20.100000000000001" customHeight="1">
      <c r="A103" s="178">
        <v>99</v>
      </c>
      <c r="B103" s="179" t="s">
        <v>502</v>
      </c>
      <c r="C103" s="180">
        <f>VLOOKUP(B103,[33]贷款规模!B101:D224,3,0)</f>
        <v>2768.55</v>
      </c>
      <c r="D103" s="138">
        <f t="shared" si="17"/>
        <v>5.93</v>
      </c>
      <c r="E103" s="182">
        <f>VLOOKUP(B103,[33]应还本息!C104:F227,4,0)</f>
        <v>3478133.19</v>
      </c>
      <c r="F103" s="182">
        <f>VLOOKUP(B103,[33]应还本息!C104:J227,8,0)</f>
        <v>93.9</v>
      </c>
      <c r="G103" s="182">
        <f t="shared" si="18"/>
        <v>1</v>
      </c>
      <c r="H103" s="182">
        <f t="shared" si="19"/>
        <v>3478133.19</v>
      </c>
      <c r="I103" s="182">
        <f t="shared" si="20"/>
        <v>5.07</v>
      </c>
      <c r="J103" s="182" t="str">
        <f>VLOOKUP(B103,[33]工作考核!B100:D223,2,0)</f>
        <v>优秀</v>
      </c>
      <c r="K103" s="185">
        <v>102</v>
      </c>
      <c r="L103" s="188">
        <f t="shared" si="21"/>
        <v>3</v>
      </c>
      <c r="M103" s="182" t="str">
        <f>VLOOKUP(B103,[33]标准化建设!B102:D225,2,0)</f>
        <v>通过</v>
      </c>
      <c r="N103" s="187">
        <v>1</v>
      </c>
      <c r="O103" s="182">
        <f t="shared" si="22"/>
        <v>0.45</v>
      </c>
      <c r="P103" s="143">
        <f t="shared" si="16"/>
        <v>14.45</v>
      </c>
    </row>
    <row r="104" spans="1:16" ht="20.100000000000001" customHeight="1">
      <c r="A104" s="178">
        <v>100</v>
      </c>
      <c r="B104" s="179" t="s">
        <v>503</v>
      </c>
      <c r="C104" s="180">
        <f>VLOOKUP(B104,[33]贷款规模!B102:D225,3,0)</f>
        <v>58.42</v>
      </c>
      <c r="D104" s="138">
        <f t="shared" si="17"/>
        <v>0.13</v>
      </c>
      <c r="E104" s="182">
        <f>VLOOKUP(B104,[33]应还本息!C105:F228,4,0)</f>
        <v>236890.34</v>
      </c>
      <c r="F104" s="182">
        <f>VLOOKUP(B104,[33]应还本息!C105:J228,8,0)</f>
        <v>93.61</v>
      </c>
      <c r="G104" s="182">
        <f t="shared" si="18"/>
        <v>1</v>
      </c>
      <c r="H104" s="182">
        <f t="shared" si="19"/>
        <v>236890.34</v>
      </c>
      <c r="I104" s="182">
        <f t="shared" si="20"/>
        <v>0.35</v>
      </c>
      <c r="J104" s="182" t="str">
        <f>VLOOKUP(B104,[33]工作考核!B101:D224,2,0)</f>
        <v>优秀</v>
      </c>
      <c r="K104" s="185">
        <v>91</v>
      </c>
      <c r="L104" s="188">
        <f t="shared" si="21"/>
        <v>3</v>
      </c>
      <c r="M104" s="182" t="str">
        <f>VLOOKUP(B104,[33]标准化建设!B103:D226,3,0)</f>
        <v>未申报</v>
      </c>
      <c r="N104" s="187">
        <v>1</v>
      </c>
      <c r="O104" s="182">
        <f t="shared" si="22"/>
        <v>0.45</v>
      </c>
      <c r="P104" s="143">
        <f t="shared" si="16"/>
        <v>3.93</v>
      </c>
    </row>
    <row r="105" spans="1:16" ht="20.100000000000001" customHeight="1">
      <c r="A105" s="178">
        <v>101</v>
      </c>
      <c r="B105" s="179" t="s">
        <v>504</v>
      </c>
      <c r="C105" s="180">
        <f>VLOOKUP(B105,[33]贷款规模!B103:D226,3,0)</f>
        <v>241.76</v>
      </c>
      <c r="D105" s="138">
        <f t="shared" si="17"/>
        <v>0.52</v>
      </c>
      <c r="E105" s="182">
        <f>VLOOKUP(B105,[33]应还本息!C106:F229,4,0)</f>
        <v>437525.56</v>
      </c>
      <c r="F105" s="182">
        <f>VLOOKUP(B105,[33]应还本息!C106:J229,8,0)</f>
        <v>70.930000000000007</v>
      </c>
      <c r="G105" s="182">
        <f t="shared" si="18"/>
        <v>0.8</v>
      </c>
      <c r="H105" s="182">
        <f t="shared" si="19"/>
        <v>350020.44800000003</v>
      </c>
      <c r="I105" s="182">
        <f t="shared" si="20"/>
        <v>0.51</v>
      </c>
      <c r="J105" s="182" t="str">
        <f>VLOOKUP(B105,[33]工作考核!B102:D225,2,0)</f>
        <v>合格</v>
      </c>
      <c r="K105" s="185">
        <v>81</v>
      </c>
      <c r="L105" s="188">
        <f t="shared" si="21"/>
        <v>1</v>
      </c>
      <c r="M105" s="182" t="str">
        <f>VLOOKUP(B105,[33]标准化建设!B104:D227,3,0)</f>
        <v>未申报</v>
      </c>
      <c r="N105" s="187">
        <v>1</v>
      </c>
      <c r="O105" s="182">
        <f t="shared" si="22"/>
        <v>0.45</v>
      </c>
      <c r="P105" s="143">
        <f t="shared" si="16"/>
        <v>2.48</v>
      </c>
    </row>
    <row r="106" spans="1:16" ht="20.100000000000001" customHeight="1">
      <c r="A106" s="178">
        <v>102</v>
      </c>
      <c r="B106" s="179" t="s">
        <v>505</v>
      </c>
      <c r="C106" s="180">
        <f>VLOOKUP(B106,[33]贷款规模!B104:D227,3,0)</f>
        <v>375.47</v>
      </c>
      <c r="D106" s="138">
        <f t="shared" si="17"/>
        <v>0.8</v>
      </c>
      <c r="E106" s="182">
        <f>VLOOKUP(B106,[33]应还本息!C107:F230,4,0)</f>
        <v>396838.15</v>
      </c>
      <c r="F106" s="182">
        <f>VLOOKUP(B106,[33]应还本息!C107:J230,8,0)</f>
        <v>100</v>
      </c>
      <c r="G106" s="182">
        <f t="shared" si="18"/>
        <v>1.2</v>
      </c>
      <c r="H106" s="182">
        <f t="shared" si="19"/>
        <v>476205.78</v>
      </c>
      <c r="I106" s="182">
        <f t="shared" si="20"/>
        <v>0.69</v>
      </c>
      <c r="J106" s="182" t="str">
        <f>VLOOKUP(B106,[33]工作考核!B103:D226,2,0)</f>
        <v>优秀</v>
      </c>
      <c r="K106" s="185">
        <v>103</v>
      </c>
      <c r="L106" s="188">
        <f t="shared" si="21"/>
        <v>3</v>
      </c>
      <c r="M106" s="182" t="str">
        <f>VLOOKUP(B106,[33]标准化建设!B105:D228,3,0)</f>
        <v>未申报</v>
      </c>
      <c r="N106" s="187">
        <v>1</v>
      </c>
      <c r="O106" s="182">
        <f t="shared" si="22"/>
        <v>0.45</v>
      </c>
      <c r="P106" s="143">
        <f t="shared" si="16"/>
        <v>4.9400000000000004</v>
      </c>
    </row>
    <row r="107" spans="1:16" ht="20.100000000000001" customHeight="1">
      <c r="A107" s="178">
        <v>103</v>
      </c>
      <c r="B107" s="179" t="s">
        <v>506</v>
      </c>
      <c r="C107" s="180">
        <f>VLOOKUP(B107,[33]贷款规模!B105:D228,3,0)</f>
        <v>409.96</v>
      </c>
      <c r="D107" s="138">
        <f t="shared" si="17"/>
        <v>0.88</v>
      </c>
      <c r="E107" s="182">
        <f>VLOOKUP(B107,[33]应还本息!C108:F231,4,0)</f>
        <v>1072815.06</v>
      </c>
      <c r="F107" s="182">
        <f>VLOOKUP(B107,[33]应还本息!C108:J231,8,0)</f>
        <v>82.16</v>
      </c>
      <c r="G107" s="182">
        <f t="shared" si="18"/>
        <v>0.8</v>
      </c>
      <c r="H107" s="182">
        <f t="shared" si="19"/>
        <v>858252.04800000007</v>
      </c>
      <c r="I107" s="182">
        <f t="shared" si="20"/>
        <v>1.25</v>
      </c>
      <c r="J107" s="182" t="str">
        <f>VLOOKUP(B107,[33]工作考核!B104:D227,2,0)</f>
        <v>合格</v>
      </c>
      <c r="K107" s="185">
        <v>82</v>
      </c>
      <c r="L107" s="188">
        <f t="shared" si="21"/>
        <v>1</v>
      </c>
      <c r="M107" s="182" t="str">
        <f>VLOOKUP(B107,[33]标准化建设!B106:D229,3,0)</f>
        <v>未申报</v>
      </c>
      <c r="N107" s="187">
        <v>1</v>
      </c>
      <c r="O107" s="182">
        <f t="shared" si="22"/>
        <v>0.45</v>
      </c>
      <c r="P107" s="143">
        <f t="shared" si="16"/>
        <v>3.58</v>
      </c>
    </row>
    <row r="108" spans="1:16" ht="20.100000000000001" customHeight="1">
      <c r="A108" s="178">
        <v>104</v>
      </c>
      <c r="B108" s="183" t="s">
        <v>507</v>
      </c>
      <c r="C108" s="180">
        <f>VLOOKUP(B108,[33]贷款规模!B106:D229,3,0)</f>
        <v>406.25</v>
      </c>
      <c r="D108" s="138">
        <f t="shared" si="17"/>
        <v>0.87</v>
      </c>
      <c r="E108" s="182">
        <f>VLOOKUP(B108,[33]应还本息!C109:F232,4,0)</f>
        <v>806261.36</v>
      </c>
      <c r="F108" s="182">
        <f>VLOOKUP(B108,[33]应还本息!C109:J232,8,0)</f>
        <v>92.82</v>
      </c>
      <c r="G108" s="182">
        <f t="shared" si="18"/>
        <v>1</v>
      </c>
      <c r="H108" s="182">
        <f t="shared" si="19"/>
        <v>806261.36</v>
      </c>
      <c r="I108" s="182">
        <f t="shared" si="20"/>
        <v>1.18</v>
      </c>
      <c r="J108" s="182" t="str">
        <f>VLOOKUP(B108,[33]工作考核!B105:D228,2,0)</f>
        <v>优秀</v>
      </c>
      <c r="K108" s="185">
        <v>99</v>
      </c>
      <c r="L108" s="188">
        <f t="shared" si="21"/>
        <v>3</v>
      </c>
      <c r="M108" s="182" t="str">
        <f>VLOOKUP(B108,[33]标准化建设!B107:D230,2,0)</f>
        <v>通过</v>
      </c>
      <c r="N108" s="187">
        <v>3</v>
      </c>
      <c r="O108" s="182">
        <f t="shared" si="22"/>
        <v>3.45</v>
      </c>
      <c r="P108" s="143">
        <f t="shared" si="16"/>
        <v>8.5</v>
      </c>
    </row>
    <row r="109" spans="1:16" ht="20.100000000000001" customHeight="1">
      <c r="A109" s="178">
        <v>105</v>
      </c>
      <c r="B109" s="179" t="s">
        <v>508</v>
      </c>
      <c r="C109" s="180">
        <f>VLOOKUP(B109,[33]贷款规模!B107:D230,3,0)</f>
        <v>557.53</v>
      </c>
      <c r="D109" s="138">
        <f t="shared" si="17"/>
        <v>1.19</v>
      </c>
      <c r="E109" s="182">
        <f>VLOOKUP(B109,[33]应还本息!C110:F233,4,0)</f>
        <v>1050143.96</v>
      </c>
      <c r="F109" s="182">
        <f>VLOOKUP(B109,[33]应还本息!C110:J233,8,0)</f>
        <v>75.89</v>
      </c>
      <c r="G109" s="182">
        <f t="shared" si="18"/>
        <v>0.8</v>
      </c>
      <c r="H109" s="182">
        <f t="shared" si="19"/>
        <v>840115.16800000006</v>
      </c>
      <c r="I109" s="182">
        <f t="shared" si="20"/>
        <v>1.22</v>
      </c>
      <c r="J109" s="182" t="str">
        <f>VLOOKUP(B109,[33]工作考核!B106:D229,2,0)</f>
        <v>合格</v>
      </c>
      <c r="K109" s="185">
        <v>83</v>
      </c>
      <c r="L109" s="188">
        <f t="shared" si="21"/>
        <v>1</v>
      </c>
      <c r="M109" s="182" t="str">
        <f>VLOOKUP(B109,[33]标准化建设!B108:D231,3,0)</f>
        <v>未申报</v>
      </c>
      <c r="N109" s="187">
        <v>1</v>
      </c>
      <c r="O109" s="182">
        <f t="shared" si="22"/>
        <v>0.45</v>
      </c>
      <c r="P109" s="143">
        <f t="shared" si="16"/>
        <v>3.86</v>
      </c>
    </row>
    <row r="110" spans="1:16" ht="20.100000000000001" customHeight="1">
      <c r="A110" s="178">
        <v>106</v>
      </c>
      <c r="B110" s="179" t="s">
        <v>509</v>
      </c>
      <c r="C110" s="180">
        <f>VLOOKUP(B110,[33]贷款规模!B108:D231,3,0)</f>
        <v>820.86</v>
      </c>
      <c r="D110" s="138">
        <f t="shared" si="17"/>
        <v>1.76</v>
      </c>
      <c r="E110" s="182">
        <f>VLOOKUP(B110,[33]应还本息!C111:F234,4,0)</f>
        <v>824969.7</v>
      </c>
      <c r="F110" s="182">
        <f>VLOOKUP(B110,[33]应还本息!C111:J234,8,0)</f>
        <v>77.040000000000006</v>
      </c>
      <c r="G110" s="182">
        <f t="shared" si="18"/>
        <v>0.8</v>
      </c>
      <c r="H110" s="182">
        <f t="shared" si="19"/>
        <v>659975.76</v>
      </c>
      <c r="I110" s="182">
        <f t="shared" si="20"/>
        <v>0.96</v>
      </c>
      <c r="J110" s="182" t="str">
        <f>VLOOKUP(B110,[33]工作考核!B107:D230,2,0)</f>
        <v>合格</v>
      </c>
      <c r="K110" s="185">
        <v>78</v>
      </c>
      <c r="L110" s="188">
        <f t="shared" si="21"/>
        <v>1</v>
      </c>
      <c r="M110" s="182" t="str">
        <f>VLOOKUP(B110,[33]标准化建设!B109:D232,3,0)</f>
        <v>未申报</v>
      </c>
      <c r="N110" s="187">
        <v>1</v>
      </c>
      <c r="O110" s="182">
        <f t="shared" si="22"/>
        <v>0.45</v>
      </c>
      <c r="P110" s="143">
        <f t="shared" si="16"/>
        <v>4.17</v>
      </c>
    </row>
    <row r="111" spans="1:16" ht="20.100000000000001" customHeight="1">
      <c r="A111" s="178">
        <v>107</v>
      </c>
      <c r="B111" s="183" t="s">
        <v>510</v>
      </c>
      <c r="C111" s="180">
        <f>VLOOKUP(B111,[33]贷款规模!B109:D232,3,0)</f>
        <v>823.58</v>
      </c>
      <c r="D111" s="138">
        <f t="shared" si="17"/>
        <v>1.76</v>
      </c>
      <c r="E111" s="182">
        <f>VLOOKUP(B111,[33]应还本息!C112:F235,4,0)</f>
        <v>2016483.83</v>
      </c>
      <c r="F111" s="182">
        <f>VLOOKUP(B111,[33]应还本息!C112:J235,8,0)</f>
        <v>88.22</v>
      </c>
      <c r="G111" s="182">
        <f t="shared" si="18"/>
        <v>0.8</v>
      </c>
      <c r="H111" s="182">
        <f t="shared" si="19"/>
        <v>1613187.0640000002</v>
      </c>
      <c r="I111" s="182">
        <f t="shared" si="20"/>
        <v>2.35</v>
      </c>
      <c r="J111" s="182" t="str">
        <f>VLOOKUP(B111,[33]工作考核!B108:D231,2,0)</f>
        <v>良好</v>
      </c>
      <c r="K111" s="185">
        <v>90</v>
      </c>
      <c r="L111" s="188">
        <f t="shared" si="21"/>
        <v>2</v>
      </c>
      <c r="M111" s="182" t="str">
        <f>VLOOKUP(B111,[33]标准化建设!B110:D233,2,0)</f>
        <v>通过</v>
      </c>
      <c r="N111" s="187">
        <v>3</v>
      </c>
      <c r="O111" s="182">
        <f t="shared" si="22"/>
        <v>3.45</v>
      </c>
      <c r="P111" s="143">
        <f t="shared" si="16"/>
        <v>9.56</v>
      </c>
    </row>
    <row r="112" spans="1:16" ht="20.100000000000001" customHeight="1">
      <c r="A112" s="178">
        <v>108</v>
      </c>
      <c r="B112" s="179" t="s">
        <v>511</v>
      </c>
      <c r="C112" s="180">
        <f>VLOOKUP(B112,[33]贷款规模!B110:D233,3,0)</f>
        <v>709.22</v>
      </c>
      <c r="D112" s="138">
        <f t="shared" si="17"/>
        <v>1.52</v>
      </c>
      <c r="E112" s="182">
        <f>VLOOKUP(B112,[33]应还本息!C113:F236,4,0)</f>
        <v>1087304.02</v>
      </c>
      <c r="F112" s="182">
        <f>VLOOKUP(B112,[33]应还本息!C113:J236,8,0)</f>
        <v>84.23</v>
      </c>
      <c r="G112" s="182">
        <f t="shared" si="18"/>
        <v>0.8</v>
      </c>
      <c r="H112" s="182">
        <f t="shared" si="19"/>
        <v>869843.21600000001</v>
      </c>
      <c r="I112" s="182">
        <f t="shared" si="20"/>
        <v>1.27</v>
      </c>
      <c r="J112" s="182" t="str">
        <f>VLOOKUP(B112,[33]工作考核!B109:D232,2,0)</f>
        <v>合格</v>
      </c>
      <c r="K112" s="185">
        <v>87</v>
      </c>
      <c r="L112" s="188">
        <f t="shared" si="21"/>
        <v>1</v>
      </c>
      <c r="M112" s="182" t="str">
        <f>VLOOKUP(B112,[33]标准化建设!B111:D234,3,0)</f>
        <v>未申报</v>
      </c>
      <c r="N112" s="187">
        <v>1</v>
      </c>
      <c r="O112" s="182">
        <f t="shared" si="22"/>
        <v>0.45</v>
      </c>
      <c r="P112" s="143">
        <f t="shared" si="16"/>
        <v>4.24</v>
      </c>
    </row>
    <row r="113" spans="1:16" ht="20.100000000000001" customHeight="1">
      <c r="A113" s="178">
        <v>109</v>
      </c>
      <c r="B113" s="179" t="s">
        <v>512</v>
      </c>
      <c r="C113" s="180">
        <f>VLOOKUP(B113,[33]贷款规模!B111:D234,3,0)</f>
        <v>1125.1099999999999</v>
      </c>
      <c r="D113" s="138">
        <f t="shared" si="17"/>
        <v>2.41</v>
      </c>
      <c r="E113" s="182">
        <f>VLOOKUP(B113,[33]应还本息!C114:F237,4,0)</f>
        <v>1115481.02</v>
      </c>
      <c r="F113" s="182">
        <f>VLOOKUP(B113,[33]应还本息!C114:J237,8,0)</f>
        <v>91.11</v>
      </c>
      <c r="G113" s="182">
        <f t="shared" si="18"/>
        <v>1</v>
      </c>
      <c r="H113" s="182">
        <f t="shared" si="19"/>
        <v>1115481.02</v>
      </c>
      <c r="I113" s="182">
        <f t="shared" si="20"/>
        <v>1.63</v>
      </c>
      <c r="J113" s="182" t="str">
        <f>VLOOKUP(B113,[33]工作考核!B110:D233,2,0)</f>
        <v>优秀</v>
      </c>
      <c r="K113" s="185">
        <v>99</v>
      </c>
      <c r="L113" s="188">
        <f t="shared" si="21"/>
        <v>3</v>
      </c>
      <c r="M113" s="182" t="str">
        <f>VLOOKUP(B113,[33]标准化建设!B112:D235,2,0)</f>
        <v>通过</v>
      </c>
      <c r="N113" s="187">
        <v>1</v>
      </c>
      <c r="O113" s="182">
        <f t="shared" si="22"/>
        <v>0.45</v>
      </c>
      <c r="P113" s="143">
        <f t="shared" si="16"/>
        <v>7.49</v>
      </c>
    </row>
    <row r="114" spans="1:16" ht="20.100000000000001" customHeight="1">
      <c r="A114" s="178">
        <v>110</v>
      </c>
      <c r="B114" s="179" t="s">
        <v>513</v>
      </c>
      <c r="C114" s="180">
        <f>VLOOKUP(B114,[33]贷款规模!B112:D235,3,0)</f>
        <v>506.77</v>
      </c>
      <c r="D114" s="138">
        <f t="shared" si="17"/>
        <v>1.08</v>
      </c>
      <c r="E114" s="182">
        <f>VLOOKUP(B114,[33]应还本息!C115:F238,4,0)</f>
        <v>728066.73</v>
      </c>
      <c r="F114" s="182">
        <f>VLOOKUP(B114,[33]应还本息!C115:J238,8,0)</f>
        <v>95.46</v>
      </c>
      <c r="G114" s="182">
        <f t="shared" si="18"/>
        <v>1.2</v>
      </c>
      <c r="H114" s="182">
        <f t="shared" si="19"/>
        <v>873680.076</v>
      </c>
      <c r="I114" s="182">
        <f t="shared" si="20"/>
        <v>1.27</v>
      </c>
      <c r="J114" s="182" t="str">
        <f>VLOOKUP(B114,[33]工作考核!B111:D234,2,0)</f>
        <v>优秀</v>
      </c>
      <c r="K114" s="185">
        <v>97</v>
      </c>
      <c r="L114" s="188">
        <f t="shared" si="21"/>
        <v>3</v>
      </c>
      <c r="M114" s="182" t="str">
        <f>VLOOKUP(B114,[33]标准化建设!B113:D236,3,0)</f>
        <v>未申报</v>
      </c>
      <c r="N114" s="187">
        <v>1</v>
      </c>
      <c r="O114" s="182">
        <f t="shared" si="22"/>
        <v>0.45</v>
      </c>
      <c r="P114" s="143">
        <f t="shared" si="16"/>
        <v>5.8</v>
      </c>
    </row>
    <row r="115" spans="1:16" ht="20.100000000000001" customHeight="1">
      <c r="A115" s="178">
        <v>111</v>
      </c>
      <c r="B115" s="183" t="s">
        <v>514</v>
      </c>
      <c r="C115" s="180">
        <f>VLOOKUP(B115,[33]贷款规模!B113:D236,3,0)</f>
        <v>513.63</v>
      </c>
      <c r="D115" s="138">
        <f t="shared" si="17"/>
        <v>1.1000000000000001</v>
      </c>
      <c r="E115" s="182">
        <f>VLOOKUP(B115,[33]应还本息!C116:F239,4,0)</f>
        <v>761047.07</v>
      </c>
      <c r="F115" s="182">
        <f>VLOOKUP(B115,[33]应还本息!C116:J239,8,0)</f>
        <v>84.25</v>
      </c>
      <c r="G115" s="182">
        <f t="shared" si="18"/>
        <v>0.8</v>
      </c>
      <c r="H115" s="182">
        <f t="shared" si="19"/>
        <v>608837.65599999996</v>
      </c>
      <c r="I115" s="182">
        <f t="shared" si="20"/>
        <v>0.89</v>
      </c>
      <c r="J115" s="182" t="str">
        <f>VLOOKUP(B115,[33]工作考核!B112:D235,2,0)</f>
        <v>合格</v>
      </c>
      <c r="K115" s="185">
        <v>87</v>
      </c>
      <c r="L115" s="188">
        <f t="shared" si="21"/>
        <v>1</v>
      </c>
      <c r="M115" s="182" t="str">
        <f>VLOOKUP(B115,[33]标准化建设!B114:D237,2,0)</f>
        <v>通过</v>
      </c>
      <c r="N115" s="187">
        <v>3</v>
      </c>
      <c r="O115" s="182">
        <f t="shared" si="22"/>
        <v>3.45</v>
      </c>
      <c r="P115" s="143">
        <f t="shared" si="16"/>
        <v>6.44</v>
      </c>
    </row>
    <row r="116" spans="1:16" ht="20.100000000000001" customHeight="1">
      <c r="A116" s="178">
        <v>112</v>
      </c>
      <c r="B116" s="179" t="s">
        <v>515</v>
      </c>
      <c r="C116" s="180">
        <f>VLOOKUP(B116,[33]贷款规模!B114:D237,3,0)</f>
        <v>787.22</v>
      </c>
      <c r="D116" s="138">
        <f t="shared" si="17"/>
        <v>1.68</v>
      </c>
      <c r="E116" s="182">
        <f>VLOOKUP(B116,[33]应还本息!C117:F240,4,0)</f>
        <v>2765148.57</v>
      </c>
      <c r="F116" s="182">
        <f>VLOOKUP(B116,[33]应还本息!C117:J240,8,0)</f>
        <v>63.12</v>
      </c>
      <c r="G116" s="182">
        <f t="shared" si="18"/>
        <v>0.8</v>
      </c>
      <c r="H116" s="182">
        <f t="shared" si="19"/>
        <v>2212118.8560000001</v>
      </c>
      <c r="I116" s="182">
        <f t="shared" si="20"/>
        <v>3.22</v>
      </c>
      <c r="J116" s="182" t="str">
        <f>VLOOKUP(B116,[33]工作考核!B113:D236,2,0)</f>
        <v>合格</v>
      </c>
      <c r="K116" s="185">
        <v>72</v>
      </c>
      <c r="L116" s="188">
        <f t="shared" si="21"/>
        <v>1</v>
      </c>
      <c r="M116" s="182" t="str">
        <f>VLOOKUP(B116,[33]标准化建设!B115:D238,3,0)</f>
        <v>未申报</v>
      </c>
      <c r="N116" s="187">
        <v>1</v>
      </c>
      <c r="O116" s="182">
        <f t="shared" si="22"/>
        <v>0.45</v>
      </c>
      <c r="P116" s="143">
        <f t="shared" si="16"/>
        <v>6.35</v>
      </c>
    </row>
    <row r="117" spans="1:16" ht="20.100000000000001" customHeight="1">
      <c r="A117" s="178">
        <v>113</v>
      </c>
      <c r="B117" s="179" t="s">
        <v>516</v>
      </c>
      <c r="C117" s="180">
        <f>VLOOKUP(B117,[33]贷款规模!B115:D238,3,0)</f>
        <v>516.21</v>
      </c>
      <c r="D117" s="138">
        <f t="shared" si="17"/>
        <v>1.1000000000000001</v>
      </c>
      <c r="E117" s="182">
        <f>VLOOKUP(B117,[33]应还本息!C118:F241,4,0)</f>
        <v>617427.66</v>
      </c>
      <c r="F117" s="182">
        <f>VLOOKUP(B117,[33]应还本息!C118:J241,8,0)</f>
        <v>94.36</v>
      </c>
      <c r="G117" s="182">
        <f t="shared" si="18"/>
        <v>1</v>
      </c>
      <c r="H117" s="182">
        <f t="shared" si="19"/>
        <v>617427.66</v>
      </c>
      <c r="I117" s="182">
        <f t="shared" si="20"/>
        <v>0.9</v>
      </c>
      <c r="J117" s="182" t="str">
        <f>VLOOKUP(B117,[33]工作考核!B114:D237,2,0)</f>
        <v>优秀</v>
      </c>
      <c r="K117" s="185">
        <v>103</v>
      </c>
      <c r="L117" s="188">
        <f t="shared" si="21"/>
        <v>3</v>
      </c>
      <c r="M117" s="182" t="str">
        <f>VLOOKUP(B117,[33]标准化建设!B116:D239,2,0)</f>
        <v>通过</v>
      </c>
      <c r="N117" s="187">
        <v>1</v>
      </c>
      <c r="O117" s="182">
        <f t="shared" si="22"/>
        <v>0.45</v>
      </c>
      <c r="P117" s="143">
        <f t="shared" si="16"/>
        <v>5.45</v>
      </c>
    </row>
    <row r="118" spans="1:16" ht="20.100000000000001" customHeight="1">
      <c r="A118" s="178">
        <v>114</v>
      </c>
      <c r="B118" s="179" t="s">
        <v>517</v>
      </c>
      <c r="C118" s="180">
        <f>VLOOKUP(B118,[33]贷款规模!B116:D239,3,0)</f>
        <v>890.15</v>
      </c>
      <c r="D118" s="138">
        <f t="shared" si="17"/>
        <v>1.91</v>
      </c>
      <c r="E118" s="182">
        <f>VLOOKUP(B118,[33]应还本息!C119:F242,4,0)</f>
        <v>1555340.42</v>
      </c>
      <c r="F118" s="182">
        <f>VLOOKUP(B118,[33]应还本息!C119:J242,8,0)</f>
        <v>82.66</v>
      </c>
      <c r="G118" s="182">
        <f t="shared" si="18"/>
        <v>0.8</v>
      </c>
      <c r="H118" s="182">
        <f t="shared" si="19"/>
        <v>1244272.3359999999</v>
      </c>
      <c r="I118" s="182">
        <f t="shared" si="20"/>
        <v>1.81</v>
      </c>
      <c r="J118" s="182" t="str">
        <f>VLOOKUP(B118,[33]工作考核!B115:D238,2,0)</f>
        <v>合格</v>
      </c>
      <c r="K118" s="185">
        <v>83</v>
      </c>
      <c r="L118" s="188">
        <f t="shared" si="21"/>
        <v>1</v>
      </c>
      <c r="M118" s="182" t="str">
        <f>VLOOKUP(B118,[33]标准化建设!B117:D240,3,0)</f>
        <v>未申报</v>
      </c>
      <c r="N118" s="187">
        <v>1</v>
      </c>
      <c r="O118" s="182">
        <f t="shared" si="22"/>
        <v>0.45</v>
      </c>
      <c r="P118" s="143">
        <f t="shared" si="16"/>
        <v>5.17</v>
      </c>
    </row>
    <row r="119" spans="1:16" ht="20.100000000000001" customHeight="1">
      <c r="A119" s="178">
        <v>115</v>
      </c>
      <c r="B119" s="179" t="s">
        <v>518</v>
      </c>
      <c r="C119" s="180">
        <f>VLOOKUP(B119,[33]贷款规模!B117:D240,3,0)</f>
        <v>1438.62</v>
      </c>
      <c r="D119" s="138">
        <f t="shared" si="17"/>
        <v>3.08</v>
      </c>
      <c r="E119" s="182">
        <f>VLOOKUP(B119,[33]应还本息!C120:F243,4,0)</f>
        <v>2710997.49</v>
      </c>
      <c r="F119" s="182">
        <f>VLOOKUP(B119,[33]应还本息!C120:J243,8,0)</f>
        <v>87.17</v>
      </c>
      <c r="G119" s="182">
        <f t="shared" si="18"/>
        <v>0.8</v>
      </c>
      <c r="H119" s="182">
        <f t="shared" si="19"/>
        <v>2168797.9920000001</v>
      </c>
      <c r="I119" s="182">
        <f t="shared" si="20"/>
        <v>3.16</v>
      </c>
      <c r="J119" s="182" t="str">
        <f>VLOOKUP(B119,[33]工作考核!B116:D239,2,0)</f>
        <v>良好</v>
      </c>
      <c r="K119" s="185">
        <v>90</v>
      </c>
      <c r="L119" s="188">
        <f t="shared" si="21"/>
        <v>2</v>
      </c>
      <c r="M119" s="182" t="str">
        <f>VLOOKUP(B119,[33]标准化建设!B118:D241,3,0)</f>
        <v>未申报</v>
      </c>
      <c r="N119" s="187">
        <v>1</v>
      </c>
      <c r="O119" s="182">
        <f t="shared" si="22"/>
        <v>0.45</v>
      </c>
      <c r="P119" s="143">
        <f t="shared" si="16"/>
        <v>8.69</v>
      </c>
    </row>
    <row r="120" spans="1:16" ht="20.100000000000001" customHeight="1">
      <c r="A120" s="178">
        <v>116</v>
      </c>
      <c r="B120" s="179" t="s">
        <v>519</v>
      </c>
      <c r="C120" s="180">
        <f>VLOOKUP(B120,[33]贷款规模!B118:D241,3,0)</f>
        <v>418.52</v>
      </c>
      <c r="D120" s="138">
        <f t="shared" si="17"/>
        <v>0.9</v>
      </c>
      <c r="E120" s="182">
        <f>VLOOKUP(B120,[33]应还本息!C121:F244,4,0)</f>
        <v>705694.9</v>
      </c>
      <c r="F120" s="182">
        <f>VLOOKUP(B120,[33]应还本息!C121:J244,8,0)</f>
        <v>95.99</v>
      </c>
      <c r="G120" s="182">
        <f t="shared" si="18"/>
        <v>1.2</v>
      </c>
      <c r="H120" s="182">
        <f t="shared" si="19"/>
        <v>846833.88</v>
      </c>
      <c r="I120" s="182">
        <f t="shared" si="20"/>
        <v>1.23</v>
      </c>
      <c r="J120" s="182" t="str">
        <f>VLOOKUP(B120,[33]工作考核!B117:D240,2,0)</f>
        <v>优秀</v>
      </c>
      <c r="K120" s="185">
        <v>104</v>
      </c>
      <c r="L120" s="188">
        <f t="shared" si="21"/>
        <v>3</v>
      </c>
      <c r="M120" s="182" t="str">
        <f>VLOOKUP(B120,[33]标准化建设!B119:D242,2,0)</f>
        <v>通过</v>
      </c>
      <c r="N120" s="187">
        <v>1</v>
      </c>
      <c r="O120" s="182">
        <f t="shared" si="22"/>
        <v>0.45</v>
      </c>
      <c r="P120" s="143">
        <f t="shared" si="16"/>
        <v>5.58</v>
      </c>
    </row>
    <row r="121" spans="1:16" ht="20.100000000000001" customHeight="1">
      <c r="A121" s="178">
        <v>117</v>
      </c>
      <c r="B121" s="183" t="s">
        <v>520</v>
      </c>
      <c r="C121" s="180">
        <f>VLOOKUP(B121,[33]贷款规模!B119:D242,3,0)</f>
        <v>1775.47</v>
      </c>
      <c r="D121" s="138">
        <f t="shared" si="17"/>
        <v>3.8</v>
      </c>
      <c r="E121" s="182">
        <f>VLOOKUP(B121,[33]应还本息!C122:F245,4,0)</f>
        <v>3312819.81</v>
      </c>
      <c r="F121" s="182">
        <f>VLOOKUP(B121,[33]应还本息!C122:J245,8,0)</f>
        <v>96.06</v>
      </c>
      <c r="G121" s="182">
        <f t="shared" si="18"/>
        <v>1.2</v>
      </c>
      <c r="H121" s="182">
        <f t="shared" si="19"/>
        <v>3975383.7719999999</v>
      </c>
      <c r="I121" s="182">
        <f t="shared" si="20"/>
        <v>5.79</v>
      </c>
      <c r="J121" s="182" t="str">
        <f>VLOOKUP(B121,[33]工作考核!B118:D241,2,0)</f>
        <v>优秀</v>
      </c>
      <c r="K121" s="185">
        <v>101</v>
      </c>
      <c r="L121" s="188">
        <f t="shared" si="21"/>
        <v>3</v>
      </c>
      <c r="M121" s="182" t="str">
        <f>VLOOKUP(B121,[33]标准化建设!B120:D243,2,0)</f>
        <v>通过</v>
      </c>
      <c r="N121" s="187">
        <v>3</v>
      </c>
      <c r="O121" s="182">
        <f t="shared" si="22"/>
        <v>3.45</v>
      </c>
      <c r="P121" s="143">
        <f t="shared" si="16"/>
        <v>16.04</v>
      </c>
    </row>
    <row r="122" spans="1:16" ht="20.100000000000001" customHeight="1">
      <c r="A122" s="178">
        <v>118</v>
      </c>
      <c r="B122" s="179" t="s">
        <v>686</v>
      </c>
      <c r="C122" s="180"/>
      <c r="D122" s="182"/>
      <c r="E122" s="182"/>
      <c r="F122" s="182"/>
      <c r="G122" s="182"/>
      <c r="H122" s="182"/>
      <c r="I122" s="182"/>
      <c r="J122" s="182"/>
      <c r="K122" s="185"/>
      <c r="L122" s="189">
        <v>0.3</v>
      </c>
      <c r="M122" s="182"/>
      <c r="N122" s="187"/>
      <c r="O122" s="182">
        <v>1.35</v>
      </c>
      <c r="P122" s="143">
        <f t="shared" si="16"/>
        <v>1.65</v>
      </c>
    </row>
    <row r="123" spans="1:16" ht="20.100000000000001" customHeight="1">
      <c r="A123" s="178">
        <v>119</v>
      </c>
      <c r="B123" s="179" t="s">
        <v>521</v>
      </c>
      <c r="C123" s="180">
        <f>VLOOKUP(B123,[33]贷款规模!B120:D243,3,0)</f>
        <v>890.57</v>
      </c>
      <c r="D123" s="138">
        <f t="shared" ref="D123:D131" si="23">ROUND(C123/$C$4*$D$4,2)</f>
        <v>1.91</v>
      </c>
      <c r="E123" s="182">
        <f>VLOOKUP(B123,[33]应还本息!C123:F246,4,0)</f>
        <v>2769646.27</v>
      </c>
      <c r="F123" s="182">
        <f>VLOOKUP(B123,[33]应还本息!C123:J246,8,0)</f>
        <v>89.89</v>
      </c>
      <c r="G123" s="182">
        <f t="shared" ref="G123:G130" si="24">IF(F123&gt;95,1.2,IF(F123&gt;90,1,0.8))</f>
        <v>0.8</v>
      </c>
      <c r="H123" s="182">
        <f t="shared" ref="H123:H130" si="25">E123*G123</f>
        <v>2215717.0160000003</v>
      </c>
      <c r="I123" s="182">
        <f t="shared" ref="I123:I131" si="26">ROUND(H123/$H$4*$I$4,2)</f>
        <v>3.23</v>
      </c>
      <c r="J123" s="182" t="str">
        <f>VLOOKUP(B123,[33]工作考核!B119:D242,2,0)</f>
        <v>良好</v>
      </c>
      <c r="K123" s="185">
        <v>90</v>
      </c>
      <c r="L123" s="188">
        <f t="shared" ref="L123:L130" si="27">IF(K123&gt;90,3,IF(K123&gt;89,2,1))</f>
        <v>2</v>
      </c>
      <c r="M123" s="182" t="str">
        <f>VLOOKUP(B123,[33]标准化建设!B121:D244,2,0)</f>
        <v>通过</v>
      </c>
      <c r="N123" s="187">
        <v>1</v>
      </c>
      <c r="O123" s="182">
        <f t="shared" ref="O123:O130" si="28">ROUND(IF(N123=1,0.45,IF(N123=3,3.45)),2)</f>
        <v>0.45</v>
      </c>
      <c r="P123" s="143">
        <f t="shared" si="16"/>
        <v>7.59</v>
      </c>
    </row>
    <row r="124" spans="1:16" ht="20.100000000000001" customHeight="1">
      <c r="A124" s="178">
        <v>120</v>
      </c>
      <c r="B124" s="179" t="s">
        <v>522</v>
      </c>
      <c r="C124" s="180">
        <f>VLOOKUP(B124,[33]贷款规模!B121:D244,3,0)</f>
        <v>1092.74</v>
      </c>
      <c r="D124" s="138">
        <f t="shared" si="23"/>
        <v>2.34</v>
      </c>
      <c r="E124" s="182">
        <f>VLOOKUP(B124,[33]应还本息!C124:F247,4,0)</f>
        <v>2954230.67</v>
      </c>
      <c r="F124" s="182">
        <f>VLOOKUP(B124,[33]应还本息!C124:J247,8,0)</f>
        <v>94.55</v>
      </c>
      <c r="G124" s="182">
        <f t="shared" si="24"/>
        <v>1</v>
      </c>
      <c r="H124" s="182">
        <f t="shared" si="25"/>
        <v>2954230.67</v>
      </c>
      <c r="I124" s="182">
        <f t="shared" si="26"/>
        <v>4.3099999999999996</v>
      </c>
      <c r="J124" s="182" t="str">
        <f>VLOOKUP(B124,[33]工作考核!B120:D243,2,0)</f>
        <v>优秀</v>
      </c>
      <c r="K124" s="185">
        <v>95</v>
      </c>
      <c r="L124" s="188">
        <f t="shared" si="27"/>
        <v>3</v>
      </c>
      <c r="M124" s="182" t="str">
        <f>VLOOKUP(B124,[33]标准化建设!B122:D245,2,0)</f>
        <v>通过</v>
      </c>
      <c r="N124" s="187">
        <v>1</v>
      </c>
      <c r="O124" s="182">
        <f t="shared" si="28"/>
        <v>0.45</v>
      </c>
      <c r="P124" s="143">
        <f t="shared" si="16"/>
        <v>10.1</v>
      </c>
    </row>
    <row r="125" spans="1:16" ht="20.100000000000001" customHeight="1">
      <c r="A125" s="178">
        <v>121</v>
      </c>
      <c r="B125" s="179" t="s">
        <v>523</v>
      </c>
      <c r="C125" s="180">
        <f>VLOOKUP(B125,[33]贷款规模!B122:D245,3,0)</f>
        <v>1522.41</v>
      </c>
      <c r="D125" s="138">
        <f t="shared" si="23"/>
        <v>3.26</v>
      </c>
      <c r="E125" s="182">
        <f>VLOOKUP(B125,[33]应还本息!C125:F248,4,0)</f>
        <v>3146843.03</v>
      </c>
      <c r="F125" s="182">
        <f>VLOOKUP(B125,[33]应还本息!C125:J248,8,0)</f>
        <v>94.08</v>
      </c>
      <c r="G125" s="182">
        <f t="shared" si="24"/>
        <v>1</v>
      </c>
      <c r="H125" s="182">
        <f t="shared" si="25"/>
        <v>3146843.03</v>
      </c>
      <c r="I125" s="182">
        <f t="shared" si="26"/>
        <v>4.59</v>
      </c>
      <c r="J125" s="182" t="str">
        <f>VLOOKUP(B125,[33]工作考核!B121:D244,2,0)</f>
        <v>优秀</v>
      </c>
      <c r="K125" s="185">
        <v>102</v>
      </c>
      <c r="L125" s="188">
        <f t="shared" si="27"/>
        <v>3</v>
      </c>
      <c r="M125" s="182" t="str">
        <f>VLOOKUP(B125,[33]标准化建设!B123:D246,2,0)</f>
        <v>通过</v>
      </c>
      <c r="N125" s="187">
        <v>1</v>
      </c>
      <c r="O125" s="182">
        <f t="shared" si="28"/>
        <v>0.45</v>
      </c>
      <c r="P125" s="143">
        <f t="shared" si="16"/>
        <v>11.3</v>
      </c>
    </row>
    <row r="126" spans="1:16" ht="20.100000000000001" customHeight="1">
      <c r="A126" s="178">
        <v>122</v>
      </c>
      <c r="B126" s="179" t="s">
        <v>524</v>
      </c>
      <c r="C126" s="180">
        <f>VLOOKUP(B126,[33]贷款规模!B123:D246,3,0)</f>
        <v>1623.33</v>
      </c>
      <c r="D126" s="138">
        <f t="shared" si="23"/>
        <v>3.47</v>
      </c>
      <c r="E126" s="182">
        <f>VLOOKUP(B126,[33]应还本息!C126:F249,4,0)</f>
        <v>3172911.63</v>
      </c>
      <c r="F126" s="182">
        <f>VLOOKUP(B126,[33]应还本息!C126:J249,8,0)</f>
        <v>97.3</v>
      </c>
      <c r="G126" s="182">
        <f t="shared" si="24"/>
        <v>1.2</v>
      </c>
      <c r="H126" s="182">
        <f t="shared" si="25"/>
        <v>3807493.9559999998</v>
      </c>
      <c r="I126" s="182">
        <f t="shared" si="26"/>
        <v>5.55</v>
      </c>
      <c r="J126" s="182" t="str">
        <f>VLOOKUP(B126,[33]工作考核!B122:D245,2,0)</f>
        <v>优秀</v>
      </c>
      <c r="K126" s="185">
        <v>105</v>
      </c>
      <c r="L126" s="188">
        <f t="shared" si="27"/>
        <v>3</v>
      </c>
      <c r="M126" s="182" t="str">
        <f>VLOOKUP(B126,[33]标准化建设!B124:D247,2,0)</f>
        <v>通过</v>
      </c>
      <c r="N126" s="187">
        <v>1</v>
      </c>
      <c r="O126" s="182">
        <f t="shared" si="28"/>
        <v>0.45</v>
      </c>
      <c r="P126" s="143">
        <f t="shared" si="16"/>
        <v>12.47</v>
      </c>
    </row>
    <row r="127" spans="1:16" ht="20.100000000000001" customHeight="1">
      <c r="A127" s="178">
        <v>123</v>
      </c>
      <c r="B127" s="179" t="s">
        <v>525</v>
      </c>
      <c r="C127" s="180">
        <f>VLOOKUP(B127,[33]贷款规模!B124:D247,3,0)</f>
        <v>1248.67</v>
      </c>
      <c r="D127" s="138">
        <f t="shared" si="23"/>
        <v>2.67</v>
      </c>
      <c r="E127" s="182">
        <f>VLOOKUP(B127,[33]应还本息!C127:F250,4,0)</f>
        <v>2994797.68</v>
      </c>
      <c r="F127" s="182">
        <f>VLOOKUP(B127,[33]应还本息!C127:J250,8,0)</f>
        <v>93.05</v>
      </c>
      <c r="G127" s="182">
        <f t="shared" si="24"/>
        <v>1</v>
      </c>
      <c r="H127" s="182">
        <f t="shared" si="25"/>
        <v>2994797.68</v>
      </c>
      <c r="I127" s="182">
        <f t="shared" si="26"/>
        <v>4.37</v>
      </c>
      <c r="J127" s="182" t="str">
        <f>VLOOKUP(B127,[33]工作考核!B123:D246,2,0)</f>
        <v>优秀</v>
      </c>
      <c r="K127" s="185">
        <v>94</v>
      </c>
      <c r="L127" s="188">
        <f t="shared" si="27"/>
        <v>3</v>
      </c>
      <c r="M127" s="182" t="str">
        <f>VLOOKUP(B127,[33]标准化建设!B125:D248,2,0)</f>
        <v>通过</v>
      </c>
      <c r="N127" s="187">
        <v>1</v>
      </c>
      <c r="O127" s="182">
        <f t="shared" si="28"/>
        <v>0.45</v>
      </c>
      <c r="P127" s="143">
        <f t="shared" si="16"/>
        <v>10.49</v>
      </c>
    </row>
    <row r="128" spans="1:16" ht="20.100000000000001" customHeight="1">
      <c r="A128" s="178">
        <v>124</v>
      </c>
      <c r="B128" s="179" t="s">
        <v>526</v>
      </c>
      <c r="C128" s="180">
        <f>VLOOKUP(B128,[33]贷款规模!B125:D248,3,0)</f>
        <v>1134.06</v>
      </c>
      <c r="D128" s="138">
        <f t="shared" si="23"/>
        <v>2.4300000000000002</v>
      </c>
      <c r="E128" s="182">
        <f>VLOOKUP(B128,[33]应还本息!C128:F251,4,0)</f>
        <v>1924528.93</v>
      </c>
      <c r="F128" s="182">
        <f>VLOOKUP(B128,[33]应还本息!C128:J251,8,0)</f>
        <v>100</v>
      </c>
      <c r="G128" s="182">
        <f t="shared" si="24"/>
        <v>1.2</v>
      </c>
      <c r="H128" s="182">
        <f t="shared" si="25"/>
        <v>2309434.716</v>
      </c>
      <c r="I128" s="182">
        <f t="shared" si="26"/>
        <v>3.37</v>
      </c>
      <c r="J128" s="182" t="str">
        <f>VLOOKUP(B128,[33]工作考核!B124:D247,2,0)</f>
        <v>优秀</v>
      </c>
      <c r="K128" s="185">
        <v>105</v>
      </c>
      <c r="L128" s="188">
        <f t="shared" si="27"/>
        <v>3</v>
      </c>
      <c r="M128" s="182" t="str">
        <f>VLOOKUP(B128,[33]标准化建设!B126:D249,2,0)</f>
        <v>通过</v>
      </c>
      <c r="N128" s="187">
        <v>1</v>
      </c>
      <c r="O128" s="182">
        <f t="shared" si="28"/>
        <v>0.45</v>
      </c>
      <c r="P128" s="143">
        <f t="shared" si="16"/>
        <v>9.25</v>
      </c>
    </row>
    <row r="129" spans="1:16" ht="20.100000000000001" customHeight="1">
      <c r="A129" s="178">
        <v>125</v>
      </c>
      <c r="B129" s="179" t="s">
        <v>527</v>
      </c>
      <c r="C129" s="180">
        <f>VLOOKUP(B129,[33]贷款规模!B4:D127,3,0)</f>
        <v>2234.15</v>
      </c>
      <c r="D129" s="138">
        <f t="shared" si="23"/>
        <v>4.78</v>
      </c>
      <c r="E129" s="182">
        <f>VLOOKUP(B129,[33]应还本息!C129:F252,4,0)</f>
        <v>4033456.74</v>
      </c>
      <c r="F129" s="182">
        <f>VLOOKUP(B129,[33]应还本息!C129:J252,8,0)</f>
        <v>93.75</v>
      </c>
      <c r="G129" s="182">
        <f t="shared" si="24"/>
        <v>1</v>
      </c>
      <c r="H129" s="182">
        <f t="shared" si="25"/>
        <v>4033456.74</v>
      </c>
      <c r="I129" s="182">
        <f t="shared" si="26"/>
        <v>5.88</v>
      </c>
      <c r="J129" s="182" t="str">
        <f>VLOOKUP(B129,[33]工作考核!B125:D248,2,0)</f>
        <v>优秀</v>
      </c>
      <c r="K129" s="185">
        <v>98</v>
      </c>
      <c r="L129" s="188">
        <f t="shared" si="27"/>
        <v>3</v>
      </c>
      <c r="M129" s="182" t="str">
        <f>VLOOKUP(B129,[33]标准化建设!B127:D250,2,0)</f>
        <v>通过</v>
      </c>
      <c r="N129" s="187">
        <v>1</v>
      </c>
      <c r="O129" s="182">
        <f t="shared" si="28"/>
        <v>0.45</v>
      </c>
      <c r="P129" s="143">
        <f t="shared" si="16"/>
        <v>14.11</v>
      </c>
    </row>
    <row r="130" spans="1:16" ht="20.100000000000001" customHeight="1">
      <c r="A130" s="178">
        <v>126</v>
      </c>
      <c r="B130" s="179" t="s">
        <v>528</v>
      </c>
      <c r="C130" s="180">
        <f>VLOOKUP(B130,[33]贷款规模!B127:D250,3,0)</f>
        <v>1628.33</v>
      </c>
      <c r="D130" s="138">
        <f t="shared" si="23"/>
        <v>3.49</v>
      </c>
      <c r="E130" s="182">
        <f>VLOOKUP(B130,[33]应还本息!C130:F253,4,0)</f>
        <v>3880135.38</v>
      </c>
      <c r="F130" s="182">
        <f>VLOOKUP(B130,[33]应还本息!C130:J253,8,0)</f>
        <v>93.7</v>
      </c>
      <c r="G130" s="182">
        <f t="shared" si="24"/>
        <v>1</v>
      </c>
      <c r="H130" s="182">
        <f t="shared" si="25"/>
        <v>3880135.38</v>
      </c>
      <c r="I130" s="182">
        <f t="shared" si="26"/>
        <v>5.66</v>
      </c>
      <c r="J130" s="182" t="str">
        <f>VLOOKUP(B130,[33]工作考核!B126:D249,2,0)</f>
        <v>优秀</v>
      </c>
      <c r="K130" s="185">
        <v>98</v>
      </c>
      <c r="L130" s="188">
        <f t="shared" si="27"/>
        <v>3</v>
      </c>
      <c r="M130" s="182" t="str">
        <f>VLOOKUP(B130,[33]标准化建设!B128:D251,2,0)</f>
        <v>通过</v>
      </c>
      <c r="N130" s="187">
        <v>1</v>
      </c>
      <c r="O130" s="182">
        <f t="shared" si="28"/>
        <v>0.45</v>
      </c>
      <c r="P130" s="143">
        <f t="shared" si="16"/>
        <v>12.6</v>
      </c>
    </row>
    <row r="131" spans="1:16">
      <c r="A131" s="178">
        <v>127</v>
      </c>
      <c r="D131" s="138">
        <f t="shared" si="23"/>
        <v>0</v>
      </c>
      <c r="I131" s="182">
        <f t="shared" si="26"/>
        <v>0</v>
      </c>
    </row>
    <row r="132" spans="1:16">
      <c r="A132" s="178"/>
      <c r="C132" s="171">
        <f t="shared" ref="C132:P132" si="29">SUM(C5:C130)</f>
        <v>96950.040000000008</v>
      </c>
      <c r="D132" s="171">
        <f t="shared" si="29"/>
        <v>207.5</v>
      </c>
      <c r="E132" s="171">
        <f t="shared" si="29"/>
        <v>146659127.04999995</v>
      </c>
      <c r="F132" s="171">
        <f t="shared" si="29"/>
        <v>11171.760000000002</v>
      </c>
      <c r="G132" s="171">
        <f t="shared" si="29"/>
        <v>122.6</v>
      </c>
      <c r="H132" s="171">
        <f t="shared" si="29"/>
        <v>142348899.54800001</v>
      </c>
      <c r="I132" s="171">
        <f t="shared" si="29"/>
        <v>207.49999999999994</v>
      </c>
      <c r="J132" s="171">
        <f t="shared" si="29"/>
        <v>0</v>
      </c>
      <c r="K132" s="171">
        <f t="shared" si="29"/>
        <v>11694</v>
      </c>
      <c r="L132" s="171">
        <f t="shared" si="29"/>
        <v>290.5</v>
      </c>
      <c r="M132" s="171">
        <f t="shared" si="29"/>
        <v>0</v>
      </c>
      <c r="N132" s="171">
        <f t="shared" si="29"/>
        <v>168</v>
      </c>
      <c r="O132" s="171">
        <f t="shared" si="29"/>
        <v>124.50000000000024</v>
      </c>
      <c r="P132" s="171">
        <f t="shared" si="29"/>
        <v>830</v>
      </c>
    </row>
  </sheetData>
  <autoFilter ref="A3:P132"/>
  <mergeCells count="1">
    <mergeCell ref="A1:P2"/>
  </mergeCells>
  <phoneticPr fontId="145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workbookViewId="0">
      <selection activeCell="B4" sqref="B4:B127"/>
    </sheetView>
  </sheetViews>
  <sheetFormatPr defaultColWidth="9" defaultRowHeight="13.5"/>
  <cols>
    <col min="1" max="1" width="5.125" style="150" customWidth="1"/>
    <col min="2" max="2" width="34.5" style="150" customWidth="1"/>
    <col min="3" max="3" width="10.25" style="150" customWidth="1"/>
    <col min="4" max="4" width="15.5" style="150" customWidth="1"/>
    <col min="5" max="5" width="11.125" style="144" customWidth="1"/>
    <col min="6" max="16384" width="9" style="138"/>
  </cols>
  <sheetData>
    <row r="1" spans="1:5" ht="30" customHeight="1">
      <c r="A1" s="889" t="s">
        <v>687</v>
      </c>
      <c r="B1" s="890"/>
      <c r="C1" s="890"/>
      <c r="D1" s="890"/>
      <c r="E1" s="891"/>
    </row>
    <row r="2" spans="1:5" ht="30" customHeight="1">
      <c r="A2" s="152" t="s">
        <v>688</v>
      </c>
      <c r="B2" s="153"/>
      <c r="C2" s="892" t="s">
        <v>689</v>
      </c>
      <c r="D2" s="892"/>
      <c r="E2" s="154" t="s">
        <v>690</v>
      </c>
    </row>
    <row r="3" spans="1:5" s="149" customFormat="1" ht="30" customHeight="1">
      <c r="A3" s="155" t="s">
        <v>196</v>
      </c>
      <c r="B3" s="155" t="s">
        <v>399</v>
      </c>
      <c r="C3" s="156" t="s">
        <v>691</v>
      </c>
      <c r="D3" s="156" t="s">
        <v>692</v>
      </c>
      <c r="E3" s="157" t="s">
        <v>693</v>
      </c>
    </row>
    <row r="4" spans="1:5" ht="30" customHeight="1">
      <c r="A4" s="158">
        <v>1</v>
      </c>
      <c r="B4" s="159" t="s">
        <v>402</v>
      </c>
      <c r="C4" s="160">
        <v>424</v>
      </c>
      <c r="D4" s="161">
        <v>444.11</v>
      </c>
      <c r="E4" s="162">
        <f t="shared" ref="E4:E67" si="0">D4/C4</f>
        <v>1.047429245283019</v>
      </c>
    </row>
    <row r="5" spans="1:5" ht="30" customHeight="1">
      <c r="A5" s="163">
        <v>2</v>
      </c>
      <c r="B5" s="159" t="s">
        <v>404</v>
      </c>
      <c r="C5" s="164">
        <v>205</v>
      </c>
      <c r="D5" s="165">
        <v>199.65</v>
      </c>
      <c r="E5" s="166">
        <f t="shared" si="0"/>
        <v>0.97390243902439022</v>
      </c>
    </row>
    <row r="6" spans="1:5" ht="30" customHeight="1">
      <c r="A6" s="158">
        <v>3</v>
      </c>
      <c r="B6" s="159" t="s">
        <v>406</v>
      </c>
      <c r="C6" s="160">
        <v>103</v>
      </c>
      <c r="D6" s="161">
        <v>104.79</v>
      </c>
      <c r="E6" s="162">
        <f t="shared" si="0"/>
        <v>1.0173786407766992</v>
      </c>
    </row>
    <row r="7" spans="1:5" ht="30" customHeight="1">
      <c r="A7" s="163">
        <v>4</v>
      </c>
      <c r="B7" s="159" t="s">
        <v>407</v>
      </c>
      <c r="C7" s="164">
        <v>633</v>
      </c>
      <c r="D7" s="165">
        <v>652.44000000000005</v>
      </c>
      <c r="E7" s="166">
        <f t="shared" si="0"/>
        <v>1.0307109004739337</v>
      </c>
    </row>
    <row r="8" spans="1:5" ht="30" customHeight="1">
      <c r="A8" s="158">
        <v>5</v>
      </c>
      <c r="B8" s="159" t="s">
        <v>408</v>
      </c>
      <c r="C8" s="160">
        <v>863</v>
      </c>
      <c r="D8" s="161">
        <v>831.03</v>
      </c>
      <c r="E8" s="162">
        <f t="shared" si="0"/>
        <v>0.96295480880648898</v>
      </c>
    </row>
    <row r="9" spans="1:5" ht="30" customHeight="1">
      <c r="A9" s="163">
        <v>6</v>
      </c>
      <c r="B9" s="159" t="s">
        <v>409</v>
      </c>
      <c r="C9" s="164">
        <v>262</v>
      </c>
      <c r="D9" s="165">
        <v>260.19</v>
      </c>
      <c r="E9" s="166">
        <f t="shared" si="0"/>
        <v>0.99309160305343513</v>
      </c>
    </row>
    <row r="10" spans="1:5" ht="30" customHeight="1">
      <c r="A10" s="158">
        <v>7</v>
      </c>
      <c r="B10" s="159" t="s">
        <v>410</v>
      </c>
      <c r="C10" s="160">
        <v>224</v>
      </c>
      <c r="D10" s="161">
        <v>217.2</v>
      </c>
      <c r="E10" s="162">
        <f t="shared" si="0"/>
        <v>0.96964285714285714</v>
      </c>
    </row>
    <row r="11" spans="1:5" ht="30" customHeight="1">
      <c r="A11" s="163">
        <v>8</v>
      </c>
      <c r="B11" s="159" t="s">
        <v>411</v>
      </c>
      <c r="C11" s="164">
        <v>357</v>
      </c>
      <c r="D11" s="165">
        <v>352.63</v>
      </c>
      <c r="E11" s="166">
        <f t="shared" si="0"/>
        <v>0.98775910364145658</v>
      </c>
    </row>
    <row r="12" spans="1:5" ht="30" customHeight="1">
      <c r="A12" s="158">
        <v>9</v>
      </c>
      <c r="B12" s="159" t="s">
        <v>412</v>
      </c>
      <c r="C12" s="160">
        <v>407</v>
      </c>
      <c r="D12" s="161">
        <v>378.58</v>
      </c>
      <c r="E12" s="162">
        <f t="shared" si="0"/>
        <v>0.93017199017199015</v>
      </c>
    </row>
    <row r="13" spans="1:5" ht="30" customHeight="1">
      <c r="A13" s="163">
        <v>10</v>
      </c>
      <c r="B13" s="159" t="s">
        <v>413</v>
      </c>
      <c r="C13" s="164">
        <v>376</v>
      </c>
      <c r="D13" s="165">
        <v>343.24</v>
      </c>
      <c r="E13" s="166">
        <f t="shared" si="0"/>
        <v>0.91287234042553189</v>
      </c>
    </row>
    <row r="14" spans="1:5" ht="30" customHeight="1">
      <c r="A14" s="158">
        <v>11</v>
      </c>
      <c r="B14" s="159" t="s">
        <v>414</v>
      </c>
      <c r="C14" s="160">
        <v>896</v>
      </c>
      <c r="D14" s="161">
        <v>827.46</v>
      </c>
      <c r="E14" s="162">
        <f t="shared" si="0"/>
        <v>0.92350446428571431</v>
      </c>
    </row>
    <row r="15" spans="1:5" ht="30" customHeight="1">
      <c r="A15" s="163">
        <v>12</v>
      </c>
      <c r="B15" s="159" t="s">
        <v>415</v>
      </c>
      <c r="C15" s="164">
        <v>375</v>
      </c>
      <c r="D15" s="165">
        <v>380.21</v>
      </c>
      <c r="E15" s="166">
        <f t="shared" si="0"/>
        <v>1.0138933333333333</v>
      </c>
    </row>
    <row r="16" spans="1:5" ht="30" customHeight="1">
      <c r="A16" s="158">
        <v>13</v>
      </c>
      <c r="B16" s="159" t="s">
        <v>416</v>
      </c>
      <c r="C16" s="160">
        <v>725</v>
      </c>
      <c r="D16" s="161">
        <v>690.73</v>
      </c>
      <c r="E16" s="162">
        <f t="shared" si="0"/>
        <v>0.95273103448275864</v>
      </c>
    </row>
    <row r="17" spans="1:5" ht="30" customHeight="1">
      <c r="A17" s="163">
        <v>14</v>
      </c>
      <c r="B17" s="159" t="s">
        <v>417</v>
      </c>
      <c r="C17" s="164">
        <v>580</v>
      </c>
      <c r="D17" s="165">
        <v>555.02</v>
      </c>
      <c r="E17" s="166">
        <f t="shared" si="0"/>
        <v>0.95693103448275862</v>
      </c>
    </row>
    <row r="18" spans="1:5" ht="30" customHeight="1">
      <c r="A18" s="158">
        <v>15</v>
      </c>
      <c r="B18" s="159" t="s">
        <v>418</v>
      </c>
      <c r="C18" s="160">
        <v>67</v>
      </c>
      <c r="D18" s="161">
        <v>59</v>
      </c>
      <c r="E18" s="162">
        <f t="shared" si="0"/>
        <v>0.88059701492537312</v>
      </c>
    </row>
    <row r="19" spans="1:5" ht="30" customHeight="1">
      <c r="A19" s="163">
        <v>16</v>
      </c>
      <c r="B19" s="159" t="s">
        <v>419</v>
      </c>
      <c r="C19" s="164">
        <v>113</v>
      </c>
      <c r="D19" s="165">
        <v>112.92</v>
      </c>
      <c r="E19" s="166">
        <f t="shared" si="0"/>
        <v>0.99929203539823008</v>
      </c>
    </row>
    <row r="20" spans="1:5" ht="30" customHeight="1">
      <c r="A20" s="158">
        <v>17</v>
      </c>
      <c r="B20" s="159" t="s">
        <v>420</v>
      </c>
      <c r="C20" s="160">
        <v>93</v>
      </c>
      <c r="D20" s="161">
        <v>88.69</v>
      </c>
      <c r="E20" s="162">
        <f t="shared" si="0"/>
        <v>0.95365591397849458</v>
      </c>
    </row>
    <row r="21" spans="1:5" ht="30" customHeight="1">
      <c r="A21" s="163">
        <v>18</v>
      </c>
      <c r="B21" s="159" t="s">
        <v>421</v>
      </c>
      <c r="C21" s="164">
        <v>81</v>
      </c>
      <c r="D21" s="165">
        <v>77.599999999999994</v>
      </c>
      <c r="E21" s="166">
        <f t="shared" si="0"/>
        <v>0.95802469135802459</v>
      </c>
    </row>
    <row r="22" spans="1:5" ht="30" customHeight="1">
      <c r="A22" s="158">
        <v>19</v>
      </c>
      <c r="B22" s="159" t="s">
        <v>422</v>
      </c>
      <c r="C22" s="160">
        <v>128</v>
      </c>
      <c r="D22" s="161">
        <v>122.7</v>
      </c>
      <c r="E22" s="162">
        <f t="shared" si="0"/>
        <v>0.95859375000000002</v>
      </c>
    </row>
    <row r="23" spans="1:5" ht="30" customHeight="1">
      <c r="A23" s="163">
        <v>20</v>
      </c>
      <c r="B23" s="159" t="s">
        <v>423</v>
      </c>
      <c r="C23" s="164">
        <v>61</v>
      </c>
      <c r="D23" s="165">
        <v>55.48</v>
      </c>
      <c r="E23" s="166">
        <f t="shared" si="0"/>
        <v>0.90950819672131145</v>
      </c>
    </row>
    <row r="24" spans="1:5" ht="30" customHeight="1">
      <c r="A24" s="158">
        <v>21</v>
      </c>
      <c r="B24" s="159" t="s">
        <v>424</v>
      </c>
      <c r="C24" s="160">
        <v>963</v>
      </c>
      <c r="D24" s="161">
        <v>995.39</v>
      </c>
      <c r="E24" s="162">
        <f t="shared" si="0"/>
        <v>1.0336344755970923</v>
      </c>
    </row>
    <row r="25" spans="1:5" ht="30" customHeight="1">
      <c r="A25" s="163">
        <v>22</v>
      </c>
      <c r="B25" s="159" t="s">
        <v>425</v>
      </c>
      <c r="C25" s="164">
        <v>751</v>
      </c>
      <c r="D25" s="165">
        <v>744.64</v>
      </c>
      <c r="E25" s="166">
        <f t="shared" si="0"/>
        <v>0.99153129161118503</v>
      </c>
    </row>
    <row r="26" spans="1:5" ht="30" customHeight="1">
      <c r="A26" s="158">
        <v>23</v>
      </c>
      <c r="B26" s="159" t="s">
        <v>426</v>
      </c>
      <c r="C26" s="160">
        <v>359</v>
      </c>
      <c r="D26" s="161">
        <v>346.15</v>
      </c>
      <c r="E26" s="162">
        <f t="shared" si="0"/>
        <v>0.96420612813370465</v>
      </c>
    </row>
    <row r="27" spans="1:5" ht="30" customHeight="1">
      <c r="A27" s="163">
        <v>24</v>
      </c>
      <c r="B27" s="159" t="s">
        <v>428</v>
      </c>
      <c r="C27" s="164">
        <v>599</v>
      </c>
      <c r="D27" s="165">
        <v>565.1</v>
      </c>
      <c r="E27" s="166">
        <f t="shared" si="0"/>
        <v>0.9434056761268782</v>
      </c>
    </row>
    <row r="28" spans="1:5" ht="30" customHeight="1">
      <c r="A28" s="158">
        <v>25</v>
      </c>
      <c r="B28" s="159" t="s">
        <v>429</v>
      </c>
      <c r="C28" s="167">
        <v>1342</v>
      </c>
      <c r="D28" s="161">
        <v>1248.8</v>
      </c>
      <c r="E28" s="162">
        <f t="shared" si="0"/>
        <v>0.93055141579731737</v>
      </c>
    </row>
    <row r="29" spans="1:5" ht="30" customHeight="1">
      <c r="A29" s="163">
        <v>26</v>
      </c>
      <c r="B29" s="159" t="s">
        <v>430</v>
      </c>
      <c r="C29" s="168">
        <v>1965</v>
      </c>
      <c r="D29" s="165">
        <v>1838.71</v>
      </c>
      <c r="E29" s="166">
        <f t="shared" si="0"/>
        <v>0.93573027989821889</v>
      </c>
    </row>
    <row r="30" spans="1:5" ht="30" customHeight="1">
      <c r="A30" s="158">
        <v>27</v>
      </c>
      <c r="B30" s="159" t="s">
        <v>431</v>
      </c>
      <c r="C30" s="167">
        <v>1285</v>
      </c>
      <c r="D30" s="161">
        <v>1225.17</v>
      </c>
      <c r="E30" s="162">
        <f t="shared" si="0"/>
        <v>0.95343968871595342</v>
      </c>
    </row>
    <row r="31" spans="1:5" ht="30" customHeight="1">
      <c r="A31" s="163">
        <v>28</v>
      </c>
      <c r="B31" s="159" t="s">
        <v>432</v>
      </c>
      <c r="C31" s="164">
        <v>298</v>
      </c>
      <c r="D31" s="165">
        <v>288.14999999999998</v>
      </c>
      <c r="E31" s="166">
        <f t="shared" si="0"/>
        <v>0.96694630872483212</v>
      </c>
    </row>
    <row r="32" spans="1:5" ht="30" customHeight="1">
      <c r="A32" s="158">
        <v>29</v>
      </c>
      <c r="B32" s="159" t="s">
        <v>433</v>
      </c>
      <c r="C32" s="160">
        <v>359</v>
      </c>
      <c r="D32" s="161">
        <v>350.27</v>
      </c>
      <c r="E32" s="162">
        <f t="shared" si="0"/>
        <v>0.97568245125348185</v>
      </c>
    </row>
    <row r="33" spans="1:5" ht="30" customHeight="1">
      <c r="A33" s="163">
        <v>30</v>
      </c>
      <c r="B33" s="159" t="s">
        <v>434</v>
      </c>
      <c r="C33" s="164">
        <v>131</v>
      </c>
      <c r="D33" s="165">
        <v>120.41</v>
      </c>
      <c r="E33" s="166">
        <f t="shared" si="0"/>
        <v>0.91916030534351145</v>
      </c>
    </row>
    <row r="34" spans="1:5" ht="30" customHeight="1">
      <c r="A34" s="158">
        <v>31</v>
      </c>
      <c r="B34" s="159" t="s">
        <v>435</v>
      </c>
      <c r="C34" s="167">
        <v>1219</v>
      </c>
      <c r="D34" s="161">
        <v>1212.31</v>
      </c>
      <c r="E34" s="162">
        <f t="shared" si="0"/>
        <v>0.9945118949958982</v>
      </c>
    </row>
    <row r="35" spans="1:5" ht="30" customHeight="1">
      <c r="A35" s="163">
        <v>32</v>
      </c>
      <c r="B35" s="159" t="s">
        <v>436</v>
      </c>
      <c r="C35" s="168">
        <v>1065</v>
      </c>
      <c r="D35" s="165">
        <v>1057.3</v>
      </c>
      <c r="E35" s="166">
        <f t="shared" si="0"/>
        <v>0.99276995305164317</v>
      </c>
    </row>
    <row r="36" spans="1:5" ht="30" customHeight="1">
      <c r="A36" s="158">
        <v>33</v>
      </c>
      <c r="B36" s="159" t="s">
        <v>437</v>
      </c>
      <c r="C36" s="167">
        <v>1860</v>
      </c>
      <c r="D36" s="161">
        <v>1753.32</v>
      </c>
      <c r="E36" s="162">
        <f t="shared" si="0"/>
        <v>0.9426451612903225</v>
      </c>
    </row>
    <row r="37" spans="1:5" ht="30" customHeight="1">
      <c r="A37" s="163">
        <v>34</v>
      </c>
      <c r="B37" s="159" t="s">
        <v>438</v>
      </c>
      <c r="C37" s="168">
        <v>1859</v>
      </c>
      <c r="D37" s="165">
        <v>1805.4</v>
      </c>
      <c r="E37" s="166">
        <f t="shared" si="0"/>
        <v>0.97116729424421733</v>
      </c>
    </row>
    <row r="38" spans="1:5" ht="30" customHeight="1">
      <c r="A38" s="158">
        <v>35</v>
      </c>
      <c r="B38" s="159" t="s">
        <v>439</v>
      </c>
      <c r="C38" s="167">
        <v>1504</v>
      </c>
      <c r="D38" s="161">
        <v>1409.51</v>
      </c>
      <c r="E38" s="162">
        <f t="shared" si="0"/>
        <v>0.93717420212765956</v>
      </c>
    </row>
    <row r="39" spans="1:5" ht="30" customHeight="1">
      <c r="A39" s="163">
        <v>36</v>
      </c>
      <c r="B39" s="159" t="s">
        <v>440</v>
      </c>
      <c r="C39" s="164">
        <v>806</v>
      </c>
      <c r="D39" s="165">
        <v>734.35</v>
      </c>
      <c r="E39" s="166">
        <f t="shared" si="0"/>
        <v>0.91110421836228295</v>
      </c>
    </row>
    <row r="40" spans="1:5" ht="30" customHeight="1">
      <c r="A40" s="158">
        <v>37</v>
      </c>
      <c r="B40" s="159" t="s">
        <v>441</v>
      </c>
      <c r="C40" s="160">
        <v>931</v>
      </c>
      <c r="D40" s="161">
        <v>864.9</v>
      </c>
      <c r="E40" s="162">
        <f t="shared" si="0"/>
        <v>0.92900107411385602</v>
      </c>
    </row>
    <row r="41" spans="1:5" ht="30" customHeight="1">
      <c r="A41" s="163">
        <v>38</v>
      </c>
      <c r="B41" s="159" t="s">
        <v>442</v>
      </c>
      <c r="C41" s="168">
        <v>1282</v>
      </c>
      <c r="D41" s="165">
        <v>1168.52</v>
      </c>
      <c r="E41" s="166">
        <f t="shared" si="0"/>
        <v>0.91148205928237125</v>
      </c>
    </row>
    <row r="42" spans="1:5" ht="30" customHeight="1">
      <c r="A42" s="158">
        <v>39</v>
      </c>
      <c r="B42" s="159" t="s">
        <v>443</v>
      </c>
      <c r="C42" s="167">
        <v>1821</v>
      </c>
      <c r="D42" s="161">
        <v>1680.72</v>
      </c>
      <c r="E42" s="162">
        <f t="shared" si="0"/>
        <v>0.92296540362438217</v>
      </c>
    </row>
    <row r="43" spans="1:5" ht="30" customHeight="1">
      <c r="A43" s="163">
        <v>40</v>
      </c>
      <c r="B43" s="159" t="s">
        <v>444</v>
      </c>
      <c r="C43" s="164">
        <v>20</v>
      </c>
      <c r="D43" s="165">
        <v>18.8</v>
      </c>
      <c r="E43" s="166">
        <f t="shared" si="0"/>
        <v>0.94000000000000006</v>
      </c>
    </row>
    <row r="44" spans="1:5" ht="30" customHeight="1">
      <c r="A44" s="158">
        <v>41</v>
      </c>
      <c r="B44" s="159" t="s">
        <v>445</v>
      </c>
      <c r="C44" s="160">
        <v>77</v>
      </c>
      <c r="D44" s="161">
        <v>74.75</v>
      </c>
      <c r="E44" s="162">
        <f t="shared" si="0"/>
        <v>0.97077922077922074</v>
      </c>
    </row>
    <row r="45" spans="1:5" ht="30" customHeight="1">
      <c r="A45" s="163">
        <v>42</v>
      </c>
      <c r="B45" s="159" t="s">
        <v>446</v>
      </c>
      <c r="C45" s="164">
        <v>294</v>
      </c>
      <c r="D45" s="165">
        <v>285.23</v>
      </c>
      <c r="E45" s="166">
        <f t="shared" si="0"/>
        <v>0.97017006802721095</v>
      </c>
    </row>
    <row r="46" spans="1:5" ht="30" customHeight="1">
      <c r="A46" s="158">
        <v>43</v>
      </c>
      <c r="B46" s="159" t="s">
        <v>447</v>
      </c>
      <c r="C46" s="160">
        <v>119</v>
      </c>
      <c r="D46" s="161">
        <v>105.67</v>
      </c>
      <c r="E46" s="162">
        <f t="shared" si="0"/>
        <v>0.8879831932773109</v>
      </c>
    </row>
    <row r="47" spans="1:5" ht="30" customHeight="1">
      <c r="A47" s="163">
        <v>44</v>
      </c>
      <c r="B47" s="159" t="s">
        <v>448</v>
      </c>
      <c r="C47" s="164">
        <v>92</v>
      </c>
      <c r="D47" s="165">
        <v>85.2</v>
      </c>
      <c r="E47" s="166">
        <f t="shared" si="0"/>
        <v>0.92608695652173911</v>
      </c>
    </row>
    <row r="48" spans="1:5" ht="30" customHeight="1">
      <c r="A48" s="158">
        <v>45</v>
      </c>
      <c r="B48" s="159" t="s">
        <v>449</v>
      </c>
      <c r="C48" s="160">
        <v>196</v>
      </c>
      <c r="D48" s="161">
        <v>184.24</v>
      </c>
      <c r="E48" s="162">
        <f t="shared" si="0"/>
        <v>0.94000000000000006</v>
      </c>
    </row>
    <row r="49" spans="1:5" ht="30" customHeight="1">
      <c r="A49" s="163">
        <v>46</v>
      </c>
      <c r="B49" s="159" t="s">
        <v>450</v>
      </c>
      <c r="C49" s="164">
        <v>877</v>
      </c>
      <c r="D49" s="165">
        <v>827.68</v>
      </c>
      <c r="E49" s="166">
        <f t="shared" si="0"/>
        <v>0.94376282782212084</v>
      </c>
    </row>
    <row r="50" spans="1:5" ht="30" customHeight="1">
      <c r="A50" s="158">
        <v>47</v>
      </c>
      <c r="B50" s="159" t="s">
        <v>451</v>
      </c>
      <c r="C50" s="160">
        <v>594</v>
      </c>
      <c r="D50" s="161">
        <v>541.51</v>
      </c>
      <c r="E50" s="162">
        <f t="shared" si="0"/>
        <v>0.91163299663299657</v>
      </c>
    </row>
    <row r="51" spans="1:5" ht="30" customHeight="1">
      <c r="A51" s="163">
        <v>48</v>
      </c>
      <c r="B51" s="159" t="s">
        <v>452</v>
      </c>
      <c r="C51" s="164">
        <v>701</v>
      </c>
      <c r="D51" s="165">
        <v>659.15</v>
      </c>
      <c r="E51" s="166">
        <f t="shared" si="0"/>
        <v>0.94029957203994285</v>
      </c>
    </row>
    <row r="52" spans="1:5" ht="30" customHeight="1">
      <c r="A52" s="158">
        <v>49</v>
      </c>
      <c r="B52" s="159" t="s">
        <v>453</v>
      </c>
      <c r="C52" s="167">
        <v>5089</v>
      </c>
      <c r="D52" s="161">
        <v>4703.18</v>
      </c>
      <c r="E52" s="162">
        <f t="shared" si="0"/>
        <v>0.92418549813322859</v>
      </c>
    </row>
    <row r="53" spans="1:5" ht="30" customHeight="1">
      <c r="A53" s="163">
        <v>50</v>
      </c>
      <c r="B53" s="159" t="s">
        <v>454</v>
      </c>
      <c r="C53" s="168">
        <v>1186</v>
      </c>
      <c r="D53" s="165">
        <v>1050.8</v>
      </c>
      <c r="E53" s="166">
        <f t="shared" si="0"/>
        <v>0.8860033726812816</v>
      </c>
    </row>
    <row r="54" spans="1:5" ht="30" customHeight="1">
      <c r="A54" s="158">
        <v>51</v>
      </c>
      <c r="B54" s="159" t="s">
        <v>455</v>
      </c>
      <c r="C54" s="160">
        <v>747</v>
      </c>
      <c r="D54" s="161">
        <v>677.6</v>
      </c>
      <c r="E54" s="162">
        <f t="shared" si="0"/>
        <v>0.90709504685408304</v>
      </c>
    </row>
    <row r="55" spans="1:5" ht="30" customHeight="1">
      <c r="A55" s="163">
        <v>52</v>
      </c>
      <c r="B55" s="159" t="s">
        <v>456</v>
      </c>
      <c r="C55" s="164">
        <v>34</v>
      </c>
      <c r="D55" s="165">
        <v>31.8</v>
      </c>
      <c r="E55" s="166">
        <f t="shared" si="0"/>
        <v>0.93529411764705883</v>
      </c>
    </row>
    <row r="56" spans="1:5" ht="30" customHeight="1">
      <c r="A56" s="158">
        <v>53</v>
      </c>
      <c r="B56" s="159" t="s">
        <v>457</v>
      </c>
      <c r="C56" s="160">
        <v>22</v>
      </c>
      <c r="D56" s="161">
        <v>21.01</v>
      </c>
      <c r="E56" s="162">
        <f t="shared" si="0"/>
        <v>0.95500000000000007</v>
      </c>
    </row>
    <row r="57" spans="1:5" ht="30" customHeight="1">
      <c r="A57" s="163">
        <v>54</v>
      </c>
      <c r="B57" s="159" t="s">
        <v>458</v>
      </c>
      <c r="C57" s="164">
        <v>9</v>
      </c>
      <c r="D57" s="165">
        <v>10.3</v>
      </c>
      <c r="E57" s="166">
        <f t="shared" si="0"/>
        <v>1.1444444444444446</v>
      </c>
    </row>
    <row r="58" spans="1:5" ht="30" customHeight="1">
      <c r="A58" s="158">
        <v>55</v>
      </c>
      <c r="B58" s="159" t="s">
        <v>459</v>
      </c>
      <c r="C58" s="160">
        <v>90</v>
      </c>
      <c r="D58" s="161">
        <v>87.76</v>
      </c>
      <c r="E58" s="162">
        <f t="shared" si="0"/>
        <v>0.97511111111111115</v>
      </c>
    </row>
    <row r="59" spans="1:5" ht="30" customHeight="1">
      <c r="A59" s="163">
        <v>56</v>
      </c>
      <c r="B59" s="159" t="s">
        <v>460</v>
      </c>
      <c r="C59" s="164">
        <v>279</v>
      </c>
      <c r="D59" s="165">
        <v>278.58</v>
      </c>
      <c r="E59" s="166">
        <f t="shared" si="0"/>
        <v>0.9984946236559139</v>
      </c>
    </row>
    <row r="60" spans="1:5" ht="30" customHeight="1">
      <c r="A60" s="158">
        <v>57</v>
      </c>
      <c r="B60" s="159" t="s">
        <v>461</v>
      </c>
      <c r="C60" s="160">
        <v>182</v>
      </c>
      <c r="D60" s="161">
        <v>169</v>
      </c>
      <c r="E60" s="162">
        <f t="shared" si="0"/>
        <v>0.9285714285714286</v>
      </c>
    </row>
    <row r="61" spans="1:5" ht="30" customHeight="1">
      <c r="A61" s="163">
        <v>58</v>
      </c>
      <c r="B61" s="159" t="s">
        <v>462</v>
      </c>
      <c r="C61" s="164">
        <v>422</v>
      </c>
      <c r="D61" s="165">
        <v>417.35</v>
      </c>
      <c r="E61" s="166">
        <f t="shared" si="0"/>
        <v>0.98898104265402853</v>
      </c>
    </row>
    <row r="62" spans="1:5" ht="30" customHeight="1">
      <c r="A62" s="158">
        <v>59</v>
      </c>
      <c r="B62" s="159" t="s">
        <v>463</v>
      </c>
      <c r="C62" s="160">
        <v>78</v>
      </c>
      <c r="D62" s="161">
        <v>78.2</v>
      </c>
      <c r="E62" s="162">
        <f t="shared" si="0"/>
        <v>1.0025641025641026</v>
      </c>
    </row>
    <row r="63" spans="1:5" ht="30" customHeight="1">
      <c r="A63" s="163">
        <v>60</v>
      </c>
      <c r="B63" s="159" t="s">
        <v>464</v>
      </c>
      <c r="C63" s="164">
        <v>275</v>
      </c>
      <c r="D63" s="165">
        <v>272.47000000000003</v>
      </c>
      <c r="E63" s="166">
        <f t="shared" si="0"/>
        <v>0.99080000000000013</v>
      </c>
    </row>
    <row r="64" spans="1:5" ht="30" customHeight="1">
      <c r="A64" s="158">
        <v>61</v>
      </c>
      <c r="B64" s="159" t="s">
        <v>465</v>
      </c>
      <c r="C64" s="160">
        <v>125</v>
      </c>
      <c r="D64" s="161">
        <v>116.12</v>
      </c>
      <c r="E64" s="162">
        <f t="shared" si="0"/>
        <v>0.92896000000000001</v>
      </c>
    </row>
    <row r="65" spans="1:5" ht="30" customHeight="1">
      <c r="A65" s="163">
        <v>62</v>
      </c>
      <c r="B65" s="159" t="s">
        <v>466</v>
      </c>
      <c r="C65" s="164">
        <v>414</v>
      </c>
      <c r="D65" s="165">
        <v>391</v>
      </c>
      <c r="E65" s="166">
        <f t="shared" si="0"/>
        <v>0.94444444444444442</v>
      </c>
    </row>
    <row r="66" spans="1:5" ht="30" customHeight="1">
      <c r="A66" s="158">
        <v>63</v>
      </c>
      <c r="B66" s="159" t="s">
        <v>467</v>
      </c>
      <c r="C66" s="160">
        <v>49</v>
      </c>
      <c r="D66" s="161">
        <v>45.2</v>
      </c>
      <c r="E66" s="162">
        <f t="shared" si="0"/>
        <v>0.9224489795918368</v>
      </c>
    </row>
    <row r="67" spans="1:5" ht="30" customHeight="1">
      <c r="A67" s="163">
        <v>64</v>
      </c>
      <c r="B67" s="159" t="s">
        <v>468</v>
      </c>
      <c r="C67" s="164">
        <v>327</v>
      </c>
      <c r="D67" s="165">
        <v>307.74</v>
      </c>
      <c r="E67" s="166">
        <f t="shared" si="0"/>
        <v>0.94110091743119273</v>
      </c>
    </row>
    <row r="68" spans="1:5" ht="30" customHeight="1">
      <c r="A68" s="158">
        <v>65</v>
      </c>
      <c r="B68" s="159" t="s">
        <v>469</v>
      </c>
      <c r="C68" s="160">
        <v>99</v>
      </c>
      <c r="D68" s="161">
        <v>93.36</v>
      </c>
      <c r="E68" s="162">
        <f t="shared" ref="E68:E127" si="1">D68/C68</f>
        <v>0.943030303030303</v>
      </c>
    </row>
    <row r="69" spans="1:5" ht="30" customHeight="1">
      <c r="A69" s="163">
        <v>66</v>
      </c>
      <c r="B69" s="159" t="s">
        <v>470</v>
      </c>
      <c r="C69" s="164">
        <v>515</v>
      </c>
      <c r="D69" s="165">
        <v>442.88</v>
      </c>
      <c r="E69" s="166">
        <f t="shared" si="1"/>
        <v>0.8599611650485437</v>
      </c>
    </row>
    <row r="70" spans="1:5" ht="30" customHeight="1">
      <c r="A70" s="158">
        <v>67</v>
      </c>
      <c r="B70" s="159" t="s">
        <v>471</v>
      </c>
      <c r="C70" s="160">
        <v>67</v>
      </c>
      <c r="D70" s="161">
        <v>60.59</v>
      </c>
      <c r="E70" s="162">
        <f t="shared" si="1"/>
        <v>0.9043283582089553</v>
      </c>
    </row>
    <row r="71" spans="1:5" ht="30" customHeight="1">
      <c r="A71" s="163">
        <v>68</v>
      </c>
      <c r="B71" s="159" t="s">
        <v>472</v>
      </c>
      <c r="C71" s="164">
        <v>522</v>
      </c>
      <c r="D71" s="165">
        <v>472.74</v>
      </c>
      <c r="E71" s="166">
        <f t="shared" si="1"/>
        <v>0.90563218390804601</v>
      </c>
    </row>
    <row r="72" spans="1:5" ht="30" customHeight="1">
      <c r="A72" s="158">
        <v>69</v>
      </c>
      <c r="B72" s="159" t="s">
        <v>473</v>
      </c>
      <c r="C72" s="167">
        <v>1110</v>
      </c>
      <c r="D72" s="161">
        <v>999.57</v>
      </c>
      <c r="E72" s="162">
        <f t="shared" si="1"/>
        <v>0.90051351351351361</v>
      </c>
    </row>
    <row r="73" spans="1:5" ht="30" customHeight="1">
      <c r="A73" s="163">
        <v>70</v>
      </c>
      <c r="B73" s="159" t="s">
        <v>474</v>
      </c>
      <c r="C73" s="164">
        <v>38</v>
      </c>
      <c r="D73" s="165">
        <v>36.6</v>
      </c>
      <c r="E73" s="166">
        <f t="shared" si="1"/>
        <v>0.9631578947368421</v>
      </c>
    </row>
    <row r="74" spans="1:5" ht="30" customHeight="1">
      <c r="A74" s="158">
        <v>71</v>
      </c>
      <c r="B74" s="159" t="s">
        <v>475</v>
      </c>
      <c r="C74" s="160">
        <v>466</v>
      </c>
      <c r="D74" s="161">
        <v>437.84</v>
      </c>
      <c r="E74" s="162">
        <f t="shared" si="1"/>
        <v>0.93957081545064369</v>
      </c>
    </row>
    <row r="75" spans="1:5" ht="30" customHeight="1">
      <c r="A75" s="163">
        <v>72</v>
      </c>
      <c r="B75" s="159" t="s">
        <v>476</v>
      </c>
      <c r="C75" s="164">
        <v>416</v>
      </c>
      <c r="D75" s="165">
        <v>406.22</v>
      </c>
      <c r="E75" s="166">
        <f t="shared" si="1"/>
        <v>0.97649038461538473</v>
      </c>
    </row>
    <row r="76" spans="1:5" ht="30" customHeight="1">
      <c r="A76" s="158">
        <v>73</v>
      </c>
      <c r="B76" s="159" t="s">
        <v>477</v>
      </c>
      <c r="C76" s="160">
        <v>297</v>
      </c>
      <c r="D76" s="161">
        <v>285.3</v>
      </c>
      <c r="E76" s="162">
        <f t="shared" si="1"/>
        <v>0.96060606060606069</v>
      </c>
    </row>
    <row r="77" spans="1:5" ht="30" customHeight="1">
      <c r="A77" s="163">
        <v>74</v>
      </c>
      <c r="B77" s="159" t="s">
        <v>478</v>
      </c>
      <c r="C77" s="168">
        <v>1109</v>
      </c>
      <c r="D77" s="165">
        <v>1091.52</v>
      </c>
      <c r="E77" s="166">
        <f t="shared" si="1"/>
        <v>0.98423805229936878</v>
      </c>
    </row>
    <row r="78" spans="1:5" ht="30" customHeight="1">
      <c r="A78" s="158">
        <v>75</v>
      </c>
      <c r="B78" s="159" t="s">
        <v>479</v>
      </c>
      <c r="C78" s="167">
        <v>1747</v>
      </c>
      <c r="D78" s="161">
        <v>1616.12</v>
      </c>
      <c r="E78" s="162">
        <f t="shared" si="1"/>
        <v>0.92508299942759009</v>
      </c>
    </row>
    <row r="79" spans="1:5" ht="30" customHeight="1">
      <c r="A79" s="163">
        <v>76</v>
      </c>
      <c r="B79" s="159" t="s">
        <v>480</v>
      </c>
      <c r="C79" s="164">
        <v>220</v>
      </c>
      <c r="D79" s="165">
        <v>210.09</v>
      </c>
      <c r="E79" s="166">
        <f t="shared" si="1"/>
        <v>0.9549545454545455</v>
      </c>
    </row>
    <row r="80" spans="1:5" ht="30" customHeight="1">
      <c r="A80" s="158">
        <v>77</v>
      </c>
      <c r="B80" s="159" t="s">
        <v>481</v>
      </c>
      <c r="C80" s="160">
        <v>386</v>
      </c>
      <c r="D80" s="161">
        <v>361.57</v>
      </c>
      <c r="E80" s="162">
        <f t="shared" si="1"/>
        <v>0.9367098445595855</v>
      </c>
    </row>
    <row r="81" spans="1:5" ht="30" customHeight="1">
      <c r="A81" s="163">
        <v>78</v>
      </c>
      <c r="B81" s="159" t="s">
        <v>482</v>
      </c>
      <c r="C81" s="164">
        <v>278</v>
      </c>
      <c r="D81" s="165">
        <v>264.10000000000002</v>
      </c>
      <c r="E81" s="166">
        <f t="shared" si="1"/>
        <v>0.95000000000000007</v>
      </c>
    </row>
    <row r="82" spans="1:5" ht="30" customHeight="1">
      <c r="A82" s="158">
        <v>79</v>
      </c>
      <c r="B82" s="159" t="s">
        <v>483</v>
      </c>
      <c r="C82" s="167">
        <v>1178</v>
      </c>
      <c r="D82" s="161">
        <v>1107.95</v>
      </c>
      <c r="E82" s="162">
        <f t="shared" si="1"/>
        <v>0.94053480475382012</v>
      </c>
    </row>
    <row r="83" spans="1:5" ht="30" customHeight="1">
      <c r="A83" s="163">
        <v>80</v>
      </c>
      <c r="B83" s="159" t="s">
        <v>484</v>
      </c>
      <c r="C83" s="168">
        <v>1796</v>
      </c>
      <c r="D83" s="165">
        <v>1576.53</v>
      </c>
      <c r="E83" s="166">
        <f t="shared" si="1"/>
        <v>0.87780066815144764</v>
      </c>
    </row>
    <row r="84" spans="1:5" ht="30" customHeight="1">
      <c r="A84" s="158">
        <v>81</v>
      </c>
      <c r="B84" s="159" t="s">
        <v>485</v>
      </c>
      <c r="C84" s="160">
        <v>890</v>
      </c>
      <c r="D84" s="161">
        <v>812.76</v>
      </c>
      <c r="E84" s="162">
        <f t="shared" si="1"/>
        <v>0.91321348314606743</v>
      </c>
    </row>
    <row r="85" spans="1:5" ht="30" customHeight="1">
      <c r="A85" s="163">
        <v>82</v>
      </c>
      <c r="B85" s="159" t="s">
        <v>486</v>
      </c>
      <c r="C85" s="168">
        <v>1429</v>
      </c>
      <c r="D85" s="165">
        <v>1332.32</v>
      </c>
      <c r="E85" s="166">
        <f t="shared" si="1"/>
        <v>0.93234429671098662</v>
      </c>
    </row>
    <row r="86" spans="1:5" ht="30" customHeight="1">
      <c r="A86" s="158">
        <v>83</v>
      </c>
      <c r="B86" s="159" t="s">
        <v>487</v>
      </c>
      <c r="C86" s="160">
        <v>890</v>
      </c>
      <c r="D86" s="161">
        <v>788.71</v>
      </c>
      <c r="E86" s="162">
        <f t="shared" si="1"/>
        <v>0.88619101123595512</v>
      </c>
    </row>
    <row r="87" spans="1:5" ht="30" customHeight="1">
      <c r="A87" s="163">
        <v>84</v>
      </c>
      <c r="B87" s="159" t="s">
        <v>488</v>
      </c>
      <c r="C87" s="168">
        <v>1048</v>
      </c>
      <c r="D87" s="165">
        <v>946.04</v>
      </c>
      <c r="E87" s="166">
        <f t="shared" si="1"/>
        <v>0.90270992366412206</v>
      </c>
    </row>
    <row r="88" spans="1:5" ht="30" customHeight="1">
      <c r="A88" s="158">
        <v>85</v>
      </c>
      <c r="B88" s="159" t="s">
        <v>489</v>
      </c>
      <c r="C88" s="167">
        <v>1456</v>
      </c>
      <c r="D88" s="161">
        <v>1283.5999999999999</v>
      </c>
      <c r="E88" s="162">
        <f t="shared" si="1"/>
        <v>0.88159340659340657</v>
      </c>
    </row>
    <row r="89" spans="1:5" ht="30" customHeight="1">
      <c r="A89" s="163">
        <v>86</v>
      </c>
      <c r="B89" s="159" t="s">
        <v>490</v>
      </c>
      <c r="C89" s="164">
        <v>612</v>
      </c>
      <c r="D89" s="165">
        <v>561.78</v>
      </c>
      <c r="E89" s="166">
        <f t="shared" si="1"/>
        <v>0.91794117647058815</v>
      </c>
    </row>
    <row r="90" spans="1:5" ht="30" customHeight="1">
      <c r="A90" s="158">
        <v>87</v>
      </c>
      <c r="B90" s="159" t="s">
        <v>491</v>
      </c>
      <c r="C90" s="160">
        <v>390</v>
      </c>
      <c r="D90" s="161">
        <v>358.2</v>
      </c>
      <c r="E90" s="162">
        <f t="shared" si="1"/>
        <v>0.91846153846153844</v>
      </c>
    </row>
    <row r="91" spans="1:5" ht="30" customHeight="1">
      <c r="A91" s="163">
        <v>88</v>
      </c>
      <c r="B91" s="159" t="s">
        <v>492</v>
      </c>
      <c r="C91" s="164">
        <v>938</v>
      </c>
      <c r="D91" s="165">
        <v>870.66</v>
      </c>
      <c r="E91" s="166">
        <f t="shared" si="1"/>
        <v>0.92820895522388058</v>
      </c>
    </row>
    <row r="92" spans="1:5" ht="30" customHeight="1">
      <c r="A92" s="158">
        <v>89</v>
      </c>
      <c r="B92" s="159" t="s">
        <v>493</v>
      </c>
      <c r="C92" s="160">
        <v>963</v>
      </c>
      <c r="D92" s="161">
        <v>904.19</v>
      </c>
      <c r="E92" s="162">
        <f t="shared" si="1"/>
        <v>0.93893042575285568</v>
      </c>
    </row>
    <row r="93" spans="1:5" ht="30" customHeight="1">
      <c r="A93" s="163">
        <v>90</v>
      </c>
      <c r="B93" s="159" t="s">
        <v>494</v>
      </c>
      <c r="C93" s="168">
        <v>2878</v>
      </c>
      <c r="D93" s="165">
        <v>2601.8000000000002</v>
      </c>
      <c r="E93" s="166">
        <f t="shared" si="1"/>
        <v>0.90403057678943721</v>
      </c>
    </row>
    <row r="94" spans="1:5" ht="30" customHeight="1">
      <c r="A94" s="158">
        <v>91</v>
      </c>
      <c r="B94" s="159" t="s">
        <v>495</v>
      </c>
      <c r="C94" s="167">
        <v>1558</v>
      </c>
      <c r="D94" s="161">
        <v>1430.14</v>
      </c>
      <c r="E94" s="162">
        <f t="shared" si="1"/>
        <v>0.91793324775353025</v>
      </c>
    </row>
    <row r="95" spans="1:5" ht="30" customHeight="1">
      <c r="A95" s="163">
        <v>92</v>
      </c>
      <c r="B95" s="159" t="s">
        <v>496</v>
      </c>
      <c r="C95" s="168">
        <v>1216</v>
      </c>
      <c r="D95" s="165">
        <v>1127.3800000000001</v>
      </c>
      <c r="E95" s="166">
        <f t="shared" si="1"/>
        <v>0.92712171052631587</v>
      </c>
    </row>
    <row r="96" spans="1:5" ht="30" customHeight="1">
      <c r="A96" s="158">
        <v>93</v>
      </c>
      <c r="B96" s="159" t="s">
        <v>497</v>
      </c>
      <c r="C96" s="167">
        <v>2748</v>
      </c>
      <c r="D96" s="161">
        <v>2463.5300000000002</v>
      </c>
      <c r="E96" s="162">
        <f t="shared" si="1"/>
        <v>0.89648107714701608</v>
      </c>
    </row>
    <row r="97" spans="1:5" ht="30" customHeight="1">
      <c r="A97" s="163">
        <v>94</v>
      </c>
      <c r="B97" s="159" t="s">
        <v>498</v>
      </c>
      <c r="C97" s="168">
        <v>1047</v>
      </c>
      <c r="D97" s="165">
        <v>905.01</v>
      </c>
      <c r="E97" s="166">
        <f t="shared" si="1"/>
        <v>0.8643839541547278</v>
      </c>
    </row>
    <row r="98" spans="1:5" ht="30" customHeight="1">
      <c r="A98" s="158">
        <v>95</v>
      </c>
      <c r="B98" s="159" t="s">
        <v>499</v>
      </c>
      <c r="C98" s="167">
        <v>4500</v>
      </c>
      <c r="D98" s="161">
        <v>3933.97</v>
      </c>
      <c r="E98" s="162">
        <f t="shared" si="1"/>
        <v>0.87421555555555552</v>
      </c>
    </row>
    <row r="99" spans="1:5" ht="30" customHeight="1">
      <c r="A99" s="163">
        <v>96</v>
      </c>
      <c r="B99" s="159" t="s">
        <v>500</v>
      </c>
      <c r="C99" s="168">
        <v>1420</v>
      </c>
      <c r="D99" s="165">
        <v>1239.17</v>
      </c>
      <c r="E99" s="166">
        <f t="shared" si="1"/>
        <v>0.87265492957746482</v>
      </c>
    </row>
    <row r="100" spans="1:5" ht="30" customHeight="1">
      <c r="A100" s="158">
        <v>97</v>
      </c>
      <c r="B100" s="159" t="s">
        <v>501</v>
      </c>
      <c r="C100" s="167">
        <v>2031</v>
      </c>
      <c r="D100" s="161">
        <v>1807.11</v>
      </c>
      <c r="E100" s="162">
        <f t="shared" si="1"/>
        <v>0.8897636632200886</v>
      </c>
    </row>
    <row r="101" spans="1:5" ht="30" customHeight="1">
      <c r="A101" s="163">
        <v>98</v>
      </c>
      <c r="B101" s="159" t="s">
        <v>502</v>
      </c>
      <c r="C101" s="168">
        <v>3181</v>
      </c>
      <c r="D101" s="165">
        <v>2768.55</v>
      </c>
      <c r="E101" s="166">
        <f t="shared" si="1"/>
        <v>0.87033951587551095</v>
      </c>
    </row>
    <row r="102" spans="1:5" ht="30" customHeight="1">
      <c r="A102" s="158">
        <v>99</v>
      </c>
      <c r="B102" s="159" t="s">
        <v>503</v>
      </c>
      <c r="C102" s="160">
        <v>65</v>
      </c>
      <c r="D102" s="161">
        <v>58.42</v>
      </c>
      <c r="E102" s="162">
        <f t="shared" si="1"/>
        <v>0.89876923076923076</v>
      </c>
    </row>
    <row r="103" spans="1:5" ht="30" customHeight="1">
      <c r="A103" s="163">
        <v>100</v>
      </c>
      <c r="B103" s="159" t="s">
        <v>504</v>
      </c>
      <c r="C103" s="164">
        <v>253</v>
      </c>
      <c r="D103" s="165">
        <v>241.76</v>
      </c>
      <c r="E103" s="166">
        <f t="shared" si="1"/>
        <v>0.95557312252964421</v>
      </c>
    </row>
    <row r="104" spans="1:5" ht="30" customHeight="1">
      <c r="A104" s="158">
        <v>101</v>
      </c>
      <c r="B104" s="159" t="s">
        <v>505</v>
      </c>
      <c r="C104" s="160">
        <v>437</v>
      </c>
      <c r="D104" s="161">
        <v>375.47</v>
      </c>
      <c r="E104" s="162">
        <f t="shared" si="1"/>
        <v>0.85919908466819228</v>
      </c>
    </row>
    <row r="105" spans="1:5" ht="30" customHeight="1">
      <c r="A105" s="163">
        <v>102</v>
      </c>
      <c r="B105" s="159" t="s">
        <v>506</v>
      </c>
      <c r="C105" s="164">
        <v>445</v>
      </c>
      <c r="D105" s="165">
        <v>409.96</v>
      </c>
      <c r="E105" s="166">
        <f t="shared" si="1"/>
        <v>0.92125842696629212</v>
      </c>
    </row>
    <row r="106" spans="1:5" ht="30" customHeight="1">
      <c r="A106" s="158">
        <v>103</v>
      </c>
      <c r="B106" s="159" t="s">
        <v>507</v>
      </c>
      <c r="C106" s="160">
        <v>433</v>
      </c>
      <c r="D106" s="161">
        <v>406.25</v>
      </c>
      <c r="E106" s="162">
        <f t="shared" si="1"/>
        <v>0.93822170900692836</v>
      </c>
    </row>
    <row r="107" spans="1:5" ht="30" customHeight="1">
      <c r="A107" s="163">
        <v>104</v>
      </c>
      <c r="B107" s="159" t="s">
        <v>508</v>
      </c>
      <c r="C107" s="164">
        <v>587</v>
      </c>
      <c r="D107" s="165">
        <v>557.53</v>
      </c>
      <c r="E107" s="166">
        <f t="shared" si="1"/>
        <v>0.94979557069846676</v>
      </c>
    </row>
    <row r="108" spans="1:5" ht="30" customHeight="1">
      <c r="A108" s="158">
        <v>105</v>
      </c>
      <c r="B108" s="159" t="s">
        <v>509</v>
      </c>
      <c r="C108" s="160">
        <v>963</v>
      </c>
      <c r="D108" s="161">
        <v>820.86</v>
      </c>
      <c r="E108" s="162">
        <f t="shared" si="1"/>
        <v>0.85239875389408104</v>
      </c>
    </row>
    <row r="109" spans="1:5" ht="30" customHeight="1">
      <c r="A109" s="163">
        <v>106</v>
      </c>
      <c r="B109" s="159" t="s">
        <v>510</v>
      </c>
      <c r="C109" s="164">
        <v>923</v>
      </c>
      <c r="D109" s="165">
        <v>823.58</v>
      </c>
      <c r="E109" s="166">
        <f t="shared" si="1"/>
        <v>0.89228602383531963</v>
      </c>
    </row>
    <row r="110" spans="1:5" ht="30" customHeight="1">
      <c r="A110" s="158">
        <v>107</v>
      </c>
      <c r="B110" s="159" t="s">
        <v>511</v>
      </c>
      <c r="C110" s="160">
        <v>792</v>
      </c>
      <c r="D110" s="161">
        <v>709.22</v>
      </c>
      <c r="E110" s="162">
        <f t="shared" si="1"/>
        <v>0.89547979797979804</v>
      </c>
    </row>
    <row r="111" spans="1:5" ht="30" customHeight="1">
      <c r="A111" s="163">
        <v>108</v>
      </c>
      <c r="B111" s="159" t="s">
        <v>512</v>
      </c>
      <c r="C111" s="168">
        <v>1284</v>
      </c>
      <c r="D111" s="165">
        <v>1125.1099999999999</v>
      </c>
      <c r="E111" s="166">
        <f t="shared" si="1"/>
        <v>0.87625389408099685</v>
      </c>
    </row>
    <row r="112" spans="1:5" ht="30" customHeight="1">
      <c r="A112" s="158">
        <v>109</v>
      </c>
      <c r="B112" s="159" t="s">
        <v>513</v>
      </c>
      <c r="C112" s="160">
        <v>589</v>
      </c>
      <c r="D112" s="161">
        <v>506.77</v>
      </c>
      <c r="E112" s="162">
        <f t="shared" si="1"/>
        <v>0.86039049235993204</v>
      </c>
    </row>
    <row r="113" spans="1:5" ht="30" customHeight="1">
      <c r="A113" s="163">
        <v>110</v>
      </c>
      <c r="B113" s="159" t="s">
        <v>514</v>
      </c>
      <c r="C113" s="164">
        <v>578</v>
      </c>
      <c r="D113" s="165">
        <v>513.63</v>
      </c>
      <c r="E113" s="166">
        <f t="shared" si="1"/>
        <v>0.88863321799307959</v>
      </c>
    </row>
    <row r="114" spans="1:5" ht="30" customHeight="1">
      <c r="A114" s="158">
        <v>111</v>
      </c>
      <c r="B114" s="159" t="s">
        <v>515</v>
      </c>
      <c r="C114" s="160">
        <v>894</v>
      </c>
      <c r="D114" s="161">
        <v>787.22</v>
      </c>
      <c r="E114" s="162">
        <f t="shared" si="1"/>
        <v>0.88055928411633111</v>
      </c>
    </row>
    <row r="115" spans="1:5" ht="30" customHeight="1">
      <c r="A115" s="163">
        <v>112</v>
      </c>
      <c r="B115" s="159" t="s">
        <v>516</v>
      </c>
      <c r="C115" s="164">
        <v>527</v>
      </c>
      <c r="D115" s="165">
        <v>516.21</v>
      </c>
      <c r="E115" s="166">
        <f t="shared" si="1"/>
        <v>0.9795256166982923</v>
      </c>
    </row>
    <row r="116" spans="1:5" ht="30" customHeight="1">
      <c r="A116" s="158">
        <v>113</v>
      </c>
      <c r="B116" s="159" t="s">
        <v>517</v>
      </c>
      <c r="C116" s="160">
        <v>918</v>
      </c>
      <c r="D116" s="161">
        <v>890.15</v>
      </c>
      <c r="E116" s="162">
        <f t="shared" si="1"/>
        <v>0.96966230936819164</v>
      </c>
    </row>
    <row r="117" spans="1:5" ht="30" customHeight="1">
      <c r="A117" s="163">
        <v>114</v>
      </c>
      <c r="B117" s="159" t="s">
        <v>518</v>
      </c>
      <c r="C117" s="168">
        <v>1460</v>
      </c>
      <c r="D117" s="165">
        <v>1438.62</v>
      </c>
      <c r="E117" s="166">
        <f t="shared" si="1"/>
        <v>0.98535616438356155</v>
      </c>
    </row>
    <row r="118" spans="1:5" ht="30" customHeight="1">
      <c r="A118" s="158">
        <v>115</v>
      </c>
      <c r="B118" s="159" t="s">
        <v>519</v>
      </c>
      <c r="C118" s="160">
        <v>451</v>
      </c>
      <c r="D118" s="161">
        <v>418.52</v>
      </c>
      <c r="E118" s="162">
        <f t="shared" si="1"/>
        <v>0.92798226164079822</v>
      </c>
    </row>
    <row r="119" spans="1:5" ht="30" customHeight="1">
      <c r="A119" s="163">
        <v>116</v>
      </c>
      <c r="B119" s="159" t="s">
        <v>520</v>
      </c>
      <c r="C119" s="168">
        <v>1864</v>
      </c>
      <c r="D119" s="165">
        <v>1775.47</v>
      </c>
      <c r="E119" s="166">
        <f t="shared" si="1"/>
        <v>0.95250536480686698</v>
      </c>
    </row>
    <row r="120" spans="1:5" ht="30" customHeight="1">
      <c r="A120" s="158">
        <v>117</v>
      </c>
      <c r="B120" s="159" t="s">
        <v>521</v>
      </c>
      <c r="C120" s="167">
        <v>1032</v>
      </c>
      <c r="D120" s="161">
        <v>890.57</v>
      </c>
      <c r="E120" s="162">
        <f t="shared" si="1"/>
        <v>0.86295542635658917</v>
      </c>
    </row>
    <row r="121" spans="1:5" ht="30" customHeight="1">
      <c r="A121" s="163">
        <v>118</v>
      </c>
      <c r="B121" s="159" t="s">
        <v>522</v>
      </c>
      <c r="C121" s="168">
        <v>1276</v>
      </c>
      <c r="D121" s="165">
        <v>1092.74</v>
      </c>
      <c r="E121" s="166">
        <f t="shared" si="1"/>
        <v>0.85637931034482762</v>
      </c>
    </row>
    <row r="122" spans="1:5" ht="30" customHeight="1">
      <c r="A122" s="158">
        <v>119</v>
      </c>
      <c r="B122" s="159" t="s">
        <v>523</v>
      </c>
      <c r="C122" s="167">
        <v>1732</v>
      </c>
      <c r="D122" s="161">
        <v>1522.41</v>
      </c>
      <c r="E122" s="162">
        <f t="shared" si="1"/>
        <v>0.8789896073903003</v>
      </c>
    </row>
    <row r="123" spans="1:5" ht="30" customHeight="1">
      <c r="A123" s="163">
        <v>120</v>
      </c>
      <c r="B123" s="159" t="s">
        <v>524</v>
      </c>
      <c r="C123" s="168">
        <v>1875</v>
      </c>
      <c r="D123" s="165">
        <v>1623.33</v>
      </c>
      <c r="E123" s="166">
        <f t="shared" si="1"/>
        <v>0.86577599999999999</v>
      </c>
    </row>
    <row r="124" spans="1:5" ht="30" customHeight="1">
      <c r="A124" s="158">
        <v>121</v>
      </c>
      <c r="B124" s="159" t="s">
        <v>525</v>
      </c>
      <c r="C124" s="167">
        <v>1445</v>
      </c>
      <c r="D124" s="161">
        <v>1248.67</v>
      </c>
      <c r="E124" s="162">
        <f t="shared" si="1"/>
        <v>0.86413148788927341</v>
      </c>
    </row>
    <row r="125" spans="1:5" ht="30" customHeight="1">
      <c r="A125" s="163">
        <v>122</v>
      </c>
      <c r="B125" s="159" t="s">
        <v>526</v>
      </c>
      <c r="C125" s="168">
        <v>1352</v>
      </c>
      <c r="D125" s="165">
        <v>1134.06</v>
      </c>
      <c r="E125" s="166">
        <f t="shared" si="1"/>
        <v>0.83880177514792897</v>
      </c>
    </row>
    <row r="126" spans="1:5" ht="30" customHeight="1">
      <c r="A126" s="158">
        <v>123</v>
      </c>
      <c r="B126" s="159" t="s">
        <v>527</v>
      </c>
      <c r="C126" s="167">
        <v>2596</v>
      </c>
      <c r="D126" s="161">
        <v>2234.15</v>
      </c>
      <c r="E126" s="162">
        <f t="shared" si="1"/>
        <v>0.86061248073959939</v>
      </c>
    </row>
    <row r="127" spans="1:5" ht="30" customHeight="1">
      <c r="A127" s="163">
        <v>124</v>
      </c>
      <c r="B127" s="159" t="s">
        <v>528</v>
      </c>
      <c r="C127" s="168">
        <v>1779</v>
      </c>
      <c r="D127" s="165">
        <v>1628.33</v>
      </c>
      <c r="E127" s="166">
        <f t="shared" si="1"/>
        <v>0.91530635188308029</v>
      </c>
    </row>
  </sheetData>
  <mergeCells count="2">
    <mergeCell ref="A1:E1"/>
    <mergeCell ref="C2:D2"/>
  </mergeCells>
  <phoneticPr fontId="145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D11" sqref="D11"/>
    </sheetView>
  </sheetViews>
  <sheetFormatPr defaultColWidth="9" defaultRowHeight="18.75"/>
  <cols>
    <col min="1" max="1" width="14.25" style="67" customWidth="1"/>
    <col min="2" max="3" width="26.625" style="67" customWidth="1"/>
    <col min="4" max="4" width="15" style="69" customWidth="1"/>
    <col min="5" max="5" width="14.25" style="63" customWidth="1"/>
    <col min="6" max="6" width="12.625" style="63" customWidth="1"/>
    <col min="7" max="7" width="13.75" style="63" customWidth="1"/>
    <col min="8" max="8" width="13.875" style="63" customWidth="1"/>
    <col min="9" max="256" width="9" style="67"/>
    <col min="257" max="257" width="14.25" style="67" customWidth="1"/>
    <col min="258" max="259" width="26.625" style="67" customWidth="1"/>
    <col min="260" max="260" width="15" style="67" customWidth="1"/>
    <col min="261" max="261" width="14.25" style="67" customWidth="1"/>
    <col min="262" max="262" width="12.625" style="67" customWidth="1"/>
    <col min="263" max="263" width="13.75" style="67" customWidth="1"/>
    <col min="264" max="264" width="13.875" style="67" customWidth="1"/>
    <col min="265" max="512" width="9" style="67"/>
    <col min="513" max="513" width="14.25" style="67" customWidth="1"/>
    <col min="514" max="515" width="26.625" style="67" customWidth="1"/>
    <col min="516" max="516" width="15" style="67" customWidth="1"/>
    <col min="517" max="517" width="14.25" style="67" customWidth="1"/>
    <col min="518" max="518" width="12.625" style="67" customWidth="1"/>
    <col min="519" max="519" width="13.75" style="67" customWidth="1"/>
    <col min="520" max="520" width="13.875" style="67" customWidth="1"/>
    <col min="521" max="768" width="9" style="67"/>
    <col min="769" max="769" width="14.25" style="67" customWidth="1"/>
    <col min="770" max="771" width="26.625" style="67" customWidth="1"/>
    <col min="772" max="772" width="15" style="67" customWidth="1"/>
    <col min="773" max="773" width="14.25" style="67" customWidth="1"/>
    <col min="774" max="774" width="12.625" style="67" customWidth="1"/>
    <col min="775" max="775" width="13.75" style="67" customWidth="1"/>
    <col min="776" max="776" width="13.875" style="67" customWidth="1"/>
    <col min="777" max="1024" width="9" style="67"/>
    <col min="1025" max="1025" width="14.25" style="67" customWidth="1"/>
    <col min="1026" max="1027" width="26.625" style="67" customWidth="1"/>
    <col min="1028" max="1028" width="15" style="67" customWidth="1"/>
    <col min="1029" max="1029" width="14.25" style="67" customWidth="1"/>
    <col min="1030" max="1030" width="12.625" style="67" customWidth="1"/>
    <col min="1031" max="1031" width="13.75" style="67" customWidth="1"/>
    <col min="1032" max="1032" width="13.875" style="67" customWidth="1"/>
    <col min="1033" max="1280" width="9" style="67"/>
    <col min="1281" max="1281" width="14.25" style="67" customWidth="1"/>
    <col min="1282" max="1283" width="26.625" style="67" customWidth="1"/>
    <col min="1284" max="1284" width="15" style="67" customWidth="1"/>
    <col min="1285" max="1285" width="14.25" style="67" customWidth="1"/>
    <col min="1286" max="1286" width="12.625" style="67" customWidth="1"/>
    <col min="1287" max="1287" width="13.75" style="67" customWidth="1"/>
    <col min="1288" max="1288" width="13.875" style="67" customWidth="1"/>
    <col min="1289" max="1536" width="9" style="67"/>
    <col min="1537" max="1537" width="14.25" style="67" customWidth="1"/>
    <col min="1538" max="1539" width="26.625" style="67" customWidth="1"/>
    <col min="1540" max="1540" width="15" style="67" customWidth="1"/>
    <col min="1541" max="1541" width="14.25" style="67" customWidth="1"/>
    <col min="1542" max="1542" width="12.625" style="67" customWidth="1"/>
    <col min="1543" max="1543" width="13.75" style="67" customWidth="1"/>
    <col min="1544" max="1544" width="13.875" style="67" customWidth="1"/>
    <col min="1545" max="1792" width="9" style="67"/>
    <col min="1793" max="1793" width="14.25" style="67" customWidth="1"/>
    <col min="1794" max="1795" width="26.625" style="67" customWidth="1"/>
    <col min="1796" max="1796" width="15" style="67" customWidth="1"/>
    <col min="1797" max="1797" width="14.25" style="67" customWidth="1"/>
    <col min="1798" max="1798" width="12.625" style="67" customWidth="1"/>
    <col min="1799" max="1799" width="13.75" style="67" customWidth="1"/>
    <col min="1800" max="1800" width="13.875" style="67" customWidth="1"/>
    <col min="1801" max="2048" width="9" style="67"/>
    <col min="2049" max="2049" width="14.25" style="67" customWidth="1"/>
    <col min="2050" max="2051" width="26.625" style="67" customWidth="1"/>
    <col min="2052" max="2052" width="15" style="67" customWidth="1"/>
    <col min="2053" max="2053" width="14.25" style="67" customWidth="1"/>
    <col min="2054" max="2054" width="12.625" style="67" customWidth="1"/>
    <col min="2055" max="2055" width="13.75" style="67" customWidth="1"/>
    <col min="2056" max="2056" width="13.875" style="67" customWidth="1"/>
    <col min="2057" max="2304" width="9" style="67"/>
    <col min="2305" max="2305" width="14.25" style="67" customWidth="1"/>
    <col min="2306" max="2307" width="26.625" style="67" customWidth="1"/>
    <col min="2308" max="2308" width="15" style="67" customWidth="1"/>
    <col min="2309" max="2309" width="14.25" style="67" customWidth="1"/>
    <col min="2310" max="2310" width="12.625" style="67" customWidth="1"/>
    <col min="2311" max="2311" width="13.75" style="67" customWidth="1"/>
    <col min="2312" max="2312" width="13.875" style="67" customWidth="1"/>
    <col min="2313" max="2560" width="9" style="67"/>
    <col min="2561" max="2561" width="14.25" style="67" customWidth="1"/>
    <col min="2562" max="2563" width="26.625" style="67" customWidth="1"/>
    <col min="2564" max="2564" width="15" style="67" customWidth="1"/>
    <col min="2565" max="2565" width="14.25" style="67" customWidth="1"/>
    <col min="2566" max="2566" width="12.625" style="67" customWidth="1"/>
    <col min="2567" max="2567" width="13.75" style="67" customWidth="1"/>
    <col min="2568" max="2568" width="13.875" style="67" customWidth="1"/>
    <col min="2569" max="2816" width="9" style="67"/>
    <col min="2817" max="2817" width="14.25" style="67" customWidth="1"/>
    <col min="2818" max="2819" width="26.625" style="67" customWidth="1"/>
    <col min="2820" max="2820" width="15" style="67" customWidth="1"/>
    <col min="2821" max="2821" width="14.25" style="67" customWidth="1"/>
    <col min="2822" max="2822" width="12.625" style="67" customWidth="1"/>
    <col min="2823" max="2823" width="13.75" style="67" customWidth="1"/>
    <col min="2824" max="2824" width="13.875" style="67" customWidth="1"/>
    <col min="2825" max="3072" width="9" style="67"/>
    <col min="3073" max="3073" width="14.25" style="67" customWidth="1"/>
    <col min="3074" max="3075" width="26.625" style="67" customWidth="1"/>
    <col min="3076" max="3076" width="15" style="67" customWidth="1"/>
    <col min="3077" max="3077" width="14.25" style="67" customWidth="1"/>
    <col min="3078" max="3078" width="12.625" style="67" customWidth="1"/>
    <col min="3079" max="3079" width="13.75" style="67" customWidth="1"/>
    <col min="3080" max="3080" width="13.875" style="67" customWidth="1"/>
    <col min="3081" max="3328" width="9" style="67"/>
    <col min="3329" max="3329" width="14.25" style="67" customWidth="1"/>
    <col min="3330" max="3331" width="26.625" style="67" customWidth="1"/>
    <col min="3332" max="3332" width="15" style="67" customWidth="1"/>
    <col min="3333" max="3333" width="14.25" style="67" customWidth="1"/>
    <col min="3334" max="3334" width="12.625" style="67" customWidth="1"/>
    <col min="3335" max="3335" width="13.75" style="67" customWidth="1"/>
    <col min="3336" max="3336" width="13.875" style="67" customWidth="1"/>
    <col min="3337" max="3584" width="9" style="67"/>
    <col min="3585" max="3585" width="14.25" style="67" customWidth="1"/>
    <col min="3586" max="3587" width="26.625" style="67" customWidth="1"/>
    <col min="3588" max="3588" width="15" style="67" customWidth="1"/>
    <col min="3589" max="3589" width="14.25" style="67" customWidth="1"/>
    <col min="3590" max="3590" width="12.625" style="67" customWidth="1"/>
    <col min="3591" max="3591" width="13.75" style="67" customWidth="1"/>
    <col min="3592" max="3592" width="13.875" style="67" customWidth="1"/>
    <col min="3593" max="3840" width="9" style="67"/>
    <col min="3841" max="3841" width="14.25" style="67" customWidth="1"/>
    <col min="3842" max="3843" width="26.625" style="67" customWidth="1"/>
    <col min="3844" max="3844" width="15" style="67" customWidth="1"/>
    <col min="3845" max="3845" width="14.25" style="67" customWidth="1"/>
    <col min="3846" max="3846" width="12.625" style="67" customWidth="1"/>
    <col min="3847" max="3847" width="13.75" style="67" customWidth="1"/>
    <col min="3848" max="3848" width="13.875" style="67" customWidth="1"/>
    <col min="3849" max="4096" width="9" style="67"/>
    <col min="4097" max="4097" width="14.25" style="67" customWidth="1"/>
    <col min="4098" max="4099" width="26.625" style="67" customWidth="1"/>
    <col min="4100" max="4100" width="15" style="67" customWidth="1"/>
    <col min="4101" max="4101" width="14.25" style="67" customWidth="1"/>
    <col min="4102" max="4102" width="12.625" style="67" customWidth="1"/>
    <col min="4103" max="4103" width="13.75" style="67" customWidth="1"/>
    <col min="4104" max="4104" width="13.875" style="67" customWidth="1"/>
    <col min="4105" max="4352" width="9" style="67"/>
    <col min="4353" max="4353" width="14.25" style="67" customWidth="1"/>
    <col min="4354" max="4355" width="26.625" style="67" customWidth="1"/>
    <col min="4356" max="4356" width="15" style="67" customWidth="1"/>
    <col min="4357" max="4357" width="14.25" style="67" customWidth="1"/>
    <col min="4358" max="4358" width="12.625" style="67" customWidth="1"/>
    <col min="4359" max="4359" width="13.75" style="67" customWidth="1"/>
    <col min="4360" max="4360" width="13.875" style="67" customWidth="1"/>
    <col min="4361" max="4608" width="9" style="67"/>
    <col min="4609" max="4609" width="14.25" style="67" customWidth="1"/>
    <col min="4610" max="4611" width="26.625" style="67" customWidth="1"/>
    <col min="4612" max="4612" width="15" style="67" customWidth="1"/>
    <col min="4613" max="4613" width="14.25" style="67" customWidth="1"/>
    <col min="4614" max="4614" width="12.625" style="67" customWidth="1"/>
    <col min="4615" max="4615" width="13.75" style="67" customWidth="1"/>
    <col min="4616" max="4616" width="13.875" style="67" customWidth="1"/>
    <col min="4617" max="4864" width="9" style="67"/>
    <col min="4865" max="4865" width="14.25" style="67" customWidth="1"/>
    <col min="4866" max="4867" width="26.625" style="67" customWidth="1"/>
    <col min="4868" max="4868" width="15" style="67" customWidth="1"/>
    <col min="4869" max="4869" width="14.25" style="67" customWidth="1"/>
    <col min="4870" max="4870" width="12.625" style="67" customWidth="1"/>
    <col min="4871" max="4871" width="13.75" style="67" customWidth="1"/>
    <col min="4872" max="4872" width="13.875" style="67" customWidth="1"/>
    <col min="4873" max="5120" width="9" style="67"/>
    <col min="5121" max="5121" width="14.25" style="67" customWidth="1"/>
    <col min="5122" max="5123" width="26.625" style="67" customWidth="1"/>
    <col min="5124" max="5124" width="15" style="67" customWidth="1"/>
    <col min="5125" max="5125" width="14.25" style="67" customWidth="1"/>
    <col min="5126" max="5126" width="12.625" style="67" customWidth="1"/>
    <col min="5127" max="5127" width="13.75" style="67" customWidth="1"/>
    <col min="5128" max="5128" width="13.875" style="67" customWidth="1"/>
    <col min="5129" max="5376" width="9" style="67"/>
    <col min="5377" max="5377" width="14.25" style="67" customWidth="1"/>
    <col min="5378" max="5379" width="26.625" style="67" customWidth="1"/>
    <col min="5380" max="5380" width="15" style="67" customWidth="1"/>
    <col min="5381" max="5381" width="14.25" style="67" customWidth="1"/>
    <col min="5382" max="5382" width="12.625" style="67" customWidth="1"/>
    <col min="5383" max="5383" width="13.75" style="67" customWidth="1"/>
    <col min="5384" max="5384" width="13.875" style="67" customWidth="1"/>
    <col min="5385" max="5632" width="9" style="67"/>
    <col min="5633" max="5633" width="14.25" style="67" customWidth="1"/>
    <col min="5634" max="5635" width="26.625" style="67" customWidth="1"/>
    <col min="5636" max="5636" width="15" style="67" customWidth="1"/>
    <col min="5637" max="5637" width="14.25" style="67" customWidth="1"/>
    <col min="5638" max="5638" width="12.625" style="67" customWidth="1"/>
    <col min="5639" max="5639" width="13.75" style="67" customWidth="1"/>
    <col min="5640" max="5640" width="13.875" style="67" customWidth="1"/>
    <col min="5641" max="5888" width="9" style="67"/>
    <col min="5889" max="5889" width="14.25" style="67" customWidth="1"/>
    <col min="5890" max="5891" width="26.625" style="67" customWidth="1"/>
    <col min="5892" max="5892" width="15" style="67" customWidth="1"/>
    <col min="5893" max="5893" width="14.25" style="67" customWidth="1"/>
    <col min="5894" max="5894" width="12.625" style="67" customWidth="1"/>
    <col min="5895" max="5895" width="13.75" style="67" customWidth="1"/>
    <col min="5896" max="5896" width="13.875" style="67" customWidth="1"/>
    <col min="5897" max="6144" width="9" style="67"/>
    <col min="6145" max="6145" width="14.25" style="67" customWidth="1"/>
    <col min="6146" max="6147" width="26.625" style="67" customWidth="1"/>
    <col min="6148" max="6148" width="15" style="67" customWidth="1"/>
    <col min="6149" max="6149" width="14.25" style="67" customWidth="1"/>
    <col min="6150" max="6150" width="12.625" style="67" customWidth="1"/>
    <col min="6151" max="6151" width="13.75" style="67" customWidth="1"/>
    <col min="6152" max="6152" width="13.875" style="67" customWidth="1"/>
    <col min="6153" max="6400" width="9" style="67"/>
    <col min="6401" max="6401" width="14.25" style="67" customWidth="1"/>
    <col min="6402" max="6403" width="26.625" style="67" customWidth="1"/>
    <col min="6404" max="6404" width="15" style="67" customWidth="1"/>
    <col min="6405" max="6405" width="14.25" style="67" customWidth="1"/>
    <col min="6406" max="6406" width="12.625" style="67" customWidth="1"/>
    <col min="6407" max="6407" width="13.75" style="67" customWidth="1"/>
    <col min="6408" max="6408" width="13.875" style="67" customWidth="1"/>
    <col min="6409" max="6656" width="9" style="67"/>
    <col min="6657" max="6657" width="14.25" style="67" customWidth="1"/>
    <col min="6658" max="6659" width="26.625" style="67" customWidth="1"/>
    <col min="6660" max="6660" width="15" style="67" customWidth="1"/>
    <col min="6661" max="6661" width="14.25" style="67" customWidth="1"/>
    <col min="6662" max="6662" width="12.625" style="67" customWidth="1"/>
    <col min="6663" max="6663" width="13.75" style="67" customWidth="1"/>
    <col min="6664" max="6664" width="13.875" style="67" customWidth="1"/>
    <col min="6665" max="6912" width="9" style="67"/>
    <col min="6913" max="6913" width="14.25" style="67" customWidth="1"/>
    <col min="6914" max="6915" width="26.625" style="67" customWidth="1"/>
    <col min="6916" max="6916" width="15" style="67" customWidth="1"/>
    <col min="6917" max="6917" width="14.25" style="67" customWidth="1"/>
    <col min="6918" max="6918" width="12.625" style="67" customWidth="1"/>
    <col min="6919" max="6919" width="13.75" style="67" customWidth="1"/>
    <col min="6920" max="6920" width="13.875" style="67" customWidth="1"/>
    <col min="6921" max="7168" width="9" style="67"/>
    <col min="7169" max="7169" width="14.25" style="67" customWidth="1"/>
    <col min="7170" max="7171" width="26.625" style="67" customWidth="1"/>
    <col min="7172" max="7172" width="15" style="67" customWidth="1"/>
    <col min="7173" max="7173" width="14.25" style="67" customWidth="1"/>
    <col min="7174" max="7174" width="12.625" style="67" customWidth="1"/>
    <col min="7175" max="7175" width="13.75" style="67" customWidth="1"/>
    <col min="7176" max="7176" width="13.875" style="67" customWidth="1"/>
    <col min="7177" max="7424" width="9" style="67"/>
    <col min="7425" max="7425" width="14.25" style="67" customWidth="1"/>
    <col min="7426" max="7427" width="26.625" style="67" customWidth="1"/>
    <col min="7428" max="7428" width="15" style="67" customWidth="1"/>
    <col min="7429" max="7429" width="14.25" style="67" customWidth="1"/>
    <col min="7430" max="7430" width="12.625" style="67" customWidth="1"/>
    <col min="7431" max="7431" width="13.75" style="67" customWidth="1"/>
    <col min="7432" max="7432" width="13.875" style="67" customWidth="1"/>
    <col min="7433" max="7680" width="9" style="67"/>
    <col min="7681" max="7681" width="14.25" style="67" customWidth="1"/>
    <col min="7682" max="7683" width="26.625" style="67" customWidth="1"/>
    <col min="7684" max="7684" width="15" style="67" customWidth="1"/>
    <col min="7685" max="7685" width="14.25" style="67" customWidth="1"/>
    <col min="7686" max="7686" width="12.625" style="67" customWidth="1"/>
    <col min="7687" max="7687" width="13.75" style="67" customWidth="1"/>
    <col min="7688" max="7688" width="13.875" style="67" customWidth="1"/>
    <col min="7689" max="7936" width="9" style="67"/>
    <col min="7937" max="7937" width="14.25" style="67" customWidth="1"/>
    <col min="7938" max="7939" width="26.625" style="67" customWidth="1"/>
    <col min="7940" max="7940" width="15" style="67" customWidth="1"/>
    <col min="7941" max="7941" width="14.25" style="67" customWidth="1"/>
    <col min="7942" max="7942" width="12.625" style="67" customWidth="1"/>
    <col min="7943" max="7943" width="13.75" style="67" customWidth="1"/>
    <col min="7944" max="7944" width="13.875" style="67" customWidth="1"/>
    <col min="7945" max="8192" width="9" style="67"/>
    <col min="8193" max="8193" width="14.25" style="67" customWidth="1"/>
    <col min="8194" max="8195" width="26.625" style="67" customWidth="1"/>
    <col min="8196" max="8196" width="15" style="67" customWidth="1"/>
    <col min="8197" max="8197" width="14.25" style="67" customWidth="1"/>
    <col min="8198" max="8198" width="12.625" style="67" customWidth="1"/>
    <col min="8199" max="8199" width="13.75" style="67" customWidth="1"/>
    <col min="8200" max="8200" width="13.875" style="67" customWidth="1"/>
    <col min="8201" max="8448" width="9" style="67"/>
    <col min="8449" max="8449" width="14.25" style="67" customWidth="1"/>
    <col min="8450" max="8451" width="26.625" style="67" customWidth="1"/>
    <col min="8452" max="8452" width="15" style="67" customWidth="1"/>
    <col min="8453" max="8453" width="14.25" style="67" customWidth="1"/>
    <col min="8454" max="8454" width="12.625" style="67" customWidth="1"/>
    <col min="8455" max="8455" width="13.75" style="67" customWidth="1"/>
    <col min="8456" max="8456" width="13.875" style="67" customWidth="1"/>
    <col min="8457" max="8704" width="9" style="67"/>
    <col min="8705" max="8705" width="14.25" style="67" customWidth="1"/>
    <col min="8706" max="8707" width="26.625" style="67" customWidth="1"/>
    <col min="8708" max="8708" width="15" style="67" customWidth="1"/>
    <col min="8709" max="8709" width="14.25" style="67" customWidth="1"/>
    <col min="8710" max="8710" width="12.625" style="67" customWidth="1"/>
    <col min="8711" max="8711" width="13.75" style="67" customWidth="1"/>
    <col min="8712" max="8712" width="13.875" style="67" customWidth="1"/>
    <col min="8713" max="8960" width="9" style="67"/>
    <col min="8961" max="8961" width="14.25" style="67" customWidth="1"/>
    <col min="8962" max="8963" width="26.625" style="67" customWidth="1"/>
    <col min="8964" max="8964" width="15" style="67" customWidth="1"/>
    <col min="8965" max="8965" width="14.25" style="67" customWidth="1"/>
    <col min="8966" max="8966" width="12.625" style="67" customWidth="1"/>
    <col min="8967" max="8967" width="13.75" style="67" customWidth="1"/>
    <col min="8968" max="8968" width="13.875" style="67" customWidth="1"/>
    <col min="8969" max="9216" width="9" style="67"/>
    <col min="9217" max="9217" width="14.25" style="67" customWidth="1"/>
    <col min="9218" max="9219" width="26.625" style="67" customWidth="1"/>
    <col min="9220" max="9220" width="15" style="67" customWidth="1"/>
    <col min="9221" max="9221" width="14.25" style="67" customWidth="1"/>
    <col min="9222" max="9222" width="12.625" style="67" customWidth="1"/>
    <col min="9223" max="9223" width="13.75" style="67" customWidth="1"/>
    <col min="9224" max="9224" width="13.875" style="67" customWidth="1"/>
    <col min="9225" max="9472" width="9" style="67"/>
    <col min="9473" max="9473" width="14.25" style="67" customWidth="1"/>
    <col min="9474" max="9475" width="26.625" style="67" customWidth="1"/>
    <col min="9476" max="9476" width="15" style="67" customWidth="1"/>
    <col min="9477" max="9477" width="14.25" style="67" customWidth="1"/>
    <col min="9478" max="9478" width="12.625" style="67" customWidth="1"/>
    <col min="9479" max="9479" width="13.75" style="67" customWidth="1"/>
    <col min="9480" max="9480" width="13.875" style="67" customWidth="1"/>
    <col min="9481" max="9728" width="9" style="67"/>
    <col min="9729" max="9729" width="14.25" style="67" customWidth="1"/>
    <col min="9730" max="9731" width="26.625" style="67" customWidth="1"/>
    <col min="9732" max="9732" width="15" style="67" customWidth="1"/>
    <col min="9733" max="9733" width="14.25" style="67" customWidth="1"/>
    <col min="9734" max="9734" width="12.625" style="67" customWidth="1"/>
    <col min="9735" max="9735" width="13.75" style="67" customWidth="1"/>
    <col min="9736" max="9736" width="13.875" style="67" customWidth="1"/>
    <col min="9737" max="9984" width="9" style="67"/>
    <col min="9985" max="9985" width="14.25" style="67" customWidth="1"/>
    <col min="9986" max="9987" width="26.625" style="67" customWidth="1"/>
    <col min="9988" max="9988" width="15" style="67" customWidth="1"/>
    <col min="9989" max="9989" width="14.25" style="67" customWidth="1"/>
    <col min="9990" max="9990" width="12.625" style="67" customWidth="1"/>
    <col min="9991" max="9991" width="13.75" style="67" customWidth="1"/>
    <col min="9992" max="9992" width="13.875" style="67" customWidth="1"/>
    <col min="9993" max="10240" width="9" style="67"/>
    <col min="10241" max="10241" width="14.25" style="67" customWidth="1"/>
    <col min="10242" max="10243" width="26.625" style="67" customWidth="1"/>
    <col min="10244" max="10244" width="15" style="67" customWidth="1"/>
    <col min="10245" max="10245" width="14.25" style="67" customWidth="1"/>
    <col min="10246" max="10246" width="12.625" style="67" customWidth="1"/>
    <col min="10247" max="10247" width="13.75" style="67" customWidth="1"/>
    <col min="10248" max="10248" width="13.875" style="67" customWidth="1"/>
    <col min="10249" max="10496" width="9" style="67"/>
    <col min="10497" max="10497" width="14.25" style="67" customWidth="1"/>
    <col min="10498" max="10499" width="26.625" style="67" customWidth="1"/>
    <col min="10500" max="10500" width="15" style="67" customWidth="1"/>
    <col min="10501" max="10501" width="14.25" style="67" customWidth="1"/>
    <col min="10502" max="10502" width="12.625" style="67" customWidth="1"/>
    <col min="10503" max="10503" width="13.75" style="67" customWidth="1"/>
    <col min="10504" max="10504" width="13.875" style="67" customWidth="1"/>
    <col min="10505" max="10752" width="9" style="67"/>
    <col min="10753" max="10753" width="14.25" style="67" customWidth="1"/>
    <col min="10754" max="10755" width="26.625" style="67" customWidth="1"/>
    <col min="10756" max="10756" width="15" style="67" customWidth="1"/>
    <col min="10757" max="10757" width="14.25" style="67" customWidth="1"/>
    <col min="10758" max="10758" width="12.625" style="67" customWidth="1"/>
    <col min="10759" max="10759" width="13.75" style="67" customWidth="1"/>
    <col min="10760" max="10760" width="13.875" style="67" customWidth="1"/>
    <col min="10761" max="11008" width="9" style="67"/>
    <col min="11009" max="11009" width="14.25" style="67" customWidth="1"/>
    <col min="11010" max="11011" width="26.625" style="67" customWidth="1"/>
    <col min="11012" max="11012" width="15" style="67" customWidth="1"/>
    <col min="11013" max="11013" width="14.25" style="67" customWidth="1"/>
    <col min="11014" max="11014" width="12.625" style="67" customWidth="1"/>
    <col min="11015" max="11015" width="13.75" style="67" customWidth="1"/>
    <col min="11016" max="11016" width="13.875" style="67" customWidth="1"/>
    <col min="11017" max="11264" width="9" style="67"/>
    <col min="11265" max="11265" width="14.25" style="67" customWidth="1"/>
    <col min="11266" max="11267" width="26.625" style="67" customWidth="1"/>
    <col min="11268" max="11268" width="15" style="67" customWidth="1"/>
    <col min="11269" max="11269" width="14.25" style="67" customWidth="1"/>
    <col min="11270" max="11270" width="12.625" style="67" customWidth="1"/>
    <col min="11271" max="11271" width="13.75" style="67" customWidth="1"/>
    <col min="11272" max="11272" width="13.875" style="67" customWidth="1"/>
    <col min="11273" max="11520" width="9" style="67"/>
    <col min="11521" max="11521" width="14.25" style="67" customWidth="1"/>
    <col min="11522" max="11523" width="26.625" style="67" customWidth="1"/>
    <col min="11524" max="11524" width="15" style="67" customWidth="1"/>
    <col min="11525" max="11525" width="14.25" style="67" customWidth="1"/>
    <col min="11526" max="11526" width="12.625" style="67" customWidth="1"/>
    <col min="11527" max="11527" width="13.75" style="67" customWidth="1"/>
    <col min="11528" max="11528" width="13.875" style="67" customWidth="1"/>
    <col min="11529" max="11776" width="9" style="67"/>
    <col min="11777" max="11777" width="14.25" style="67" customWidth="1"/>
    <col min="11778" max="11779" width="26.625" style="67" customWidth="1"/>
    <col min="11780" max="11780" width="15" style="67" customWidth="1"/>
    <col min="11781" max="11781" width="14.25" style="67" customWidth="1"/>
    <col min="11782" max="11782" width="12.625" style="67" customWidth="1"/>
    <col min="11783" max="11783" width="13.75" style="67" customWidth="1"/>
    <col min="11784" max="11784" width="13.875" style="67" customWidth="1"/>
    <col min="11785" max="12032" width="9" style="67"/>
    <col min="12033" max="12033" width="14.25" style="67" customWidth="1"/>
    <col min="12034" max="12035" width="26.625" style="67" customWidth="1"/>
    <col min="12036" max="12036" width="15" style="67" customWidth="1"/>
    <col min="12037" max="12037" width="14.25" style="67" customWidth="1"/>
    <col min="12038" max="12038" width="12.625" style="67" customWidth="1"/>
    <col min="12039" max="12039" width="13.75" style="67" customWidth="1"/>
    <col min="12040" max="12040" width="13.875" style="67" customWidth="1"/>
    <col min="12041" max="12288" width="9" style="67"/>
    <col min="12289" max="12289" width="14.25" style="67" customWidth="1"/>
    <col min="12290" max="12291" width="26.625" style="67" customWidth="1"/>
    <col min="12292" max="12292" width="15" style="67" customWidth="1"/>
    <col min="12293" max="12293" width="14.25" style="67" customWidth="1"/>
    <col min="12294" max="12294" width="12.625" style="67" customWidth="1"/>
    <col min="12295" max="12295" width="13.75" style="67" customWidth="1"/>
    <col min="12296" max="12296" width="13.875" style="67" customWidth="1"/>
    <col min="12297" max="12544" width="9" style="67"/>
    <col min="12545" max="12545" width="14.25" style="67" customWidth="1"/>
    <col min="12546" max="12547" width="26.625" style="67" customWidth="1"/>
    <col min="12548" max="12548" width="15" style="67" customWidth="1"/>
    <col min="12549" max="12549" width="14.25" style="67" customWidth="1"/>
    <col min="12550" max="12550" width="12.625" style="67" customWidth="1"/>
    <col min="12551" max="12551" width="13.75" style="67" customWidth="1"/>
    <col min="12552" max="12552" width="13.875" style="67" customWidth="1"/>
    <col min="12553" max="12800" width="9" style="67"/>
    <col min="12801" max="12801" width="14.25" style="67" customWidth="1"/>
    <col min="12802" max="12803" width="26.625" style="67" customWidth="1"/>
    <col min="12804" max="12804" width="15" style="67" customWidth="1"/>
    <col min="12805" max="12805" width="14.25" style="67" customWidth="1"/>
    <col min="12806" max="12806" width="12.625" style="67" customWidth="1"/>
    <col min="12807" max="12807" width="13.75" style="67" customWidth="1"/>
    <col min="12808" max="12808" width="13.875" style="67" customWidth="1"/>
    <col min="12809" max="13056" width="9" style="67"/>
    <col min="13057" max="13057" width="14.25" style="67" customWidth="1"/>
    <col min="13058" max="13059" width="26.625" style="67" customWidth="1"/>
    <col min="13060" max="13060" width="15" style="67" customWidth="1"/>
    <col min="13061" max="13061" width="14.25" style="67" customWidth="1"/>
    <col min="13062" max="13062" width="12.625" style="67" customWidth="1"/>
    <col min="13063" max="13063" width="13.75" style="67" customWidth="1"/>
    <col min="13064" max="13064" width="13.875" style="67" customWidth="1"/>
    <col min="13065" max="13312" width="9" style="67"/>
    <col min="13313" max="13313" width="14.25" style="67" customWidth="1"/>
    <col min="13314" max="13315" width="26.625" style="67" customWidth="1"/>
    <col min="13316" max="13316" width="15" style="67" customWidth="1"/>
    <col min="13317" max="13317" width="14.25" style="67" customWidth="1"/>
    <col min="13318" max="13318" width="12.625" style="67" customWidth="1"/>
    <col min="13319" max="13319" width="13.75" style="67" customWidth="1"/>
    <col min="13320" max="13320" width="13.875" style="67" customWidth="1"/>
    <col min="13321" max="13568" width="9" style="67"/>
    <col min="13569" max="13569" width="14.25" style="67" customWidth="1"/>
    <col min="13570" max="13571" width="26.625" style="67" customWidth="1"/>
    <col min="13572" max="13572" width="15" style="67" customWidth="1"/>
    <col min="13573" max="13573" width="14.25" style="67" customWidth="1"/>
    <col min="13574" max="13574" width="12.625" style="67" customWidth="1"/>
    <col min="13575" max="13575" width="13.75" style="67" customWidth="1"/>
    <col min="13576" max="13576" width="13.875" style="67" customWidth="1"/>
    <col min="13577" max="13824" width="9" style="67"/>
    <col min="13825" max="13825" width="14.25" style="67" customWidth="1"/>
    <col min="13826" max="13827" width="26.625" style="67" customWidth="1"/>
    <col min="13828" max="13828" width="15" style="67" customWidth="1"/>
    <col min="13829" max="13829" width="14.25" style="67" customWidth="1"/>
    <col min="13830" max="13830" width="12.625" style="67" customWidth="1"/>
    <col min="13831" max="13831" width="13.75" style="67" customWidth="1"/>
    <col min="13832" max="13832" width="13.875" style="67" customWidth="1"/>
    <col min="13833" max="14080" width="9" style="67"/>
    <col min="14081" max="14081" width="14.25" style="67" customWidth="1"/>
    <col min="14082" max="14083" width="26.625" style="67" customWidth="1"/>
    <col min="14084" max="14084" width="15" style="67" customWidth="1"/>
    <col min="14085" max="14085" width="14.25" style="67" customWidth="1"/>
    <col min="14086" max="14086" width="12.625" style="67" customWidth="1"/>
    <col min="14087" max="14087" width="13.75" style="67" customWidth="1"/>
    <col min="14088" max="14088" width="13.875" style="67" customWidth="1"/>
    <col min="14089" max="14336" width="9" style="67"/>
    <col min="14337" max="14337" width="14.25" style="67" customWidth="1"/>
    <col min="14338" max="14339" width="26.625" style="67" customWidth="1"/>
    <col min="14340" max="14340" width="15" style="67" customWidth="1"/>
    <col min="14341" max="14341" width="14.25" style="67" customWidth="1"/>
    <col min="14342" max="14342" width="12.625" style="67" customWidth="1"/>
    <col min="14343" max="14343" width="13.75" style="67" customWidth="1"/>
    <col min="14344" max="14344" width="13.875" style="67" customWidth="1"/>
    <col min="14345" max="14592" width="9" style="67"/>
    <col min="14593" max="14593" width="14.25" style="67" customWidth="1"/>
    <col min="14594" max="14595" width="26.625" style="67" customWidth="1"/>
    <col min="14596" max="14596" width="15" style="67" customWidth="1"/>
    <col min="14597" max="14597" width="14.25" style="67" customWidth="1"/>
    <col min="14598" max="14598" width="12.625" style="67" customWidth="1"/>
    <col min="14599" max="14599" width="13.75" style="67" customWidth="1"/>
    <col min="14600" max="14600" width="13.875" style="67" customWidth="1"/>
    <col min="14601" max="14848" width="9" style="67"/>
    <col min="14849" max="14849" width="14.25" style="67" customWidth="1"/>
    <col min="14850" max="14851" width="26.625" style="67" customWidth="1"/>
    <col min="14852" max="14852" width="15" style="67" customWidth="1"/>
    <col min="14853" max="14853" width="14.25" style="67" customWidth="1"/>
    <col min="14854" max="14854" width="12.625" style="67" customWidth="1"/>
    <col min="14855" max="14855" width="13.75" style="67" customWidth="1"/>
    <col min="14856" max="14856" width="13.875" style="67" customWidth="1"/>
    <col min="14857" max="15104" width="9" style="67"/>
    <col min="15105" max="15105" width="14.25" style="67" customWidth="1"/>
    <col min="15106" max="15107" width="26.625" style="67" customWidth="1"/>
    <col min="15108" max="15108" width="15" style="67" customWidth="1"/>
    <col min="15109" max="15109" width="14.25" style="67" customWidth="1"/>
    <col min="15110" max="15110" width="12.625" style="67" customWidth="1"/>
    <col min="15111" max="15111" width="13.75" style="67" customWidth="1"/>
    <col min="15112" max="15112" width="13.875" style="67" customWidth="1"/>
    <col min="15113" max="15360" width="9" style="67"/>
    <col min="15361" max="15361" width="14.25" style="67" customWidth="1"/>
    <col min="15362" max="15363" width="26.625" style="67" customWidth="1"/>
    <col min="15364" max="15364" width="15" style="67" customWidth="1"/>
    <col min="15365" max="15365" width="14.25" style="67" customWidth="1"/>
    <col min="15366" max="15366" width="12.625" style="67" customWidth="1"/>
    <col min="15367" max="15367" width="13.75" style="67" customWidth="1"/>
    <col min="15368" max="15368" width="13.875" style="67" customWidth="1"/>
    <col min="15369" max="15616" width="9" style="67"/>
    <col min="15617" max="15617" width="14.25" style="67" customWidth="1"/>
    <col min="15618" max="15619" width="26.625" style="67" customWidth="1"/>
    <col min="15620" max="15620" width="15" style="67" customWidth="1"/>
    <col min="15621" max="15621" width="14.25" style="67" customWidth="1"/>
    <col min="15622" max="15622" width="12.625" style="67" customWidth="1"/>
    <col min="15623" max="15623" width="13.75" style="67" customWidth="1"/>
    <col min="15624" max="15624" width="13.875" style="67" customWidth="1"/>
    <col min="15625" max="15872" width="9" style="67"/>
    <col min="15873" max="15873" width="14.25" style="67" customWidth="1"/>
    <col min="15874" max="15875" width="26.625" style="67" customWidth="1"/>
    <col min="15876" max="15876" width="15" style="67" customWidth="1"/>
    <col min="15877" max="15877" width="14.25" style="67" customWidth="1"/>
    <col min="15878" max="15878" width="12.625" style="67" customWidth="1"/>
    <col min="15879" max="15879" width="13.75" style="67" customWidth="1"/>
    <col min="15880" max="15880" width="13.875" style="67" customWidth="1"/>
    <col min="15881" max="16128" width="9" style="67"/>
    <col min="16129" max="16129" width="14.25" style="67" customWidth="1"/>
    <col min="16130" max="16131" width="26.625" style="67" customWidth="1"/>
    <col min="16132" max="16132" width="15" style="67" customWidth="1"/>
    <col min="16133" max="16133" width="14.25" style="67" customWidth="1"/>
    <col min="16134" max="16134" width="12.625" style="67" customWidth="1"/>
    <col min="16135" max="16135" width="13.75" style="67" customWidth="1"/>
    <col min="16136" max="16136" width="13.875" style="67" customWidth="1"/>
    <col min="16137" max="16384" width="9" style="67"/>
  </cols>
  <sheetData>
    <row r="1" spans="1:8">
      <c r="A1" s="96" t="s">
        <v>0</v>
      </c>
    </row>
    <row r="2" spans="1:8" ht="43.5" customHeight="1">
      <c r="A2" s="893" t="s">
        <v>864</v>
      </c>
      <c r="B2" s="893"/>
      <c r="C2" s="893"/>
      <c r="D2" s="893"/>
      <c r="E2" s="893"/>
      <c r="F2" s="893"/>
      <c r="G2" s="893"/>
      <c r="H2" s="893"/>
    </row>
    <row r="3" spans="1:8" ht="29.25" customHeight="1">
      <c r="A3" s="71"/>
      <c r="B3" s="71"/>
      <c r="C3" s="71"/>
      <c r="D3" s="72"/>
      <c r="E3" s="73"/>
      <c r="F3" s="73"/>
      <c r="G3" s="73"/>
      <c r="H3" s="93" t="s">
        <v>184</v>
      </c>
    </row>
    <row r="4" spans="1:8" s="62" customFormat="1" ht="41.25" customHeight="1">
      <c r="A4" s="97" t="s">
        <v>702</v>
      </c>
      <c r="B4" s="97" t="s">
        <v>865</v>
      </c>
      <c r="C4" s="97" t="s">
        <v>704</v>
      </c>
      <c r="D4" s="98" t="s">
        <v>226</v>
      </c>
      <c r="E4" s="99" t="s">
        <v>204</v>
      </c>
      <c r="F4" s="99" t="s">
        <v>206</v>
      </c>
      <c r="G4" s="99" t="s">
        <v>698</v>
      </c>
      <c r="H4" s="100" t="s">
        <v>866</v>
      </c>
    </row>
    <row r="5" spans="1:8" s="62" customFormat="1" ht="27.75" customHeight="1">
      <c r="A5" s="894" t="s">
        <v>16</v>
      </c>
      <c r="B5" s="895"/>
      <c r="C5" s="896"/>
      <c r="D5" s="101">
        <v>10662.78</v>
      </c>
      <c r="E5" s="101">
        <v>4518.2700000000004</v>
      </c>
      <c r="F5" s="101">
        <v>2933.89</v>
      </c>
      <c r="G5" s="101">
        <v>2286.56</v>
      </c>
      <c r="H5" s="101">
        <v>924.06</v>
      </c>
    </row>
    <row r="6" spans="1:8" s="62" customFormat="1" ht="27.75" customHeight="1">
      <c r="A6" s="897" t="s">
        <v>714</v>
      </c>
      <c r="B6" s="102" t="s">
        <v>238</v>
      </c>
      <c r="C6" s="103"/>
      <c r="D6" s="101">
        <v>6164.98</v>
      </c>
      <c r="E6" s="101">
        <v>2644.4</v>
      </c>
      <c r="F6" s="101">
        <v>1709.79</v>
      </c>
      <c r="G6" s="101">
        <v>1423.93</v>
      </c>
      <c r="H6" s="101">
        <v>386.86</v>
      </c>
    </row>
    <row r="7" spans="1:8" ht="30" customHeight="1">
      <c r="A7" s="898"/>
      <c r="B7" s="104" t="s">
        <v>22</v>
      </c>
      <c r="C7" s="83" t="s">
        <v>715</v>
      </c>
      <c r="D7" s="83">
        <v>63.88</v>
      </c>
      <c r="E7" s="85">
        <v>39.68</v>
      </c>
      <c r="F7" s="85">
        <v>8.56</v>
      </c>
      <c r="G7" s="85">
        <v>15.64</v>
      </c>
      <c r="H7" s="85">
        <v>0</v>
      </c>
    </row>
    <row r="8" spans="1:8" ht="30" customHeight="1">
      <c r="A8" s="898"/>
      <c r="B8" s="104" t="s">
        <v>23</v>
      </c>
      <c r="C8" s="83" t="s">
        <v>715</v>
      </c>
      <c r="D8" s="83">
        <v>34.450000000000003</v>
      </c>
      <c r="E8" s="85">
        <v>27</v>
      </c>
      <c r="F8" s="85">
        <v>0</v>
      </c>
      <c r="G8" s="85">
        <v>5.65</v>
      </c>
      <c r="H8" s="85">
        <v>1.8</v>
      </c>
    </row>
    <row r="9" spans="1:8" ht="30" customHeight="1">
      <c r="A9" s="898"/>
      <c r="B9" s="104" t="s">
        <v>24</v>
      </c>
      <c r="C9" s="83" t="s">
        <v>715</v>
      </c>
      <c r="D9" s="83">
        <v>78</v>
      </c>
      <c r="E9" s="85">
        <v>37.76</v>
      </c>
      <c r="F9" s="85">
        <v>14.28</v>
      </c>
      <c r="G9" s="85">
        <v>25.96</v>
      </c>
      <c r="H9" s="85">
        <v>0</v>
      </c>
    </row>
    <row r="10" spans="1:8" ht="30" customHeight="1">
      <c r="A10" s="898"/>
      <c r="B10" s="104" t="s">
        <v>25</v>
      </c>
      <c r="C10" s="83" t="s">
        <v>715</v>
      </c>
      <c r="D10" s="83">
        <v>76.680000000000007</v>
      </c>
      <c r="E10" s="84">
        <v>44.8</v>
      </c>
      <c r="F10" s="85">
        <v>10.6</v>
      </c>
      <c r="G10" s="85">
        <v>18.68</v>
      </c>
      <c r="H10" s="85">
        <v>2.6</v>
      </c>
    </row>
    <row r="11" spans="1:8" ht="30" customHeight="1">
      <c r="A11" s="898"/>
      <c r="B11" s="104" t="s">
        <v>26</v>
      </c>
      <c r="C11" s="83" t="s">
        <v>715</v>
      </c>
      <c r="D11" s="83">
        <v>109.18</v>
      </c>
      <c r="E11" s="84">
        <v>74.34</v>
      </c>
      <c r="F11" s="85">
        <v>2.4</v>
      </c>
      <c r="G11" s="85">
        <v>29.76</v>
      </c>
      <c r="H11" s="85">
        <v>2.68</v>
      </c>
    </row>
    <row r="12" spans="1:8" ht="30" customHeight="1">
      <c r="A12" s="898"/>
      <c r="B12" s="104" t="s">
        <v>27</v>
      </c>
      <c r="C12" s="83" t="s">
        <v>715</v>
      </c>
      <c r="D12" s="83">
        <v>46.03</v>
      </c>
      <c r="E12" s="84">
        <v>15</v>
      </c>
      <c r="F12" s="85">
        <v>18</v>
      </c>
      <c r="G12" s="85">
        <v>13.03</v>
      </c>
      <c r="H12" s="85">
        <v>0</v>
      </c>
    </row>
    <row r="13" spans="1:8" ht="30" customHeight="1">
      <c r="A13" s="898"/>
      <c r="B13" s="104" t="s">
        <v>28</v>
      </c>
      <c r="C13" s="83" t="s">
        <v>715</v>
      </c>
      <c r="D13" s="83">
        <v>46.23</v>
      </c>
      <c r="E13" s="84">
        <v>23.86</v>
      </c>
      <c r="F13" s="85">
        <v>0</v>
      </c>
      <c r="G13" s="85">
        <v>22.37</v>
      </c>
      <c r="H13" s="85">
        <v>0</v>
      </c>
    </row>
    <row r="14" spans="1:8" ht="30" customHeight="1">
      <c r="A14" s="898"/>
      <c r="B14" s="104" t="s">
        <v>29</v>
      </c>
      <c r="C14" s="83" t="s">
        <v>715</v>
      </c>
      <c r="D14" s="83">
        <v>43.59</v>
      </c>
      <c r="E14" s="84">
        <v>28.6</v>
      </c>
      <c r="F14" s="85">
        <v>0</v>
      </c>
      <c r="G14" s="85">
        <v>14.99</v>
      </c>
      <c r="H14" s="85">
        <v>0</v>
      </c>
    </row>
    <row r="15" spans="1:8" ht="30" customHeight="1">
      <c r="A15" s="898"/>
      <c r="B15" s="88" t="s">
        <v>30</v>
      </c>
      <c r="C15" s="83" t="s">
        <v>715</v>
      </c>
      <c r="D15" s="83">
        <v>60</v>
      </c>
      <c r="E15" s="84">
        <v>37.049999999999997</v>
      </c>
      <c r="F15" s="85">
        <v>0</v>
      </c>
      <c r="G15" s="85">
        <v>22.59</v>
      </c>
      <c r="H15" s="85">
        <v>0.36</v>
      </c>
    </row>
    <row r="16" spans="1:8" ht="30" customHeight="1">
      <c r="A16" s="898"/>
      <c r="B16" s="88" t="s">
        <v>31</v>
      </c>
      <c r="C16" s="83" t="s">
        <v>715</v>
      </c>
      <c r="D16" s="83">
        <v>17.66</v>
      </c>
      <c r="E16" s="84">
        <v>5.5999999999999899</v>
      </c>
      <c r="F16" s="85">
        <v>0</v>
      </c>
      <c r="G16" s="85">
        <v>12.06</v>
      </c>
      <c r="H16" s="85">
        <v>0</v>
      </c>
    </row>
    <row r="17" spans="1:8" ht="30" customHeight="1">
      <c r="A17" s="898"/>
      <c r="B17" s="104" t="s">
        <v>32</v>
      </c>
      <c r="C17" s="83" t="s">
        <v>715</v>
      </c>
      <c r="D17" s="83">
        <v>163.16999999999999</v>
      </c>
      <c r="E17" s="84">
        <v>139.31</v>
      </c>
      <c r="F17" s="85">
        <v>2.36</v>
      </c>
      <c r="G17" s="85">
        <v>21.5</v>
      </c>
      <c r="H17" s="85">
        <v>0</v>
      </c>
    </row>
    <row r="18" spans="1:8" ht="30" customHeight="1">
      <c r="A18" s="898"/>
      <c r="B18" s="104" t="s">
        <v>33</v>
      </c>
      <c r="C18" s="83" t="s">
        <v>715</v>
      </c>
      <c r="D18" s="83">
        <v>142.99</v>
      </c>
      <c r="E18" s="84">
        <v>103</v>
      </c>
      <c r="F18" s="85">
        <v>7.4</v>
      </c>
      <c r="G18" s="85">
        <v>26.39</v>
      </c>
      <c r="H18" s="85">
        <v>6.2</v>
      </c>
    </row>
    <row r="19" spans="1:8" ht="30" customHeight="1">
      <c r="A19" s="898"/>
      <c r="B19" s="104" t="s">
        <v>34</v>
      </c>
      <c r="C19" s="83" t="s">
        <v>715</v>
      </c>
      <c r="D19" s="83">
        <v>56.98</v>
      </c>
      <c r="E19" s="84">
        <v>35.090000000000003</v>
      </c>
      <c r="F19" s="85">
        <v>6.36</v>
      </c>
      <c r="G19" s="85">
        <v>15.53</v>
      </c>
      <c r="H19" s="85">
        <v>0</v>
      </c>
    </row>
    <row r="20" spans="1:8" ht="30" customHeight="1">
      <c r="A20" s="898"/>
      <c r="B20" s="104" t="s">
        <v>35</v>
      </c>
      <c r="C20" s="83" t="s">
        <v>715</v>
      </c>
      <c r="D20" s="83">
        <v>21.05</v>
      </c>
      <c r="E20" s="84">
        <v>12.8</v>
      </c>
      <c r="F20" s="85">
        <v>0</v>
      </c>
      <c r="G20" s="85">
        <v>8.25</v>
      </c>
      <c r="H20" s="85">
        <v>0</v>
      </c>
    </row>
    <row r="21" spans="1:8" ht="30" customHeight="1">
      <c r="A21" s="898"/>
      <c r="B21" s="88" t="s">
        <v>36</v>
      </c>
      <c r="C21" s="83" t="s">
        <v>715</v>
      </c>
      <c r="D21" s="83">
        <v>85.05</v>
      </c>
      <c r="E21" s="84">
        <v>66.63</v>
      </c>
      <c r="F21" s="85">
        <v>10.6</v>
      </c>
      <c r="G21" s="85">
        <v>7.82</v>
      </c>
      <c r="H21" s="85">
        <v>0</v>
      </c>
    </row>
    <row r="22" spans="1:8" ht="30" customHeight="1">
      <c r="A22" s="898"/>
      <c r="B22" s="88" t="s">
        <v>37</v>
      </c>
      <c r="C22" s="83" t="s">
        <v>715</v>
      </c>
      <c r="D22" s="83">
        <v>8.58</v>
      </c>
      <c r="E22" s="84">
        <v>0</v>
      </c>
      <c r="F22" s="85">
        <v>0</v>
      </c>
      <c r="G22" s="85">
        <v>8.58</v>
      </c>
      <c r="H22" s="85">
        <v>0</v>
      </c>
    </row>
    <row r="23" spans="1:8" ht="30" customHeight="1">
      <c r="A23" s="898"/>
      <c r="B23" s="104" t="s">
        <v>38</v>
      </c>
      <c r="C23" s="83" t="s">
        <v>715</v>
      </c>
      <c r="D23" s="83">
        <v>94.44</v>
      </c>
      <c r="E23" s="84">
        <v>52.61</v>
      </c>
      <c r="F23" s="85">
        <v>14.68</v>
      </c>
      <c r="G23" s="85">
        <v>27.15</v>
      </c>
      <c r="H23" s="85">
        <v>0</v>
      </c>
    </row>
    <row r="24" spans="1:8" ht="30" customHeight="1">
      <c r="A24" s="898"/>
      <c r="B24" s="104" t="s">
        <v>39</v>
      </c>
      <c r="C24" s="83" t="s">
        <v>715</v>
      </c>
      <c r="D24" s="83">
        <v>30.44</v>
      </c>
      <c r="E24" s="84">
        <v>14</v>
      </c>
      <c r="F24" s="85">
        <v>3.2</v>
      </c>
      <c r="G24" s="85">
        <v>10.64</v>
      </c>
      <c r="H24" s="85">
        <v>2.6</v>
      </c>
    </row>
    <row r="25" spans="1:8" ht="30" customHeight="1">
      <c r="A25" s="898"/>
      <c r="B25" s="104" t="s">
        <v>40</v>
      </c>
      <c r="C25" s="83" t="s">
        <v>715</v>
      </c>
      <c r="D25" s="83">
        <v>166.41</v>
      </c>
      <c r="E25" s="84">
        <v>107.42</v>
      </c>
      <c r="F25" s="85">
        <v>2.36</v>
      </c>
      <c r="G25" s="85">
        <v>56.04</v>
      </c>
      <c r="H25" s="85">
        <v>0.59</v>
      </c>
    </row>
    <row r="26" spans="1:8" ht="30" customHeight="1">
      <c r="A26" s="898"/>
      <c r="B26" s="104" t="s">
        <v>41</v>
      </c>
      <c r="C26" s="83" t="s">
        <v>715</v>
      </c>
      <c r="D26" s="83">
        <v>79.38</v>
      </c>
      <c r="E26" s="84">
        <v>54.4</v>
      </c>
      <c r="F26" s="85">
        <v>3.2</v>
      </c>
      <c r="G26" s="85">
        <v>19.98</v>
      </c>
      <c r="H26" s="85">
        <v>1.8</v>
      </c>
    </row>
    <row r="27" spans="1:8" ht="30" customHeight="1">
      <c r="A27" s="898"/>
      <c r="B27" s="104" t="s">
        <v>42</v>
      </c>
      <c r="C27" s="83" t="s">
        <v>715</v>
      </c>
      <c r="D27" s="83">
        <v>88.01</v>
      </c>
      <c r="E27" s="84">
        <v>74.02</v>
      </c>
      <c r="F27" s="85">
        <v>0</v>
      </c>
      <c r="G27" s="85">
        <v>9.99</v>
      </c>
      <c r="H27" s="85">
        <v>4</v>
      </c>
    </row>
    <row r="28" spans="1:8" ht="30" customHeight="1">
      <c r="A28" s="898"/>
      <c r="B28" s="104" t="s">
        <v>695</v>
      </c>
      <c r="C28" s="83" t="s">
        <v>715</v>
      </c>
      <c r="D28" s="83">
        <v>76.45</v>
      </c>
      <c r="E28" s="84">
        <v>63.2</v>
      </c>
      <c r="F28" s="85">
        <v>0</v>
      </c>
      <c r="G28" s="85">
        <v>13.25</v>
      </c>
      <c r="H28" s="85">
        <v>0</v>
      </c>
    </row>
    <row r="29" spans="1:8" ht="30" customHeight="1">
      <c r="A29" s="898"/>
      <c r="B29" s="104" t="s">
        <v>44</v>
      </c>
      <c r="C29" s="83" t="s">
        <v>715</v>
      </c>
      <c r="D29" s="83">
        <v>88.03</v>
      </c>
      <c r="E29" s="84">
        <v>69.569999999999993</v>
      </c>
      <c r="F29" s="85">
        <v>0</v>
      </c>
      <c r="G29" s="85">
        <v>18.46</v>
      </c>
      <c r="H29" s="85">
        <v>0</v>
      </c>
    </row>
    <row r="30" spans="1:8" ht="30" customHeight="1">
      <c r="A30" s="898"/>
      <c r="B30" s="104" t="s">
        <v>45</v>
      </c>
      <c r="C30" s="83" t="s">
        <v>715</v>
      </c>
      <c r="D30" s="83">
        <v>53.42</v>
      </c>
      <c r="E30" s="84">
        <v>38.200000000000003</v>
      </c>
      <c r="F30" s="85">
        <v>7.4</v>
      </c>
      <c r="G30" s="85">
        <v>7.82</v>
      </c>
      <c r="H30" s="85">
        <v>0</v>
      </c>
    </row>
    <row r="31" spans="1:8" ht="30" customHeight="1">
      <c r="A31" s="898"/>
      <c r="B31" s="104" t="s">
        <v>46</v>
      </c>
      <c r="C31" s="83" t="s">
        <v>715</v>
      </c>
      <c r="D31" s="83">
        <v>174.8</v>
      </c>
      <c r="E31" s="84">
        <v>114.11</v>
      </c>
      <c r="F31" s="85">
        <v>29.63</v>
      </c>
      <c r="G31" s="85">
        <v>31.06</v>
      </c>
      <c r="H31" s="85">
        <v>0</v>
      </c>
    </row>
    <row r="32" spans="1:8" ht="30" customHeight="1">
      <c r="A32" s="898"/>
      <c r="B32" s="104" t="s">
        <v>47</v>
      </c>
      <c r="C32" s="83" t="s">
        <v>715</v>
      </c>
      <c r="D32" s="83">
        <v>50.89</v>
      </c>
      <c r="E32" s="84">
        <v>28.8</v>
      </c>
      <c r="F32" s="85">
        <v>3.2</v>
      </c>
      <c r="G32" s="85">
        <v>16.29</v>
      </c>
      <c r="H32" s="85">
        <v>2.6</v>
      </c>
    </row>
    <row r="33" spans="1:8" ht="30" customHeight="1">
      <c r="A33" s="898"/>
      <c r="B33" s="104" t="s">
        <v>48</v>
      </c>
      <c r="C33" s="83" t="s">
        <v>715</v>
      </c>
      <c r="D33" s="83">
        <v>89.15</v>
      </c>
      <c r="E33" s="84">
        <v>55.03</v>
      </c>
      <c r="F33" s="85">
        <v>7.2</v>
      </c>
      <c r="G33" s="85">
        <v>26.5</v>
      </c>
      <c r="H33" s="85">
        <v>0.42</v>
      </c>
    </row>
    <row r="34" spans="1:8" ht="30" customHeight="1">
      <c r="A34" s="898"/>
      <c r="B34" s="104" t="s">
        <v>49</v>
      </c>
      <c r="C34" s="83" t="s">
        <v>715</v>
      </c>
      <c r="D34" s="83">
        <v>55.89</v>
      </c>
      <c r="E34" s="84">
        <v>30.21</v>
      </c>
      <c r="F34" s="85">
        <v>7.4</v>
      </c>
      <c r="G34" s="85">
        <v>16.29</v>
      </c>
      <c r="H34" s="85">
        <v>1.99</v>
      </c>
    </row>
    <row r="35" spans="1:8" ht="30" customHeight="1">
      <c r="A35" s="898"/>
      <c r="B35" s="104" t="s">
        <v>50</v>
      </c>
      <c r="C35" s="83" t="s">
        <v>715</v>
      </c>
      <c r="D35" s="83">
        <v>36.07</v>
      </c>
      <c r="E35" s="84">
        <v>27.6</v>
      </c>
      <c r="F35" s="85">
        <v>0</v>
      </c>
      <c r="G35" s="85">
        <v>8.4700000000000006</v>
      </c>
      <c r="H35" s="85">
        <v>0</v>
      </c>
    </row>
    <row r="36" spans="1:8" ht="30" customHeight="1">
      <c r="A36" s="898"/>
      <c r="B36" s="105" t="s">
        <v>51</v>
      </c>
      <c r="C36" s="83" t="s">
        <v>715</v>
      </c>
      <c r="D36" s="83">
        <v>235.54</v>
      </c>
      <c r="E36" s="84">
        <v>171.59</v>
      </c>
      <c r="F36" s="85">
        <v>10.62</v>
      </c>
      <c r="G36" s="85">
        <v>53.33</v>
      </c>
      <c r="H36" s="85">
        <v>0</v>
      </c>
    </row>
    <row r="37" spans="1:8" ht="30" customHeight="1">
      <c r="A37" s="898"/>
      <c r="B37" s="104" t="s">
        <v>52</v>
      </c>
      <c r="C37" s="83" t="s">
        <v>715</v>
      </c>
      <c r="D37" s="83">
        <v>111.31</v>
      </c>
      <c r="E37" s="84">
        <v>72.44</v>
      </c>
      <c r="F37" s="85">
        <v>11.28</v>
      </c>
      <c r="G37" s="85">
        <v>27.59</v>
      </c>
      <c r="H37" s="85">
        <v>0</v>
      </c>
    </row>
    <row r="38" spans="1:8" ht="30" customHeight="1">
      <c r="A38" s="898"/>
      <c r="B38" s="104" t="s">
        <v>53</v>
      </c>
      <c r="C38" s="83" t="s">
        <v>715</v>
      </c>
      <c r="D38" s="83">
        <v>-12.16</v>
      </c>
      <c r="E38" s="84">
        <v>-34.369999999999997</v>
      </c>
      <c r="F38" s="85">
        <v>3.96</v>
      </c>
      <c r="G38" s="85">
        <v>18.25</v>
      </c>
      <c r="H38" s="85">
        <v>0</v>
      </c>
    </row>
    <row r="39" spans="1:8" ht="30" customHeight="1">
      <c r="A39" s="898"/>
      <c r="B39" s="104" t="s">
        <v>54</v>
      </c>
      <c r="C39" s="83" t="s">
        <v>715</v>
      </c>
      <c r="D39" s="83">
        <v>17.93</v>
      </c>
      <c r="E39" s="84">
        <v>-1.2</v>
      </c>
      <c r="F39" s="85">
        <v>7.4</v>
      </c>
      <c r="G39" s="85">
        <v>11.73</v>
      </c>
      <c r="H39" s="85">
        <v>0</v>
      </c>
    </row>
    <row r="40" spans="1:8" ht="30" customHeight="1">
      <c r="A40" s="898"/>
      <c r="B40" s="104" t="s">
        <v>55</v>
      </c>
      <c r="C40" s="83" t="s">
        <v>715</v>
      </c>
      <c r="D40" s="83">
        <v>108.04</v>
      </c>
      <c r="E40" s="84">
        <v>69.12</v>
      </c>
      <c r="F40" s="85">
        <v>12.64</v>
      </c>
      <c r="G40" s="85">
        <v>26.28</v>
      </c>
      <c r="H40" s="85">
        <v>0</v>
      </c>
    </row>
    <row r="41" spans="1:8" ht="30" customHeight="1">
      <c r="A41" s="898"/>
      <c r="B41" s="104" t="s">
        <v>56</v>
      </c>
      <c r="C41" s="83" t="s">
        <v>715</v>
      </c>
      <c r="D41" s="83">
        <v>121.69</v>
      </c>
      <c r="E41" s="84">
        <v>87.85</v>
      </c>
      <c r="F41" s="85">
        <v>3.32</v>
      </c>
      <c r="G41" s="85">
        <v>30.52</v>
      </c>
      <c r="H41" s="85">
        <v>0</v>
      </c>
    </row>
    <row r="42" spans="1:8" ht="30" customHeight="1">
      <c r="A42" s="898"/>
      <c r="B42" s="105" t="s">
        <v>57</v>
      </c>
      <c r="C42" s="83" t="s">
        <v>715</v>
      </c>
      <c r="D42" s="83">
        <v>30.62</v>
      </c>
      <c r="E42" s="84">
        <v>16.940000000000001</v>
      </c>
      <c r="F42" s="85">
        <v>0</v>
      </c>
      <c r="G42" s="85">
        <v>13.68</v>
      </c>
      <c r="H42" s="85">
        <v>0</v>
      </c>
    </row>
    <row r="43" spans="1:8" ht="30" customHeight="1">
      <c r="A43" s="898"/>
      <c r="B43" s="104" t="s">
        <v>58</v>
      </c>
      <c r="C43" s="83" t="s">
        <v>715</v>
      </c>
      <c r="D43" s="83">
        <v>127.86</v>
      </c>
      <c r="E43" s="84">
        <v>89.05</v>
      </c>
      <c r="F43" s="85">
        <v>11.88</v>
      </c>
      <c r="G43" s="85">
        <v>26.93</v>
      </c>
      <c r="H43" s="85">
        <v>0</v>
      </c>
    </row>
    <row r="44" spans="1:8" ht="30" customHeight="1">
      <c r="A44" s="898"/>
      <c r="B44" s="104" t="s">
        <v>61</v>
      </c>
      <c r="C44" s="83" t="s">
        <v>715</v>
      </c>
      <c r="D44" s="83">
        <v>137.6</v>
      </c>
      <c r="E44" s="84">
        <v>107.19</v>
      </c>
      <c r="F44" s="85">
        <v>1.52</v>
      </c>
      <c r="G44" s="85">
        <v>28.89</v>
      </c>
      <c r="H44" s="85">
        <v>0</v>
      </c>
    </row>
    <row r="45" spans="1:8" ht="30" customHeight="1">
      <c r="A45" s="898"/>
      <c r="B45" s="104" t="s">
        <v>62</v>
      </c>
      <c r="C45" s="83" t="s">
        <v>715</v>
      </c>
      <c r="D45" s="83">
        <v>52.22</v>
      </c>
      <c r="E45" s="84">
        <v>42.66</v>
      </c>
      <c r="F45" s="85">
        <v>1.52</v>
      </c>
      <c r="G45" s="85">
        <v>8.0399999999999991</v>
      </c>
      <c r="H45" s="85">
        <v>0</v>
      </c>
    </row>
    <row r="46" spans="1:8" ht="30" customHeight="1">
      <c r="A46" s="898"/>
      <c r="B46" s="104" t="s">
        <v>63</v>
      </c>
      <c r="C46" s="83" t="s">
        <v>715</v>
      </c>
      <c r="D46" s="83">
        <v>16.61</v>
      </c>
      <c r="E46" s="84">
        <v>9.8800000000000008</v>
      </c>
      <c r="F46" s="85">
        <v>0</v>
      </c>
      <c r="G46" s="85">
        <v>6.73</v>
      </c>
      <c r="H46" s="85">
        <v>0</v>
      </c>
    </row>
    <row r="47" spans="1:8" ht="30" customHeight="1">
      <c r="A47" s="898"/>
      <c r="B47" s="104" t="s">
        <v>64</v>
      </c>
      <c r="C47" s="83" t="s">
        <v>715</v>
      </c>
      <c r="D47" s="83">
        <v>53.03</v>
      </c>
      <c r="E47" s="84">
        <v>42.82</v>
      </c>
      <c r="F47" s="85">
        <v>0</v>
      </c>
      <c r="G47" s="85">
        <v>8.25</v>
      </c>
      <c r="H47" s="85">
        <v>1.96</v>
      </c>
    </row>
    <row r="48" spans="1:8" ht="30" customHeight="1">
      <c r="A48" s="898"/>
      <c r="B48" s="104" t="s">
        <v>59</v>
      </c>
      <c r="C48" s="83" t="s">
        <v>717</v>
      </c>
      <c r="D48" s="83">
        <v>154.01</v>
      </c>
      <c r="E48" s="84">
        <v>68.5</v>
      </c>
      <c r="F48" s="85">
        <v>14.4</v>
      </c>
      <c r="G48" s="85">
        <v>48</v>
      </c>
      <c r="H48" s="85">
        <v>23.11</v>
      </c>
    </row>
    <row r="49" spans="1:8" ht="30" customHeight="1">
      <c r="A49" s="898"/>
      <c r="B49" s="104" t="s">
        <v>65</v>
      </c>
      <c r="C49" s="83" t="s">
        <v>717</v>
      </c>
      <c r="D49" s="83">
        <v>156.27000000000001</v>
      </c>
      <c r="E49" s="84">
        <v>121.24</v>
      </c>
      <c r="F49" s="85">
        <v>8.7200000000000006</v>
      </c>
      <c r="G49" s="85">
        <v>19.55</v>
      </c>
      <c r="H49" s="85">
        <v>6.76</v>
      </c>
    </row>
    <row r="50" spans="1:8" ht="30" customHeight="1">
      <c r="A50" s="898"/>
      <c r="B50" s="104" t="s">
        <v>66</v>
      </c>
      <c r="C50" s="83" t="s">
        <v>717</v>
      </c>
      <c r="D50" s="83">
        <v>88.55</v>
      </c>
      <c r="E50" s="84">
        <v>71.650000000000006</v>
      </c>
      <c r="F50" s="85">
        <v>2.34</v>
      </c>
      <c r="G50" s="85">
        <v>2.82</v>
      </c>
      <c r="H50" s="85">
        <v>11.74</v>
      </c>
    </row>
    <row r="51" spans="1:8" ht="30" customHeight="1">
      <c r="A51" s="898"/>
      <c r="B51" s="104" t="s">
        <v>67</v>
      </c>
      <c r="C51" s="83" t="s">
        <v>717</v>
      </c>
      <c r="D51" s="83">
        <v>615.83000000000004</v>
      </c>
      <c r="E51" s="84">
        <v>68.91</v>
      </c>
      <c r="F51" s="85">
        <v>2.76</v>
      </c>
      <c r="G51" s="85">
        <v>254.35</v>
      </c>
      <c r="H51" s="85">
        <v>289.81</v>
      </c>
    </row>
    <row r="52" spans="1:8" ht="30" customHeight="1">
      <c r="A52" s="898"/>
      <c r="B52" s="104" t="s">
        <v>68</v>
      </c>
      <c r="C52" s="83" t="s">
        <v>717</v>
      </c>
      <c r="D52" s="83">
        <v>104.54</v>
      </c>
      <c r="E52" s="84">
        <v>78.040000000000006</v>
      </c>
      <c r="F52" s="85">
        <v>3.99</v>
      </c>
      <c r="G52" s="85">
        <v>20.2</v>
      </c>
      <c r="H52" s="85">
        <v>2.31</v>
      </c>
    </row>
    <row r="53" spans="1:8" ht="41.25" customHeight="1">
      <c r="A53" s="898"/>
      <c r="B53" s="106" t="s">
        <v>697</v>
      </c>
      <c r="C53" s="83" t="s">
        <v>717</v>
      </c>
      <c r="D53" s="83">
        <v>195.19</v>
      </c>
      <c r="E53" s="84">
        <v>70.05</v>
      </c>
      <c r="F53" s="85">
        <v>7.02</v>
      </c>
      <c r="G53" s="85">
        <v>113.82</v>
      </c>
      <c r="H53" s="85">
        <v>4.3</v>
      </c>
    </row>
    <row r="54" spans="1:8" ht="30" customHeight="1">
      <c r="A54" s="898"/>
      <c r="B54" s="104" t="s">
        <v>70</v>
      </c>
      <c r="C54" s="83" t="s">
        <v>717</v>
      </c>
      <c r="D54" s="83">
        <v>151.13</v>
      </c>
      <c r="E54" s="84">
        <v>84.69</v>
      </c>
      <c r="F54" s="85">
        <v>9.69</v>
      </c>
      <c r="G54" s="85">
        <v>49.74</v>
      </c>
      <c r="H54" s="85">
        <v>7.01</v>
      </c>
    </row>
    <row r="55" spans="1:8" ht="30" customHeight="1">
      <c r="A55" s="898"/>
      <c r="B55" s="104" t="s">
        <v>71</v>
      </c>
      <c r="C55" s="83" t="s">
        <v>715</v>
      </c>
      <c r="D55" s="83">
        <v>88.71</v>
      </c>
      <c r="E55" s="84">
        <v>74.47</v>
      </c>
      <c r="F55" s="85">
        <v>1.64</v>
      </c>
      <c r="G55" s="85">
        <v>12.6</v>
      </c>
      <c r="H55" s="85">
        <v>0</v>
      </c>
    </row>
    <row r="56" spans="1:8" ht="30" customHeight="1">
      <c r="A56" s="898"/>
      <c r="B56" s="104" t="s">
        <v>72</v>
      </c>
      <c r="C56" s="83" t="s">
        <v>717</v>
      </c>
      <c r="D56" s="83">
        <v>154.05000000000001</v>
      </c>
      <c r="E56" s="84">
        <v>138.75</v>
      </c>
      <c r="F56" s="85">
        <v>0</v>
      </c>
      <c r="G56" s="85">
        <v>8.25</v>
      </c>
      <c r="H56" s="85">
        <v>7.05</v>
      </c>
    </row>
    <row r="57" spans="1:8" ht="30" customHeight="1">
      <c r="A57" s="898"/>
      <c r="B57" s="104" t="s">
        <v>73</v>
      </c>
      <c r="C57" s="83" t="s">
        <v>717</v>
      </c>
      <c r="D57" s="83">
        <v>97.34</v>
      </c>
      <c r="E57" s="84">
        <v>45.83</v>
      </c>
      <c r="F57" s="85">
        <v>9.69</v>
      </c>
      <c r="G57" s="85">
        <v>41.82</v>
      </c>
      <c r="H57" s="85">
        <v>0</v>
      </c>
    </row>
    <row r="58" spans="1:8" ht="30" customHeight="1">
      <c r="A58" s="898"/>
      <c r="B58" s="104" t="s">
        <v>74</v>
      </c>
      <c r="C58" s="83" t="s">
        <v>717</v>
      </c>
      <c r="D58" s="83">
        <v>144.56</v>
      </c>
      <c r="E58" s="84">
        <v>123.71</v>
      </c>
      <c r="F58" s="85">
        <v>0</v>
      </c>
      <c r="G58" s="85">
        <v>20.85</v>
      </c>
      <c r="H58" s="85">
        <v>0</v>
      </c>
    </row>
    <row r="59" spans="1:8" ht="30" customHeight="1">
      <c r="A59" s="898"/>
      <c r="B59" s="88" t="s">
        <v>75</v>
      </c>
      <c r="C59" s="83" t="s">
        <v>717</v>
      </c>
      <c r="D59" s="83">
        <v>45.41</v>
      </c>
      <c r="E59" s="84">
        <v>31</v>
      </c>
      <c r="F59" s="85">
        <v>0</v>
      </c>
      <c r="G59" s="85">
        <v>12.6</v>
      </c>
      <c r="H59" s="85">
        <v>1.81</v>
      </c>
    </row>
    <row r="60" spans="1:8" ht="30" customHeight="1">
      <c r="A60" s="899"/>
      <c r="B60" s="88" t="s">
        <v>76</v>
      </c>
      <c r="C60" s="83" t="s">
        <v>717</v>
      </c>
      <c r="D60" s="83">
        <v>1032.2</v>
      </c>
      <c r="E60" s="84">
        <v>-426.1</v>
      </c>
      <c r="F60" s="85">
        <v>1426.57</v>
      </c>
      <c r="G60" s="85">
        <v>28.37</v>
      </c>
      <c r="H60" s="85">
        <v>3.36</v>
      </c>
    </row>
    <row r="61" spans="1:8" ht="30" customHeight="1">
      <c r="A61" s="107"/>
      <c r="B61" s="108" t="s">
        <v>867</v>
      </c>
      <c r="C61" s="83"/>
      <c r="D61" s="95">
        <v>3903.13</v>
      </c>
      <c r="E61" s="95">
        <v>1496.3</v>
      </c>
      <c r="F61" s="95">
        <v>1170.0999999999999</v>
      </c>
      <c r="G61" s="95">
        <v>708.63</v>
      </c>
      <c r="H61" s="95">
        <v>528.1</v>
      </c>
    </row>
    <row r="62" spans="1:8" ht="30" customHeight="1">
      <c r="A62" s="109" t="s">
        <v>868</v>
      </c>
      <c r="B62" s="88" t="s">
        <v>79</v>
      </c>
      <c r="C62" s="83" t="s">
        <v>717</v>
      </c>
      <c r="D62" s="83">
        <v>101.45</v>
      </c>
      <c r="E62" s="84">
        <v>76.38</v>
      </c>
      <c r="F62" s="85">
        <v>1.38</v>
      </c>
      <c r="G62" s="85">
        <v>20.85</v>
      </c>
      <c r="H62" s="85">
        <v>2.84</v>
      </c>
    </row>
    <row r="63" spans="1:8" ht="30" customHeight="1">
      <c r="A63" s="109" t="s">
        <v>80</v>
      </c>
      <c r="B63" s="88" t="s">
        <v>81</v>
      </c>
      <c r="C63" s="83" t="s">
        <v>717</v>
      </c>
      <c r="D63" s="83">
        <v>150.32</v>
      </c>
      <c r="E63" s="84">
        <v>101.76</v>
      </c>
      <c r="F63" s="85">
        <v>9.68</v>
      </c>
      <c r="G63" s="85">
        <v>38.880000000000003</v>
      </c>
      <c r="H63" s="85">
        <v>0</v>
      </c>
    </row>
    <row r="64" spans="1:8" ht="30" customHeight="1">
      <c r="A64" s="109" t="s">
        <v>82</v>
      </c>
      <c r="B64" s="88" t="s">
        <v>83</v>
      </c>
      <c r="C64" s="83" t="s">
        <v>715</v>
      </c>
      <c r="D64" s="83">
        <v>39.58</v>
      </c>
      <c r="E64" s="84">
        <v>12.02</v>
      </c>
      <c r="F64" s="85">
        <v>14.8</v>
      </c>
      <c r="G64" s="85">
        <v>10.64</v>
      </c>
      <c r="H64" s="85">
        <v>2.12</v>
      </c>
    </row>
    <row r="65" spans="1:8" ht="30" customHeight="1">
      <c r="A65" s="109" t="s">
        <v>84</v>
      </c>
      <c r="B65" s="88" t="s">
        <v>85</v>
      </c>
      <c r="C65" s="83" t="s">
        <v>717</v>
      </c>
      <c r="D65" s="83">
        <v>45.47</v>
      </c>
      <c r="E65" s="84">
        <v>27.21</v>
      </c>
      <c r="F65" s="85">
        <v>0</v>
      </c>
      <c r="G65" s="85">
        <v>15.86</v>
      </c>
      <c r="H65" s="85">
        <v>2.4</v>
      </c>
    </row>
    <row r="66" spans="1:8" ht="30" customHeight="1">
      <c r="A66" s="109" t="s">
        <v>728</v>
      </c>
      <c r="B66" s="88" t="s">
        <v>87</v>
      </c>
      <c r="C66" s="83" t="s">
        <v>717</v>
      </c>
      <c r="D66" s="83">
        <v>1425.81</v>
      </c>
      <c r="E66" s="84">
        <v>44</v>
      </c>
      <c r="F66" s="85">
        <v>1089.77</v>
      </c>
      <c r="G66" s="85">
        <v>110.12</v>
      </c>
      <c r="H66" s="85">
        <v>181.92</v>
      </c>
    </row>
    <row r="67" spans="1:8" ht="30" customHeight="1">
      <c r="A67" s="109" t="s">
        <v>728</v>
      </c>
      <c r="B67" s="88" t="s">
        <v>88</v>
      </c>
      <c r="C67" s="83" t="s">
        <v>717</v>
      </c>
      <c r="D67" s="83">
        <v>170.2</v>
      </c>
      <c r="E67" s="84">
        <v>83.08</v>
      </c>
      <c r="F67" s="85">
        <v>1.38</v>
      </c>
      <c r="G67" s="85">
        <v>42.36</v>
      </c>
      <c r="H67" s="85">
        <v>43.38</v>
      </c>
    </row>
    <row r="68" spans="1:8" ht="30" customHeight="1">
      <c r="A68" s="109" t="s">
        <v>89</v>
      </c>
      <c r="B68" s="88" t="s">
        <v>90</v>
      </c>
      <c r="C68" s="83" t="s">
        <v>717</v>
      </c>
      <c r="D68" s="83">
        <v>49.64</v>
      </c>
      <c r="E68" s="84">
        <v>15.79</v>
      </c>
      <c r="F68" s="85">
        <v>0</v>
      </c>
      <c r="G68" s="85">
        <v>31.93</v>
      </c>
      <c r="H68" s="85">
        <v>1.92</v>
      </c>
    </row>
    <row r="69" spans="1:8" ht="30" customHeight="1">
      <c r="A69" s="109" t="s">
        <v>91</v>
      </c>
      <c r="B69" s="88" t="s">
        <v>92</v>
      </c>
      <c r="C69" s="83" t="s">
        <v>717</v>
      </c>
      <c r="D69" s="83">
        <v>93.89</v>
      </c>
      <c r="E69" s="84">
        <v>57.75</v>
      </c>
      <c r="F69" s="85">
        <v>0</v>
      </c>
      <c r="G69" s="85">
        <v>26.93</v>
      </c>
      <c r="H69" s="85">
        <v>9.2100000000000009</v>
      </c>
    </row>
    <row r="70" spans="1:8" ht="30" customHeight="1">
      <c r="A70" s="109" t="s">
        <v>93</v>
      </c>
      <c r="B70" s="88" t="s">
        <v>94</v>
      </c>
      <c r="C70" s="83" t="s">
        <v>717</v>
      </c>
      <c r="D70" s="83">
        <v>140.37</v>
      </c>
      <c r="E70" s="84">
        <v>103.77</v>
      </c>
      <c r="F70" s="85">
        <v>1.52</v>
      </c>
      <c r="G70" s="85">
        <v>31.06</v>
      </c>
      <c r="H70" s="85">
        <v>4.0199999999999996</v>
      </c>
    </row>
    <row r="71" spans="1:8" ht="30" customHeight="1">
      <c r="A71" s="109" t="s">
        <v>95</v>
      </c>
      <c r="B71" s="88" t="s">
        <v>96</v>
      </c>
      <c r="C71" s="83" t="s">
        <v>717</v>
      </c>
      <c r="D71" s="83">
        <v>93.76</v>
      </c>
      <c r="E71" s="84">
        <v>65.19</v>
      </c>
      <c r="F71" s="85">
        <v>2.76</v>
      </c>
      <c r="G71" s="85">
        <v>23.89</v>
      </c>
      <c r="H71" s="85">
        <v>1.92</v>
      </c>
    </row>
    <row r="72" spans="1:8" ht="30" customHeight="1">
      <c r="A72" s="109" t="s">
        <v>97</v>
      </c>
      <c r="B72" s="88" t="s">
        <v>98</v>
      </c>
      <c r="C72" s="83" t="s">
        <v>717</v>
      </c>
      <c r="D72" s="83">
        <v>295.61</v>
      </c>
      <c r="E72" s="84">
        <v>150.47</v>
      </c>
      <c r="F72" s="85">
        <v>11.83</v>
      </c>
      <c r="G72" s="85">
        <v>77.11</v>
      </c>
      <c r="H72" s="85">
        <v>56.2</v>
      </c>
    </row>
    <row r="73" spans="1:8" ht="30" customHeight="1">
      <c r="A73" s="109" t="s">
        <v>99</v>
      </c>
      <c r="B73" s="88" t="s">
        <v>100</v>
      </c>
      <c r="C73" s="83" t="s">
        <v>717</v>
      </c>
      <c r="D73" s="83">
        <v>47.71</v>
      </c>
      <c r="E73" s="84">
        <v>32.11</v>
      </c>
      <c r="F73" s="85">
        <v>0</v>
      </c>
      <c r="G73" s="85">
        <v>13.68</v>
      </c>
      <c r="H73" s="85">
        <v>1.92</v>
      </c>
    </row>
    <row r="74" spans="1:8" ht="30" customHeight="1">
      <c r="A74" s="109" t="s">
        <v>99</v>
      </c>
      <c r="B74" s="88" t="s">
        <v>101</v>
      </c>
      <c r="C74" s="83" t="s">
        <v>717</v>
      </c>
      <c r="D74" s="83">
        <v>87.84</v>
      </c>
      <c r="E74" s="84">
        <v>61.12</v>
      </c>
      <c r="F74" s="85">
        <v>0</v>
      </c>
      <c r="G74" s="85">
        <v>26.72</v>
      </c>
      <c r="H74" s="85">
        <v>0</v>
      </c>
    </row>
    <row r="75" spans="1:8" ht="30" customHeight="1">
      <c r="A75" s="109" t="s">
        <v>102</v>
      </c>
      <c r="B75" s="88" t="s">
        <v>103</v>
      </c>
      <c r="C75" s="83" t="s">
        <v>717</v>
      </c>
      <c r="D75" s="83">
        <v>121.18</v>
      </c>
      <c r="E75" s="84">
        <v>75.52</v>
      </c>
      <c r="F75" s="85">
        <v>3.91</v>
      </c>
      <c r="G75" s="85">
        <v>37.36</v>
      </c>
      <c r="H75" s="85">
        <v>4.3899999999999997</v>
      </c>
    </row>
    <row r="76" spans="1:8" ht="30" customHeight="1">
      <c r="A76" s="109" t="s">
        <v>104</v>
      </c>
      <c r="B76" s="88" t="s">
        <v>105</v>
      </c>
      <c r="C76" s="83" t="s">
        <v>717</v>
      </c>
      <c r="D76" s="83">
        <v>48.9</v>
      </c>
      <c r="E76" s="84">
        <v>11.7</v>
      </c>
      <c r="F76" s="85">
        <v>0</v>
      </c>
      <c r="G76" s="85">
        <v>33.020000000000003</v>
      </c>
      <c r="H76" s="85">
        <v>4.18</v>
      </c>
    </row>
    <row r="77" spans="1:8" ht="30" customHeight="1">
      <c r="A77" s="109" t="s">
        <v>106</v>
      </c>
      <c r="B77" s="88" t="s">
        <v>107</v>
      </c>
      <c r="C77" s="83" t="s">
        <v>717</v>
      </c>
      <c r="D77" s="83">
        <v>76.94</v>
      </c>
      <c r="E77" s="84">
        <v>58.15</v>
      </c>
      <c r="F77" s="85">
        <v>0</v>
      </c>
      <c r="G77" s="85">
        <v>18.79</v>
      </c>
      <c r="H77" s="85">
        <v>0</v>
      </c>
    </row>
    <row r="78" spans="1:8" ht="30" customHeight="1">
      <c r="A78" s="109" t="s">
        <v>745</v>
      </c>
      <c r="B78" s="88" t="s">
        <v>109</v>
      </c>
      <c r="C78" s="83" t="s">
        <v>717</v>
      </c>
      <c r="D78" s="83">
        <v>93.4</v>
      </c>
      <c r="E78" s="84">
        <v>63.67</v>
      </c>
      <c r="F78" s="85">
        <v>9.19</v>
      </c>
      <c r="G78" s="85">
        <v>16.07</v>
      </c>
      <c r="H78" s="85">
        <v>4.47</v>
      </c>
    </row>
    <row r="79" spans="1:8" ht="30" customHeight="1">
      <c r="A79" s="109" t="s">
        <v>863</v>
      </c>
      <c r="B79" s="88" t="s">
        <v>111</v>
      </c>
      <c r="C79" s="83" t="s">
        <v>717</v>
      </c>
      <c r="D79" s="83">
        <v>129.52000000000001</v>
      </c>
      <c r="E79" s="84">
        <v>118.41</v>
      </c>
      <c r="F79" s="85">
        <v>5.5</v>
      </c>
      <c r="G79" s="85">
        <v>3.69</v>
      </c>
      <c r="H79" s="85">
        <v>1.92</v>
      </c>
    </row>
    <row r="80" spans="1:8" ht="30" customHeight="1">
      <c r="A80" s="109" t="s">
        <v>112</v>
      </c>
      <c r="B80" s="88" t="s">
        <v>113</v>
      </c>
      <c r="C80" s="83" t="s">
        <v>717</v>
      </c>
      <c r="D80" s="83">
        <v>64.36</v>
      </c>
      <c r="E80" s="84">
        <v>48.24</v>
      </c>
      <c r="F80" s="85">
        <v>0</v>
      </c>
      <c r="G80" s="85">
        <v>9.77</v>
      </c>
      <c r="H80" s="85">
        <v>6.35</v>
      </c>
    </row>
    <row r="81" spans="1:8" ht="30" customHeight="1">
      <c r="A81" s="109" t="s">
        <v>869</v>
      </c>
      <c r="B81" s="88" t="s">
        <v>115</v>
      </c>
      <c r="C81" s="83" t="s">
        <v>717</v>
      </c>
      <c r="D81" s="83">
        <v>42.75</v>
      </c>
      <c r="E81" s="84">
        <v>33.270000000000003</v>
      </c>
      <c r="F81" s="85">
        <v>0</v>
      </c>
      <c r="G81" s="85">
        <v>7.39</v>
      </c>
      <c r="H81" s="85">
        <v>2.09</v>
      </c>
    </row>
    <row r="82" spans="1:8" ht="30" customHeight="1">
      <c r="A82" s="109" t="s">
        <v>728</v>
      </c>
      <c r="B82" s="88" t="s">
        <v>117</v>
      </c>
      <c r="C82" s="83" t="s">
        <v>717</v>
      </c>
      <c r="D82" s="83">
        <v>460.11</v>
      </c>
      <c r="E82" s="84">
        <v>163.55000000000001</v>
      </c>
      <c r="F82" s="85">
        <v>1.84</v>
      </c>
      <c r="G82" s="85">
        <v>99.7</v>
      </c>
      <c r="H82" s="85">
        <v>195.02</v>
      </c>
    </row>
    <row r="83" spans="1:8" ht="30" customHeight="1">
      <c r="A83" s="109" t="s">
        <v>118</v>
      </c>
      <c r="B83" s="110" t="s">
        <v>119</v>
      </c>
      <c r="C83" s="83" t="s">
        <v>715</v>
      </c>
      <c r="D83" s="83">
        <v>0</v>
      </c>
      <c r="E83" s="84">
        <v>0</v>
      </c>
      <c r="F83" s="85">
        <v>0</v>
      </c>
      <c r="G83" s="85">
        <v>0</v>
      </c>
      <c r="H83" s="85">
        <v>0</v>
      </c>
    </row>
    <row r="84" spans="1:8" ht="30" customHeight="1">
      <c r="A84" s="109" t="s">
        <v>861</v>
      </c>
      <c r="B84" s="110" t="s">
        <v>120</v>
      </c>
      <c r="C84" s="83" t="s">
        <v>717</v>
      </c>
      <c r="D84" s="83">
        <v>11.9</v>
      </c>
      <c r="E84" s="84">
        <v>4.8600000000000003</v>
      </c>
      <c r="F84" s="85">
        <v>0</v>
      </c>
      <c r="G84" s="85">
        <v>5.21</v>
      </c>
      <c r="H84" s="85">
        <v>1.83</v>
      </c>
    </row>
    <row r="85" spans="1:8" ht="30" customHeight="1">
      <c r="A85" s="109" t="s">
        <v>862</v>
      </c>
      <c r="B85" s="88" t="s">
        <v>121</v>
      </c>
      <c r="C85" s="83" t="s">
        <v>717</v>
      </c>
      <c r="D85" s="83">
        <v>112.42</v>
      </c>
      <c r="E85" s="84">
        <v>88.28</v>
      </c>
      <c r="F85" s="85">
        <v>16.54</v>
      </c>
      <c r="G85" s="85">
        <v>7.6</v>
      </c>
      <c r="H85" s="85">
        <v>0</v>
      </c>
    </row>
    <row r="86" spans="1:8" ht="30" customHeight="1">
      <c r="A86" s="900" t="s">
        <v>122</v>
      </c>
      <c r="B86" s="108" t="s">
        <v>699</v>
      </c>
      <c r="C86" s="111"/>
      <c r="D86" s="95">
        <v>594.66999999999996</v>
      </c>
      <c r="E86" s="95">
        <v>377.57</v>
      </c>
      <c r="F86" s="95">
        <v>54</v>
      </c>
      <c r="G86" s="95">
        <v>154</v>
      </c>
      <c r="H86" s="95">
        <v>9.1</v>
      </c>
    </row>
    <row r="87" spans="1:8" ht="30" customHeight="1">
      <c r="A87" s="900"/>
      <c r="B87" s="88" t="s">
        <v>123</v>
      </c>
      <c r="C87" s="83" t="s">
        <v>715</v>
      </c>
      <c r="D87" s="83">
        <v>197.8</v>
      </c>
      <c r="E87" s="84">
        <v>118.8</v>
      </c>
      <c r="F87" s="85">
        <v>3.2</v>
      </c>
      <c r="G87" s="85">
        <v>73.2</v>
      </c>
      <c r="H87" s="85">
        <v>2.6</v>
      </c>
    </row>
    <row r="88" spans="1:8" ht="30" customHeight="1">
      <c r="A88" s="900"/>
      <c r="B88" s="88" t="s">
        <v>124</v>
      </c>
      <c r="C88" s="83" t="s">
        <v>715</v>
      </c>
      <c r="D88" s="83">
        <v>139.1</v>
      </c>
      <c r="E88" s="84">
        <v>79.400000000000006</v>
      </c>
      <c r="F88" s="85">
        <v>23.8</v>
      </c>
      <c r="G88" s="85">
        <v>34.1</v>
      </c>
      <c r="H88" s="85">
        <v>1.8</v>
      </c>
    </row>
    <row r="89" spans="1:8" ht="30" customHeight="1">
      <c r="A89" s="900"/>
      <c r="B89" s="88" t="s">
        <v>125</v>
      </c>
      <c r="C89" s="83" t="s">
        <v>715</v>
      </c>
      <c r="D89" s="83">
        <v>213.74</v>
      </c>
      <c r="E89" s="84">
        <v>149.6</v>
      </c>
      <c r="F89" s="85">
        <v>27</v>
      </c>
      <c r="G89" s="85">
        <v>34.54</v>
      </c>
      <c r="H89" s="85">
        <v>2.6</v>
      </c>
    </row>
    <row r="90" spans="1:8" ht="30" customHeight="1">
      <c r="A90" s="900"/>
      <c r="B90" s="88" t="s">
        <v>126</v>
      </c>
      <c r="C90" s="83" t="s">
        <v>717</v>
      </c>
      <c r="D90" s="83">
        <v>44.03</v>
      </c>
      <c r="E90" s="84">
        <v>29.77</v>
      </c>
      <c r="F90" s="85">
        <v>0</v>
      </c>
      <c r="G90" s="85">
        <v>12.16</v>
      </c>
      <c r="H90" s="85">
        <v>2.1</v>
      </c>
    </row>
  </sheetData>
  <mergeCells count="4">
    <mergeCell ref="A2:H2"/>
    <mergeCell ref="A5:C5"/>
    <mergeCell ref="A6:A60"/>
    <mergeCell ref="A86:A90"/>
  </mergeCells>
  <phoneticPr fontId="14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view="pageBreakPreview" zoomScaleNormal="100" workbookViewId="0">
      <pane xSplit="2" ySplit="4" topLeftCell="C5" activePane="bottomRight" state="frozen"/>
      <selection pane="topRight"/>
      <selection pane="bottomLeft"/>
      <selection pane="bottomRight" activeCell="D11" sqref="D11"/>
    </sheetView>
  </sheetViews>
  <sheetFormatPr defaultColWidth="9" defaultRowHeight="18.75"/>
  <cols>
    <col min="1" max="1" width="17.375" style="66" customWidth="1"/>
    <col min="2" max="2" width="14.25" style="67" customWidth="1"/>
    <col min="3" max="3" width="26.625" style="67" customWidth="1"/>
    <col min="4" max="4" width="25.125" style="68" customWidth="1"/>
    <col min="5" max="5" width="15" style="69" customWidth="1"/>
    <col min="6" max="6" width="14.25" style="63" customWidth="1"/>
    <col min="7" max="7" width="12.625" style="63" customWidth="1"/>
    <col min="8" max="8" width="13.75" style="63" customWidth="1"/>
    <col min="9" max="10" width="13.875" style="63" customWidth="1"/>
    <col min="11" max="16384" width="9" style="67"/>
  </cols>
  <sheetData>
    <row r="1" spans="1:10">
      <c r="A1" s="70" t="s">
        <v>0</v>
      </c>
    </row>
    <row r="2" spans="1:10" ht="43.5" customHeight="1">
      <c r="A2" s="893" t="s">
        <v>870</v>
      </c>
      <c r="B2" s="893"/>
      <c r="C2" s="893"/>
      <c r="D2" s="893"/>
      <c r="E2" s="893"/>
      <c r="F2" s="893"/>
      <c r="G2" s="893"/>
      <c r="H2" s="893"/>
      <c r="I2" s="893"/>
      <c r="J2" s="893"/>
    </row>
    <row r="3" spans="1:10" ht="29.25" customHeight="1">
      <c r="B3" s="71"/>
      <c r="C3" s="71"/>
      <c r="E3" s="72"/>
      <c r="F3" s="73"/>
      <c r="G3" s="73"/>
      <c r="H3" s="73"/>
      <c r="I3" s="93" t="s">
        <v>184</v>
      </c>
      <c r="J3" s="93"/>
    </row>
    <row r="4" spans="1:10" s="62" customFormat="1" ht="41.25" customHeight="1">
      <c r="A4" s="74" t="s">
        <v>871</v>
      </c>
      <c r="B4" s="74" t="s">
        <v>872</v>
      </c>
      <c r="C4" s="74" t="s">
        <v>873</v>
      </c>
      <c r="D4" s="75" t="s">
        <v>874</v>
      </c>
      <c r="E4" s="76" t="s">
        <v>875</v>
      </c>
      <c r="F4" s="77" t="s">
        <v>876</v>
      </c>
      <c r="G4" s="77" t="s">
        <v>877</v>
      </c>
      <c r="H4" s="77" t="s">
        <v>878</v>
      </c>
      <c r="I4" s="77" t="s">
        <v>879</v>
      </c>
      <c r="J4" s="77" t="s">
        <v>880</v>
      </c>
    </row>
    <row r="5" spans="1:10" s="63" customFormat="1" ht="30" customHeight="1">
      <c r="A5" s="901" t="s">
        <v>881</v>
      </c>
      <c r="B5" s="902"/>
      <c r="C5" s="902"/>
      <c r="D5" s="903"/>
      <c r="E5" s="78">
        <v>11240.22</v>
      </c>
      <c r="F5" s="78">
        <v>3493.73</v>
      </c>
      <c r="G5" s="78">
        <v>928.11</v>
      </c>
      <c r="H5" s="78">
        <v>2318.44</v>
      </c>
      <c r="I5" s="78">
        <v>3534.94</v>
      </c>
      <c r="J5" s="78">
        <v>965</v>
      </c>
    </row>
    <row r="6" spans="1:10" s="64" customFormat="1" ht="30" customHeight="1">
      <c r="A6" s="904" t="s">
        <v>882</v>
      </c>
      <c r="B6" s="79" t="s">
        <v>883</v>
      </c>
      <c r="C6" s="80" t="s">
        <v>884</v>
      </c>
      <c r="D6" s="75"/>
      <c r="E6" s="78">
        <v>2243.0500000000002</v>
      </c>
      <c r="F6" s="78">
        <v>1098.45</v>
      </c>
      <c r="G6" s="78">
        <v>27.24</v>
      </c>
      <c r="H6" s="78">
        <v>604.70000000000005</v>
      </c>
      <c r="I6" s="78">
        <v>494.76</v>
      </c>
      <c r="J6" s="78">
        <v>17.899999999999999</v>
      </c>
    </row>
    <row r="7" spans="1:10" s="64" customFormat="1" ht="30" customHeight="1">
      <c r="A7" s="904"/>
      <c r="B7" s="81" t="s">
        <v>885</v>
      </c>
      <c r="C7" s="80" t="s">
        <v>886</v>
      </c>
      <c r="D7" s="75"/>
      <c r="E7" s="78">
        <v>2231.85</v>
      </c>
      <c r="F7" s="78">
        <v>1098.45</v>
      </c>
      <c r="G7" s="78">
        <v>27.24</v>
      </c>
      <c r="H7" s="78">
        <v>604.70000000000005</v>
      </c>
      <c r="I7" s="78">
        <v>494.76</v>
      </c>
      <c r="J7" s="78">
        <v>6.7</v>
      </c>
    </row>
    <row r="8" spans="1:10" ht="30" customHeight="1">
      <c r="A8" s="904"/>
      <c r="B8" s="904" t="s">
        <v>887</v>
      </c>
      <c r="C8" s="82" t="s">
        <v>888</v>
      </c>
      <c r="D8" s="75" t="s">
        <v>889</v>
      </c>
      <c r="E8" s="83">
        <v>186.78</v>
      </c>
      <c r="F8" s="84">
        <v>153.01</v>
      </c>
      <c r="G8" s="85">
        <v>0</v>
      </c>
      <c r="H8" s="85">
        <v>22.37</v>
      </c>
      <c r="I8" s="85">
        <v>11.4</v>
      </c>
      <c r="J8" s="84">
        <v>0</v>
      </c>
    </row>
    <row r="9" spans="1:10" ht="30" customHeight="1">
      <c r="A9" s="904"/>
      <c r="B9" s="904"/>
      <c r="C9" s="82" t="s">
        <v>890</v>
      </c>
      <c r="D9" s="75" t="s">
        <v>889</v>
      </c>
      <c r="E9" s="83">
        <v>78.56</v>
      </c>
      <c r="F9" s="84">
        <v>64.53</v>
      </c>
      <c r="G9" s="85">
        <v>0</v>
      </c>
      <c r="H9" s="85">
        <v>13.68</v>
      </c>
      <c r="I9" s="85">
        <v>0.35</v>
      </c>
      <c r="J9" s="84">
        <v>0</v>
      </c>
    </row>
    <row r="10" spans="1:10" ht="30" customHeight="1">
      <c r="A10" s="904"/>
      <c r="B10" s="904"/>
      <c r="C10" s="82" t="s">
        <v>891</v>
      </c>
      <c r="D10" s="75" t="s">
        <v>889</v>
      </c>
      <c r="E10" s="83">
        <v>114.38</v>
      </c>
      <c r="F10" s="84">
        <v>90.13</v>
      </c>
      <c r="G10" s="85">
        <v>2.9</v>
      </c>
      <c r="H10" s="85">
        <v>18.46</v>
      </c>
      <c r="I10" s="85">
        <v>2.89</v>
      </c>
      <c r="J10" s="84">
        <v>0</v>
      </c>
    </row>
    <row r="11" spans="1:10" ht="30" customHeight="1">
      <c r="A11" s="904"/>
      <c r="B11" s="904"/>
      <c r="C11" s="82" t="s">
        <v>892</v>
      </c>
      <c r="D11" s="75" t="s">
        <v>893</v>
      </c>
      <c r="E11" s="83">
        <v>132.29</v>
      </c>
      <c r="F11" s="84">
        <v>113.23</v>
      </c>
      <c r="G11" s="85">
        <v>3.2</v>
      </c>
      <c r="H11" s="85">
        <v>15.86</v>
      </c>
      <c r="I11" s="85">
        <v>0</v>
      </c>
      <c r="J11" s="84">
        <v>0</v>
      </c>
    </row>
    <row r="12" spans="1:10" ht="30" customHeight="1">
      <c r="A12" s="904"/>
      <c r="B12" s="904"/>
      <c r="C12" s="82" t="s">
        <v>894</v>
      </c>
      <c r="D12" s="75" t="s">
        <v>889</v>
      </c>
      <c r="E12" s="83">
        <v>405.69</v>
      </c>
      <c r="F12" s="84">
        <v>94.95</v>
      </c>
      <c r="G12" s="85">
        <v>2.34</v>
      </c>
      <c r="H12" s="85">
        <v>306.48</v>
      </c>
      <c r="I12" s="85">
        <v>1.92</v>
      </c>
      <c r="J12" s="84">
        <v>0</v>
      </c>
    </row>
    <row r="13" spans="1:10" ht="30" customHeight="1">
      <c r="A13" s="904"/>
      <c r="B13" s="904"/>
      <c r="C13" s="82" t="s">
        <v>895</v>
      </c>
      <c r="D13" s="75" t="s">
        <v>889</v>
      </c>
      <c r="E13" s="83">
        <v>278.7</v>
      </c>
      <c r="F13" s="84">
        <v>228.8</v>
      </c>
      <c r="G13" s="85">
        <v>8.1999999999999993</v>
      </c>
      <c r="H13" s="85">
        <v>39.1</v>
      </c>
      <c r="I13" s="85">
        <v>2.6</v>
      </c>
      <c r="J13" s="84">
        <v>0</v>
      </c>
    </row>
    <row r="14" spans="1:10" ht="30" customHeight="1">
      <c r="A14" s="904"/>
      <c r="B14" s="904"/>
      <c r="C14" s="82" t="s">
        <v>896</v>
      </c>
      <c r="D14" s="75" t="s">
        <v>889</v>
      </c>
      <c r="E14" s="83">
        <v>865.02</v>
      </c>
      <c r="F14" s="84">
        <v>254.8</v>
      </c>
      <c r="G14" s="85">
        <v>10.6</v>
      </c>
      <c r="H14" s="85">
        <v>141.62</v>
      </c>
      <c r="I14" s="85">
        <v>458</v>
      </c>
      <c r="J14" s="84">
        <v>0</v>
      </c>
    </row>
    <row r="15" spans="1:10" ht="30" customHeight="1">
      <c r="A15" s="904"/>
      <c r="B15" s="904"/>
      <c r="C15" s="82" t="s">
        <v>897</v>
      </c>
      <c r="D15" s="75" t="s">
        <v>889</v>
      </c>
      <c r="E15" s="83">
        <v>53.96</v>
      </c>
      <c r="F15" s="84">
        <v>28.22</v>
      </c>
      <c r="G15" s="85">
        <v>0</v>
      </c>
      <c r="H15" s="85">
        <v>14.34</v>
      </c>
      <c r="I15" s="85">
        <v>11.4</v>
      </c>
      <c r="J15" s="84">
        <v>0</v>
      </c>
    </row>
    <row r="16" spans="1:10" ht="30" customHeight="1">
      <c r="A16" s="904"/>
      <c r="B16" s="904"/>
      <c r="C16" s="82" t="s">
        <v>898</v>
      </c>
      <c r="D16" s="75" t="s">
        <v>889</v>
      </c>
      <c r="E16" s="83">
        <v>84.01</v>
      </c>
      <c r="F16" s="84">
        <v>50.88</v>
      </c>
      <c r="G16" s="85">
        <v>0</v>
      </c>
      <c r="H16" s="85">
        <v>26.93</v>
      </c>
      <c r="I16" s="85">
        <v>6.2</v>
      </c>
      <c r="J16" s="84">
        <v>0</v>
      </c>
    </row>
    <row r="17" spans="1:10" ht="30" customHeight="1">
      <c r="A17" s="904"/>
      <c r="B17" s="904"/>
      <c r="C17" s="82" t="s">
        <v>899</v>
      </c>
      <c r="D17" s="75" t="s">
        <v>889</v>
      </c>
      <c r="E17" s="83">
        <v>25.76</v>
      </c>
      <c r="F17" s="84">
        <v>19.899999999999999</v>
      </c>
      <c r="G17" s="85">
        <v>0</v>
      </c>
      <c r="H17" s="85">
        <v>5.86</v>
      </c>
      <c r="I17" s="85">
        <v>0</v>
      </c>
      <c r="J17" s="84">
        <v>0</v>
      </c>
    </row>
    <row r="18" spans="1:10" ht="30" customHeight="1">
      <c r="A18" s="904"/>
      <c r="B18" s="904"/>
      <c r="C18" s="82" t="s">
        <v>900</v>
      </c>
      <c r="D18" s="75" t="s">
        <v>901</v>
      </c>
      <c r="E18" s="83">
        <v>3.7</v>
      </c>
      <c r="F18" s="84">
        <v>0</v>
      </c>
      <c r="G18" s="84">
        <v>0</v>
      </c>
      <c r="H18" s="84">
        <v>0</v>
      </c>
      <c r="I18" s="84">
        <v>0</v>
      </c>
      <c r="J18" s="84">
        <v>3.7</v>
      </c>
    </row>
    <row r="19" spans="1:10" ht="30" customHeight="1">
      <c r="A19" s="904"/>
      <c r="B19" s="86" t="s">
        <v>902</v>
      </c>
      <c r="C19" s="82" t="s">
        <v>903</v>
      </c>
      <c r="D19" s="75" t="s">
        <v>901</v>
      </c>
      <c r="E19" s="83">
        <v>2</v>
      </c>
      <c r="F19" s="84">
        <v>0</v>
      </c>
      <c r="G19" s="84">
        <v>0</v>
      </c>
      <c r="H19" s="84">
        <v>0</v>
      </c>
      <c r="I19" s="84">
        <v>0</v>
      </c>
      <c r="J19" s="84">
        <v>2</v>
      </c>
    </row>
    <row r="20" spans="1:10" ht="30" customHeight="1">
      <c r="A20" s="904"/>
      <c r="B20" s="86" t="s">
        <v>904</v>
      </c>
      <c r="C20" s="82" t="s">
        <v>905</v>
      </c>
      <c r="D20" s="75" t="s">
        <v>901</v>
      </c>
      <c r="E20" s="83">
        <v>1</v>
      </c>
      <c r="F20" s="84">
        <v>0</v>
      </c>
      <c r="G20" s="84">
        <v>0</v>
      </c>
      <c r="H20" s="84">
        <v>0</v>
      </c>
      <c r="I20" s="84">
        <v>0</v>
      </c>
      <c r="J20" s="84">
        <v>1</v>
      </c>
    </row>
    <row r="21" spans="1:10" ht="30" customHeight="1">
      <c r="A21" s="904"/>
      <c r="B21" s="87" t="s">
        <v>906</v>
      </c>
      <c r="C21" s="88" t="s">
        <v>246</v>
      </c>
      <c r="D21" s="75" t="s">
        <v>901</v>
      </c>
      <c r="E21" s="83">
        <v>4.8</v>
      </c>
      <c r="F21" s="84">
        <v>0</v>
      </c>
      <c r="G21" s="84">
        <v>0</v>
      </c>
      <c r="H21" s="84">
        <v>0</v>
      </c>
      <c r="I21" s="84">
        <v>0</v>
      </c>
      <c r="J21" s="84">
        <v>4.8</v>
      </c>
    </row>
    <row r="22" spans="1:10" ht="30" customHeight="1">
      <c r="A22" s="904"/>
      <c r="B22" s="87" t="s">
        <v>907</v>
      </c>
      <c r="C22" s="82" t="s">
        <v>908</v>
      </c>
      <c r="D22" s="75" t="s">
        <v>901</v>
      </c>
      <c r="E22" s="83">
        <v>6.4</v>
      </c>
      <c r="F22" s="84">
        <v>0</v>
      </c>
      <c r="G22" s="84">
        <v>0</v>
      </c>
      <c r="H22" s="84">
        <v>0</v>
      </c>
      <c r="I22" s="84">
        <v>0</v>
      </c>
      <c r="J22" s="84">
        <v>6.4</v>
      </c>
    </row>
    <row r="23" spans="1:10" ht="30" customHeight="1">
      <c r="A23" s="904" t="s">
        <v>909</v>
      </c>
      <c r="B23" s="89" t="s">
        <v>910</v>
      </c>
      <c r="C23" s="90" t="s">
        <v>911</v>
      </c>
      <c r="D23" s="75"/>
      <c r="E23" s="78">
        <v>1210.94</v>
      </c>
      <c r="F23" s="78">
        <v>292.26</v>
      </c>
      <c r="G23" s="78">
        <v>784.87</v>
      </c>
      <c r="H23" s="78">
        <v>81.67</v>
      </c>
      <c r="I23" s="78">
        <v>31.84</v>
      </c>
      <c r="J23" s="78">
        <v>20.3</v>
      </c>
    </row>
    <row r="24" spans="1:10" ht="30" customHeight="1">
      <c r="A24" s="904"/>
      <c r="B24" s="81" t="s">
        <v>885</v>
      </c>
      <c r="C24" s="80" t="s">
        <v>886</v>
      </c>
      <c r="D24" s="75"/>
      <c r="E24" s="78">
        <v>1192.8399999999999</v>
      </c>
      <c r="F24" s="78">
        <v>292.26</v>
      </c>
      <c r="G24" s="78">
        <v>784.87</v>
      </c>
      <c r="H24" s="78">
        <v>81.67</v>
      </c>
      <c r="I24" s="78">
        <v>31.84</v>
      </c>
      <c r="J24" s="78">
        <v>3.9</v>
      </c>
    </row>
    <row r="25" spans="1:10" ht="30" customHeight="1">
      <c r="A25" s="904"/>
      <c r="B25" s="86" t="s">
        <v>912</v>
      </c>
      <c r="C25" s="82" t="s">
        <v>913</v>
      </c>
      <c r="D25" s="75" t="s">
        <v>889</v>
      </c>
      <c r="E25" s="83">
        <v>943.79</v>
      </c>
      <c r="F25" s="84">
        <v>118.22</v>
      </c>
      <c r="G25" s="85">
        <v>784.87</v>
      </c>
      <c r="H25" s="85">
        <v>38.229999999999997</v>
      </c>
      <c r="I25" s="85">
        <v>2.4700000000000002</v>
      </c>
      <c r="J25" s="84">
        <v>0</v>
      </c>
    </row>
    <row r="26" spans="1:10" ht="30" customHeight="1">
      <c r="A26" s="904"/>
      <c r="B26" s="86" t="s">
        <v>912</v>
      </c>
      <c r="C26" s="82" t="s">
        <v>914</v>
      </c>
      <c r="D26" s="75" t="s">
        <v>889</v>
      </c>
      <c r="E26" s="83">
        <v>246.85</v>
      </c>
      <c r="F26" s="84">
        <v>174.04</v>
      </c>
      <c r="G26" s="85">
        <v>0</v>
      </c>
      <c r="H26" s="85">
        <v>43.44</v>
      </c>
      <c r="I26" s="85">
        <v>29.37</v>
      </c>
      <c r="J26" s="84">
        <v>0</v>
      </c>
    </row>
    <row r="27" spans="1:10" ht="30" customHeight="1">
      <c r="A27" s="904"/>
      <c r="B27" s="86" t="s">
        <v>912</v>
      </c>
      <c r="C27" s="82" t="s">
        <v>915</v>
      </c>
      <c r="D27" s="75" t="s">
        <v>901</v>
      </c>
      <c r="E27" s="83">
        <v>2.2000000000000002</v>
      </c>
      <c r="F27" s="84">
        <v>0</v>
      </c>
      <c r="G27" s="84">
        <v>0</v>
      </c>
      <c r="H27" s="84">
        <v>0</v>
      </c>
      <c r="I27" s="84">
        <v>0</v>
      </c>
      <c r="J27" s="84">
        <v>2.2000000000000002</v>
      </c>
    </row>
    <row r="28" spans="1:10" ht="30" customHeight="1">
      <c r="A28" s="904"/>
      <c r="B28" s="86" t="s">
        <v>916</v>
      </c>
      <c r="C28" s="82" t="s">
        <v>917</v>
      </c>
      <c r="D28" s="75" t="s">
        <v>901</v>
      </c>
      <c r="E28" s="83">
        <v>1.7</v>
      </c>
      <c r="F28" s="84">
        <v>0</v>
      </c>
      <c r="G28" s="84">
        <v>0</v>
      </c>
      <c r="H28" s="84">
        <v>0</v>
      </c>
      <c r="I28" s="84">
        <v>0</v>
      </c>
      <c r="J28" s="84">
        <v>1.7</v>
      </c>
    </row>
    <row r="29" spans="1:10" ht="30" customHeight="1">
      <c r="A29" s="904"/>
      <c r="B29" s="91" t="s">
        <v>918</v>
      </c>
      <c r="C29" s="82" t="s">
        <v>918</v>
      </c>
      <c r="D29" s="75" t="s">
        <v>901</v>
      </c>
      <c r="E29" s="83">
        <v>3.5</v>
      </c>
      <c r="F29" s="84">
        <v>0</v>
      </c>
      <c r="G29" s="84">
        <v>0</v>
      </c>
      <c r="H29" s="84">
        <v>0</v>
      </c>
      <c r="I29" s="84">
        <v>0</v>
      </c>
      <c r="J29" s="84">
        <v>3.5</v>
      </c>
    </row>
    <row r="30" spans="1:10" ht="30" customHeight="1">
      <c r="A30" s="904"/>
      <c r="B30" s="91" t="s">
        <v>919</v>
      </c>
      <c r="C30" s="82" t="s">
        <v>919</v>
      </c>
      <c r="D30" s="75" t="s">
        <v>901</v>
      </c>
      <c r="E30" s="83">
        <v>2.5</v>
      </c>
      <c r="F30" s="84">
        <v>0</v>
      </c>
      <c r="G30" s="84">
        <v>0</v>
      </c>
      <c r="H30" s="84">
        <v>0</v>
      </c>
      <c r="I30" s="84">
        <v>0</v>
      </c>
      <c r="J30" s="84">
        <v>2.5</v>
      </c>
    </row>
    <row r="31" spans="1:10" ht="30" customHeight="1">
      <c r="A31" s="904"/>
      <c r="B31" s="91" t="s">
        <v>920</v>
      </c>
      <c r="C31" s="82" t="s">
        <v>920</v>
      </c>
      <c r="D31" s="75" t="s">
        <v>901</v>
      </c>
      <c r="E31" s="83">
        <v>3.2</v>
      </c>
      <c r="F31" s="84">
        <v>0</v>
      </c>
      <c r="G31" s="84">
        <v>0</v>
      </c>
      <c r="H31" s="84">
        <v>0</v>
      </c>
      <c r="I31" s="84">
        <v>0</v>
      </c>
      <c r="J31" s="84">
        <v>3.2</v>
      </c>
    </row>
    <row r="32" spans="1:10" ht="30" customHeight="1">
      <c r="A32" s="904"/>
      <c r="B32" s="91" t="s">
        <v>921</v>
      </c>
      <c r="C32" s="82" t="s">
        <v>921</v>
      </c>
      <c r="D32" s="75" t="s">
        <v>901</v>
      </c>
      <c r="E32" s="83">
        <v>7.2</v>
      </c>
      <c r="F32" s="84">
        <v>0</v>
      </c>
      <c r="G32" s="84">
        <v>0</v>
      </c>
      <c r="H32" s="84">
        <v>0</v>
      </c>
      <c r="I32" s="84">
        <v>0</v>
      </c>
      <c r="J32" s="84">
        <v>7.2</v>
      </c>
    </row>
    <row r="33" spans="1:10" s="65" customFormat="1" ht="30" customHeight="1">
      <c r="A33" s="904" t="s">
        <v>922</v>
      </c>
      <c r="B33" s="89" t="s">
        <v>923</v>
      </c>
      <c r="C33" s="90" t="s">
        <v>924</v>
      </c>
      <c r="D33" s="75"/>
      <c r="E33" s="78">
        <v>342.33</v>
      </c>
      <c r="F33" s="78">
        <v>243.66</v>
      </c>
      <c r="G33" s="78">
        <v>17.239999999999998</v>
      </c>
      <c r="H33" s="78">
        <v>53.22</v>
      </c>
      <c r="I33" s="78">
        <v>8.91</v>
      </c>
      <c r="J33" s="78">
        <v>19.3</v>
      </c>
    </row>
    <row r="34" spans="1:10" s="65" customFormat="1" ht="30" customHeight="1">
      <c r="A34" s="904"/>
      <c r="B34" s="81" t="s">
        <v>885</v>
      </c>
      <c r="C34" s="80" t="s">
        <v>886</v>
      </c>
      <c r="D34" s="75"/>
      <c r="E34" s="78">
        <v>327.13</v>
      </c>
      <c r="F34" s="78">
        <v>243.66</v>
      </c>
      <c r="G34" s="78">
        <v>17.239999999999998</v>
      </c>
      <c r="H34" s="78">
        <v>53.22</v>
      </c>
      <c r="I34" s="78">
        <v>8.91</v>
      </c>
      <c r="J34" s="78">
        <v>4.0999999999999996</v>
      </c>
    </row>
    <row r="35" spans="1:10" ht="30" customHeight="1">
      <c r="A35" s="904"/>
      <c r="B35" s="86" t="s">
        <v>925</v>
      </c>
      <c r="C35" s="92" t="s">
        <v>926</v>
      </c>
      <c r="D35" s="75" t="s">
        <v>889</v>
      </c>
      <c r="E35" s="83">
        <v>47.71</v>
      </c>
      <c r="F35" s="84">
        <v>24.34</v>
      </c>
      <c r="G35" s="85">
        <v>1.64</v>
      </c>
      <c r="H35" s="85">
        <v>12.82</v>
      </c>
      <c r="I35" s="85">
        <v>8.91</v>
      </c>
      <c r="J35" s="84">
        <v>0</v>
      </c>
    </row>
    <row r="36" spans="1:10" ht="30" customHeight="1">
      <c r="A36" s="904"/>
      <c r="B36" s="86" t="s">
        <v>925</v>
      </c>
      <c r="C36" s="82" t="s">
        <v>927</v>
      </c>
      <c r="D36" s="75" t="s">
        <v>889</v>
      </c>
      <c r="E36" s="83">
        <v>122.95</v>
      </c>
      <c r="F36" s="84">
        <v>81.52</v>
      </c>
      <c r="G36" s="85">
        <v>8.1999999999999993</v>
      </c>
      <c r="H36" s="85">
        <v>33.229999999999997</v>
      </c>
      <c r="I36" s="85">
        <v>0</v>
      </c>
      <c r="J36" s="84">
        <v>0</v>
      </c>
    </row>
    <row r="37" spans="1:10" ht="30" customHeight="1">
      <c r="A37" s="904"/>
      <c r="B37" s="86" t="s">
        <v>925</v>
      </c>
      <c r="C37" s="82" t="s">
        <v>928</v>
      </c>
      <c r="D37" s="75" t="s">
        <v>889</v>
      </c>
      <c r="E37" s="83">
        <v>152.37</v>
      </c>
      <c r="F37" s="84">
        <v>137.80000000000001</v>
      </c>
      <c r="G37" s="85">
        <v>7.4</v>
      </c>
      <c r="H37" s="85">
        <v>7.17</v>
      </c>
      <c r="I37" s="85">
        <v>0</v>
      </c>
      <c r="J37" s="84">
        <v>0</v>
      </c>
    </row>
    <row r="38" spans="1:10" ht="30" customHeight="1">
      <c r="A38" s="904"/>
      <c r="B38" s="86" t="s">
        <v>925</v>
      </c>
      <c r="C38" s="82" t="s">
        <v>929</v>
      </c>
      <c r="D38" s="75" t="s">
        <v>901</v>
      </c>
      <c r="E38" s="83">
        <v>4.0999999999999996</v>
      </c>
      <c r="F38" s="83">
        <v>0</v>
      </c>
      <c r="G38" s="83">
        <v>0</v>
      </c>
      <c r="H38" s="83">
        <v>0</v>
      </c>
      <c r="I38" s="83">
        <v>0</v>
      </c>
      <c r="J38" s="84">
        <v>4.0999999999999996</v>
      </c>
    </row>
    <row r="39" spans="1:10" ht="30" customHeight="1">
      <c r="A39" s="904"/>
      <c r="B39" s="87" t="s">
        <v>930</v>
      </c>
      <c r="C39" s="82" t="s">
        <v>931</v>
      </c>
      <c r="D39" s="75" t="s">
        <v>901</v>
      </c>
      <c r="E39" s="83">
        <v>8.5</v>
      </c>
      <c r="F39" s="83">
        <v>0</v>
      </c>
      <c r="G39" s="83">
        <v>0</v>
      </c>
      <c r="H39" s="83">
        <v>0</v>
      </c>
      <c r="I39" s="83">
        <v>0</v>
      </c>
      <c r="J39" s="84">
        <v>8.5</v>
      </c>
    </row>
    <row r="40" spans="1:10" ht="30" customHeight="1">
      <c r="A40" s="904"/>
      <c r="B40" s="91" t="s">
        <v>932</v>
      </c>
      <c r="C40" s="82" t="s">
        <v>932</v>
      </c>
      <c r="D40" s="75" t="s">
        <v>901</v>
      </c>
      <c r="E40" s="83">
        <v>6.7</v>
      </c>
      <c r="F40" s="83">
        <v>0</v>
      </c>
      <c r="G40" s="83">
        <v>0</v>
      </c>
      <c r="H40" s="83">
        <v>0</v>
      </c>
      <c r="I40" s="83">
        <v>0</v>
      </c>
      <c r="J40" s="84">
        <v>6.7</v>
      </c>
    </row>
    <row r="41" spans="1:10" s="65" customFormat="1" ht="30" customHeight="1">
      <c r="A41" s="904" t="s">
        <v>933</v>
      </c>
      <c r="B41" s="89" t="s">
        <v>934</v>
      </c>
      <c r="C41" s="90" t="s">
        <v>924</v>
      </c>
      <c r="D41" s="75"/>
      <c r="E41" s="78">
        <v>815.12</v>
      </c>
      <c r="F41" s="78">
        <v>525.41999999999996</v>
      </c>
      <c r="G41" s="78">
        <v>55.19</v>
      </c>
      <c r="H41" s="78">
        <v>105.13</v>
      </c>
      <c r="I41" s="78">
        <v>71.680000000000007</v>
      </c>
      <c r="J41" s="78">
        <v>57.7</v>
      </c>
    </row>
    <row r="42" spans="1:10" s="65" customFormat="1" ht="30" customHeight="1">
      <c r="A42" s="904"/>
      <c r="B42" s="81" t="s">
        <v>885</v>
      </c>
      <c r="C42" s="80" t="s">
        <v>886</v>
      </c>
      <c r="D42" s="75"/>
      <c r="E42" s="78">
        <v>762.42</v>
      </c>
      <c r="F42" s="78">
        <v>525.41999999999996</v>
      </c>
      <c r="G42" s="78">
        <v>55.19</v>
      </c>
      <c r="H42" s="78">
        <v>105.13</v>
      </c>
      <c r="I42" s="78">
        <v>71.680000000000007</v>
      </c>
      <c r="J42" s="78">
        <v>5</v>
      </c>
    </row>
    <row r="43" spans="1:10" ht="30" customHeight="1">
      <c r="A43" s="904"/>
      <c r="B43" s="86" t="s">
        <v>935</v>
      </c>
      <c r="C43" s="82" t="s">
        <v>936</v>
      </c>
      <c r="D43" s="75" t="s">
        <v>889</v>
      </c>
      <c r="E43" s="83">
        <v>119.34</v>
      </c>
      <c r="F43" s="84">
        <v>87.83</v>
      </c>
      <c r="G43" s="85">
        <v>6.99</v>
      </c>
      <c r="H43" s="85">
        <v>15.64</v>
      </c>
      <c r="I43" s="85">
        <v>8.8800000000000008</v>
      </c>
      <c r="J43" s="84">
        <v>0</v>
      </c>
    </row>
    <row r="44" spans="1:10" ht="30" customHeight="1">
      <c r="A44" s="904"/>
      <c r="B44" s="86" t="s">
        <v>935</v>
      </c>
      <c r="C44" s="82" t="s">
        <v>937</v>
      </c>
      <c r="D44" s="75" t="s">
        <v>889</v>
      </c>
      <c r="E44" s="83">
        <v>168.37</v>
      </c>
      <c r="F44" s="84">
        <v>73.39</v>
      </c>
      <c r="G44" s="85">
        <v>0</v>
      </c>
      <c r="H44" s="85">
        <v>40.18</v>
      </c>
      <c r="I44" s="85">
        <v>54.8</v>
      </c>
      <c r="J44" s="84">
        <v>0</v>
      </c>
    </row>
    <row r="45" spans="1:10" ht="30" customHeight="1">
      <c r="A45" s="904"/>
      <c r="B45" s="86" t="s">
        <v>935</v>
      </c>
      <c r="C45" s="82" t="s">
        <v>938</v>
      </c>
      <c r="D45" s="75" t="s">
        <v>893</v>
      </c>
      <c r="E45" s="83">
        <v>320.37</v>
      </c>
      <c r="F45" s="84">
        <v>231</v>
      </c>
      <c r="G45" s="85">
        <v>48.2</v>
      </c>
      <c r="H45" s="85">
        <v>34.97</v>
      </c>
      <c r="I45" s="85">
        <v>6.2</v>
      </c>
      <c r="J45" s="84">
        <v>0</v>
      </c>
    </row>
    <row r="46" spans="1:10" ht="30" customHeight="1">
      <c r="A46" s="904"/>
      <c r="B46" s="86" t="s">
        <v>935</v>
      </c>
      <c r="C46" s="82" t="s">
        <v>939</v>
      </c>
      <c r="D46" s="75" t="s">
        <v>889</v>
      </c>
      <c r="E46" s="83">
        <v>149.34</v>
      </c>
      <c r="F46" s="84">
        <v>133.19999999999999</v>
      </c>
      <c r="G46" s="85">
        <v>0</v>
      </c>
      <c r="H46" s="85">
        <v>14.34</v>
      </c>
      <c r="I46" s="85">
        <v>1.8</v>
      </c>
      <c r="J46" s="84">
        <v>0</v>
      </c>
    </row>
    <row r="47" spans="1:10" ht="30" customHeight="1">
      <c r="A47" s="904"/>
      <c r="B47" s="82" t="s">
        <v>940</v>
      </c>
      <c r="C47" s="82" t="s">
        <v>940</v>
      </c>
      <c r="D47" s="75" t="s">
        <v>901</v>
      </c>
      <c r="E47" s="83">
        <v>1</v>
      </c>
      <c r="F47" s="84">
        <v>0</v>
      </c>
      <c r="G47" s="84">
        <v>0</v>
      </c>
      <c r="H47" s="84">
        <v>0</v>
      </c>
      <c r="I47" s="84">
        <v>0</v>
      </c>
      <c r="J47" s="84">
        <v>1</v>
      </c>
    </row>
    <row r="48" spans="1:10" ht="30" customHeight="1">
      <c r="A48" s="904"/>
      <c r="B48" s="82" t="s">
        <v>941</v>
      </c>
      <c r="C48" s="82" t="s">
        <v>941</v>
      </c>
      <c r="D48" s="75" t="s">
        <v>901</v>
      </c>
      <c r="E48" s="83">
        <v>1</v>
      </c>
      <c r="F48" s="84">
        <v>0</v>
      </c>
      <c r="G48" s="84">
        <v>0</v>
      </c>
      <c r="H48" s="84">
        <v>0</v>
      </c>
      <c r="I48" s="84">
        <v>0</v>
      </c>
      <c r="J48" s="84">
        <v>1</v>
      </c>
    </row>
    <row r="49" spans="1:10" ht="30" customHeight="1">
      <c r="A49" s="904"/>
      <c r="B49" s="82" t="s">
        <v>942</v>
      </c>
      <c r="C49" s="82" t="s">
        <v>942</v>
      </c>
      <c r="D49" s="75" t="s">
        <v>901</v>
      </c>
      <c r="E49" s="83">
        <v>1</v>
      </c>
      <c r="F49" s="84">
        <v>0</v>
      </c>
      <c r="G49" s="84">
        <v>0</v>
      </c>
      <c r="H49" s="84">
        <v>0</v>
      </c>
      <c r="I49" s="84">
        <v>0</v>
      </c>
      <c r="J49" s="84">
        <v>1</v>
      </c>
    </row>
    <row r="50" spans="1:10" ht="30" customHeight="1">
      <c r="A50" s="904"/>
      <c r="B50" s="82" t="s">
        <v>943</v>
      </c>
      <c r="C50" s="82" t="s">
        <v>943</v>
      </c>
      <c r="D50" s="75" t="s">
        <v>901</v>
      </c>
      <c r="E50" s="83">
        <v>1</v>
      </c>
      <c r="F50" s="84">
        <v>0</v>
      </c>
      <c r="G50" s="84">
        <v>0</v>
      </c>
      <c r="H50" s="84">
        <v>0</v>
      </c>
      <c r="I50" s="84">
        <v>0</v>
      </c>
      <c r="J50" s="84">
        <v>1</v>
      </c>
    </row>
    <row r="51" spans="1:10" ht="30" customHeight="1">
      <c r="A51" s="904"/>
      <c r="B51" s="82" t="s">
        <v>944</v>
      </c>
      <c r="C51" s="82" t="s">
        <v>944</v>
      </c>
      <c r="D51" s="75" t="s">
        <v>901</v>
      </c>
      <c r="E51" s="83">
        <v>1</v>
      </c>
      <c r="F51" s="84">
        <v>0</v>
      </c>
      <c r="G51" s="84">
        <v>0</v>
      </c>
      <c r="H51" s="84">
        <v>0</v>
      </c>
      <c r="I51" s="84">
        <v>0</v>
      </c>
      <c r="J51" s="84">
        <v>1</v>
      </c>
    </row>
    <row r="52" spans="1:10" ht="30" customHeight="1">
      <c r="A52" s="904"/>
      <c r="B52" s="91" t="s">
        <v>945</v>
      </c>
      <c r="C52" s="82" t="s">
        <v>945</v>
      </c>
      <c r="D52" s="75" t="s">
        <v>901</v>
      </c>
      <c r="E52" s="83">
        <v>6.9</v>
      </c>
      <c r="F52" s="84">
        <v>0</v>
      </c>
      <c r="G52" s="84">
        <v>0</v>
      </c>
      <c r="H52" s="84">
        <v>0</v>
      </c>
      <c r="I52" s="84">
        <v>0</v>
      </c>
      <c r="J52" s="84">
        <v>6.9</v>
      </c>
    </row>
    <row r="53" spans="1:10" ht="30" customHeight="1">
      <c r="A53" s="904"/>
      <c r="B53" s="91" t="s">
        <v>946</v>
      </c>
      <c r="C53" s="82" t="s">
        <v>946</v>
      </c>
      <c r="D53" s="75" t="s">
        <v>901</v>
      </c>
      <c r="E53" s="83">
        <v>4.9000000000000004</v>
      </c>
      <c r="F53" s="84">
        <v>0</v>
      </c>
      <c r="G53" s="84">
        <v>0</v>
      </c>
      <c r="H53" s="84">
        <v>0</v>
      </c>
      <c r="I53" s="84">
        <v>0</v>
      </c>
      <c r="J53" s="84">
        <v>4.9000000000000004</v>
      </c>
    </row>
    <row r="54" spans="1:10" ht="30" customHeight="1">
      <c r="A54" s="904"/>
      <c r="B54" s="91" t="s">
        <v>947</v>
      </c>
      <c r="C54" s="82" t="s">
        <v>947</v>
      </c>
      <c r="D54" s="75" t="s">
        <v>901</v>
      </c>
      <c r="E54" s="83">
        <v>3.6</v>
      </c>
      <c r="F54" s="84">
        <v>0</v>
      </c>
      <c r="G54" s="84">
        <v>0</v>
      </c>
      <c r="H54" s="84">
        <v>0</v>
      </c>
      <c r="I54" s="84">
        <v>0</v>
      </c>
      <c r="J54" s="84">
        <v>3.6</v>
      </c>
    </row>
    <row r="55" spans="1:10" ht="30" customHeight="1">
      <c r="A55" s="904"/>
      <c r="B55" s="91" t="s">
        <v>948</v>
      </c>
      <c r="C55" s="82" t="s">
        <v>948</v>
      </c>
      <c r="D55" s="75" t="s">
        <v>901</v>
      </c>
      <c r="E55" s="83">
        <v>5.2</v>
      </c>
      <c r="F55" s="84">
        <v>0</v>
      </c>
      <c r="G55" s="84">
        <v>0</v>
      </c>
      <c r="H55" s="84">
        <v>0</v>
      </c>
      <c r="I55" s="84">
        <v>0</v>
      </c>
      <c r="J55" s="84">
        <v>5.2</v>
      </c>
    </row>
    <row r="56" spans="1:10" ht="30" customHeight="1">
      <c r="A56" s="904"/>
      <c r="B56" s="91" t="s">
        <v>949</v>
      </c>
      <c r="C56" s="82" t="s">
        <v>949</v>
      </c>
      <c r="D56" s="75" t="s">
        <v>901</v>
      </c>
      <c r="E56" s="83">
        <v>9.6999999999999993</v>
      </c>
      <c r="F56" s="84">
        <v>0</v>
      </c>
      <c r="G56" s="84">
        <v>0</v>
      </c>
      <c r="H56" s="84">
        <v>0</v>
      </c>
      <c r="I56" s="84">
        <v>0</v>
      </c>
      <c r="J56" s="84">
        <v>9.6999999999999993</v>
      </c>
    </row>
    <row r="57" spans="1:10" ht="30" customHeight="1">
      <c r="A57" s="904"/>
      <c r="B57" s="91" t="s">
        <v>950</v>
      </c>
      <c r="C57" s="82" t="s">
        <v>950</v>
      </c>
      <c r="D57" s="75" t="s">
        <v>901</v>
      </c>
      <c r="E57" s="83">
        <v>13.2</v>
      </c>
      <c r="F57" s="84">
        <v>0</v>
      </c>
      <c r="G57" s="84">
        <v>0</v>
      </c>
      <c r="H57" s="84">
        <v>0</v>
      </c>
      <c r="I57" s="84">
        <v>0</v>
      </c>
      <c r="J57" s="84">
        <v>13.2</v>
      </c>
    </row>
    <row r="58" spans="1:10" ht="30" customHeight="1">
      <c r="A58" s="904"/>
      <c r="B58" s="91" t="s">
        <v>951</v>
      </c>
      <c r="C58" s="82" t="s">
        <v>951</v>
      </c>
      <c r="D58" s="75" t="s">
        <v>901</v>
      </c>
      <c r="E58" s="83">
        <v>9.1999999999999993</v>
      </c>
      <c r="F58" s="84">
        <v>0</v>
      </c>
      <c r="G58" s="84">
        <v>0</v>
      </c>
      <c r="H58" s="84">
        <v>0</v>
      </c>
      <c r="I58" s="84">
        <v>0</v>
      </c>
      <c r="J58" s="84">
        <v>9.1999999999999993</v>
      </c>
    </row>
    <row r="59" spans="1:10" s="65" customFormat="1" ht="30" customHeight="1">
      <c r="A59" s="904" t="s">
        <v>952</v>
      </c>
      <c r="B59" s="89" t="s">
        <v>953</v>
      </c>
      <c r="C59" s="90" t="s">
        <v>924</v>
      </c>
      <c r="D59" s="75"/>
      <c r="E59" s="78">
        <v>1787.48</v>
      </c>
      <c r="F59" s="78">
        <v>-31.93</v>
      </c>
      <c r="G59" s="78">
        <v>0</v>
      </c>
      <c r="H59" s="78">
        <v>445.05</v>
      </c>
      <c r="I59" s="78">
        <v>1261.76</v>
      </c>
      <c r="J59" s="78">
        <v>112.6</v>
      </c>
    </row>
    <row r="60" spans="1:10" s="65" customFormat="1" ht="30" customHeight="1">
      <c r="A60" s="904"/>
      <c r="B60" s="81" t="s">
        <v>885</v>
      </c>
      <c r="C60" s="80" t="s">
        <v>886</v>
      </c>
      <c r="D60" s="75"/>
      <c r="E60" s="78">
        <v>1681.48</v>
      </c>
      <c r="F60" s="78">
        <v>-31.93</v>
      </c>
      <c r="G60" s="78">
        <v>0</v>
      </c>
      <c r="H60" s="78">
        <v>445.05</v>
      </c>
      <c r="I60" s="78">
        <v>1261.76</v>
      </c>
      <c r="J60" s="78">
        <v>6.6</v>
      </c>
    </row>
    <row r="61" spans="1:10" ht="30" customHeight="1">
      <c r="A61" s="904"/>
      <c r="B61" s="86" t="s">
        <v>954</v>
      </c>
      <c r="C61" s="82" t="s">
        <v>955</v>
      </c>
      <c r="D61" s="75" t="s">
        <v>889</v>
      </c>
      <c r="E61" s="83">
        <v>1668.79</v>
      </c>
      <c r="F61" s="84">
        <v>-37.369999999999997</v>
      </c>
      <c r="G61" s="85">
        <v>0</v>
      </c>
      <c r="H61" s="85">
        <v>444.4</v>
      </c>
      <c r="I61" s="85">
        <v>1261.76</v>
      </c>
      <c r="J61" s="84">
        <v>0</v>
      </c>
    </row>
    <row r="62" spans="1:10" ht="30" customHeight="1">
      <c r="A62" s="904"/>
      <c r="B62" s="86" t="s">
        <v>954</v>
      </c>
      <c r="C62" s="92" t="s">
        <v>956</v>
      </c>
      <c r="D62" s="75" t="s">
        <v>893</v>
      </c>
      <c r="E62" s="83">
        <v>6.09</v>
      </c>
      <c r="F62" s="84">
        <v>5.44</v>
      </c>
      <c r="G62" s="85">
        <v>0</v>
      </c>
      <c r="H62" s="85">
        <v>0.65</v>
      </c>
      <c r="I62" s="85">
        <v>0</v>
      </c>
      <c r="J62" s="84">
        <v>0</v>
      </c>
    </row>
    <row r="63" spans="1:10" ht="30" customHeight="1">
      <c r="A63" s="904"/>
      <c r="B63" s="92" t="s">
        <v>957</v>
      </c>
      <c r="C63" s="92" t="s">
        <v>957</v>
      </c>
      <c r="D63" s="75" t="s">
        <v>901</v>
      </c>
      <c r="E63" s="83">
        <v>2.5</v>
      </c>
      <c r="F63" s="83">
        <v>0</v>
      </c>
      <c r="G63" s="83">
        <v>0</v>
      </c>
      <c r="H63" s="83">
        <v>0</v>
      </c>
      <c r="I63" s="83">
        <v>0</v>
      </c>
      <c r="J63" s="84">
        <v>2.5</v>
      </c>
    </row>
    <row r="64" spans="1:10" ht="30" customHeight="1">
      <c r="A64" s="904"/>
      <c r="B64" s="92" t="s">
        <v>958</v>
      </c>
      <c r="C64" s="92" t="s">
        <v>958</v>
      </c>
      <c r="D64" s="75" t="s">
        <v>901</v>
      </c>
      <c r="E64" s="83">
        <v>3.1</v>
      </c>
      <c r="F64" s="83">
        <v>0</v>
      </c>
      <c r="G64" s="83">
        <v>0</v>
      </c>
      <c r="H64" s="83">
        <v>0</v>
      </c>
      <c r="I64" s="83">
        <v>0</v>
      </c>
      <c r="J64" s="84">
        <v>3.1</v>
      </c>
    </row>
    <row r="65" spans="1:10" ht="30" customHeight="1">
      <c r="A65" s="904"/>
      <c r="B65" s="92" t="s">
        <v>959</v>
      </c>
      <c r="C65" s="92" t="s">
        <v>959</v>
      </c>
      <c r="D65" s="75" t="s">
        <v>901</v>
      </c>
      <c r="E65" s="83">
        <v>1</v>
      </c>
      <c r="F65" s="83">
        <v>0</v>
      </c>
      <c r="G65" s="83">
        <v>0</v>
      </c>
      <c r="H65" s="83">
        <v>0</v>
      </c>
      <c r="I65" s="83">
        <v>0</v>
      </c>
      <c r="J65" s="84">
        <v>1</v>
      </c>
    </row>
    <row r="66" spans="1:10" ht="30" customHeight="1">
      <c r="A66" s="904"/>
      <c r="B66" s="94" t="s">
        <v>960</v>
      </c>
      <c r="C66" s="92" t="s">
        <v>960</v>
      </c>
      <c r="D66" s="75" t="s">
        <v>901</v>
      </c>
      <c r="E66" s="83">
        <v>12.3</v>
      </c>
      <c r="F66" s="83">
        <v>0</v>
      </c>
      <c r="G66" s="83">
        <v>0</v>
      </c>
      <c r="H66" s="83">
        <v>0</v>
      </c>
      <c r="I66" s="83">
        <v>0</v>
      </c>
      <c r="J66" s="84">
        <v>12.3</v>
      </c>
    </row>
    <row r="67" spans="1:10" ht="30" customHeight="1">
      <c r="A67" s="904"/>
      <c r="B67" s="94" t="s">
        <v>961</v>
      </c>
      <c r="C67" s="92" t="s">
        <v>961</v>
      </c>
      <c r="D67" s="75" t="s">
        <v>901</v>
      </c>
      <c r="E67" s="83">
        <v>8.1</v>
      </c>
      <c r="F67" s="83">
        <v>0</v>
      </c>
      <c r="G67" s="83">
        <v>0</v>
      </c>
      <c r="H67" s="83">
        <v>0</v>
      </c>
      <c r="I67" s="83">
        <v>0</v>
      </c>
      <c r="J67" s="84">
        <v>8.1</v>
      </c>
    </row>
    <row r="68" spans="1:10" ht="30" customHeight="1">
      <c r="A68" s="904"/>
      <c r="B68" s="94" t="s">
        <v>962</v>
      </c>
      <c r="C68" s="92" t="s">
        <v>962</v>
      </c>
      <c r="D68" s="75" t="s">
        <v>901</v>
      </c>
      <c r="E68" s="83">
        <v>18.2</v>
      </c>
      <c r="F68" s="83">
        <v>0</v>
      </c>
      <c r="G68" s="83">
        <v>0</v>
      </c>
      <c r="H68" s="83">
        <v>0</v>
      </c>
      <c r="I68" s="83">
        <v>0</v>
      </c>
      <c r="J68" s="84">
        <v>18.2</v>
      </c>
    </row>
    <row r="69" spans="1:10" ht="30" customHeight="1">
      <c r="A69" s="904"/>
      <c r="B69" s="94" t="s">
        <v>963</v>
      </c>
      <c r="C69" s="92" t="s">
        <v>963</v>
      </c>
      <c r="D69" s="75" t="s">
        <v>901</v>
      </c>
      <c r="E69" s="83">
        <v>16.2</v>
      </c>
      <c r="F69" s="83">
        <v>0</v>
      </c>
      <c r="G69" s="83">
        <v>0</v>
      </c>
      <c r="H69" s="83">
        <v>0</v>
      </c>
      <c r="I69" s="83">
        <v>0</v>
      </c>
      <c r="J69" s="84">
        <v>16.2</v>
      </c>
    </row>
    <row r="70" spans="1:10" ht="30" customHeight="1">
      <c r="A70" s="904"/>
      <c r="B70" s="94" t="s">
        <v>964</v>
      </c>
      <c r="C70" s="92" t="s">
        <v>964</v>
      </c>
      <c r="D70" s="75" t="s">
        <v>901</v>
      </c>
      <c r="E70" s="83">
        <v>11.6</v>
      </c>
      <c r="F70" s="83">
        <v>0</v>
      </c>
      <c r="G70" s="83">
        <v>0</v>
      </c>
      <c r="H70" s="83">
        <v>0</v>
      </c>
      <c r="I70" s="83">
        <v>0</v>
      </c>
      <c r="J70" s="84">
        <v>11.6</v>
      </c>
    </row>
    <row r="71" spans="1:10" ht="30" customHeight="1">
      <c r="A71" s="904"/>
      <c r="B71" s="94" t="s">
        <v>965</v>
      </c>
      <c r="C71" s="92" t="s">
        <v>965</v>
      </c>
      <c r="D71" s="75" t="s">
        <v>901</v>
      </c>
      <c r="E71" s="83">
        <v>6.5</v>
      </c>
      <c r="F71" s="83">
        <v>0</v>
      </c>
      <c r="G71" s="83">
        <v>0</v>
      </c>
      <c r="H71" s="83">
        <v>0</v>
      </c>
      <c r="I71" s="83">
        <v>0</v>
      </c>
      <c r="J71" s="84">
        <v>6.5</v>
      </c>
    </row>
    <row r="72" spans="1:10" ht="30" customHeight="1">
      <c r="A72" s="904"/>
      <c r="B72" s="94" t="s">
        <v>966</v>
      </c>
      <c r="C72" s="92" t="s">
        <v>966</v>
      </c>
      <c r="D72" s="75" t="s">
        <v>901</v>
      </c>
      <c r="E72" s="83">
        <v>8.6</v>
      </c>
      <c r="F72" s="83">
        <v>0</v>
      </c>
      <c r="G72" s="83">
        <v>0</v>
      </c>
      <c r="H72" s="83">
        <v>0</v>
      </c>
      <c r="I72" s="83">
        <v>0</v>
      </c>
      <c r="J72" s="84">
        <v>8.6</v>
      </c>
    </row>
    <row r="73" spans="1:10" ht="30" customHeight="1">
      <c r="A73" s="904"/>
      <c r="B73" s="94" t="s">
        <v>967</v>
      </c>
      <c r="C73" s="92" t="s">
        <v>968</v>
      </c>
      <c r="D73" s="75" t="s">
        <v>901</v>
      </c>
      <c r="E73" s="83">
        <v>10.5</v>
      </c>
      <c r="F73" s="83">
        <v>0</v>
      </c>
      <c r="G73" s="83">
        <v>0</v>
      </c>
      <c r="H73" s="83">
        <v>0</v>
      </c>
      <c r="I73" s="83">
        <v>0</v>
      </c>
      <c r="J73" s="84">
        <v>10.5</v>
      </c>
    </row>
    <row r="74" spans="1:10" ht="30" customHeight="1">
      <c r="A74" s="904"/>
      <c r="B74" s="94" t="s">
        <v>969</v>
      </c>
      <c r="C74" s="92" t="s">
        <v>969</v>
      </c>
      <c r="D74" s="75" t="s">
        <v>901</v>
      </c>
      <c r="E74" s="83">
        <v>14</v>
      </c>
      <c r="F74" s="83">
        <v>0</v>
      </c>
      <c r="G74" s="83">
        <v>0</v>
      </c>
      <c r="H74" s="83">
        <v>0</v>
      </c>
      <c r="I74" s="83">
        <v>0</v>
      </c>
      <c r="J74" s="84">
        <v>14</v>
      </c>
    </row>
    <row r="75" spans="1:10" s="65" customFormat="1" ht="30" customHeight="1">
      <c r="A75" s="904" t="s">
        <v>970</v>
      </c>
      <c r="B75" s="89" t="s">
        <v>971</v>
      </c>
      <c r="C75" s="90" t="s">
        <v>924</v>
      </c>
      <c r="D75" s="75"/>
      <c r="E75" s="78">
        <v>806.43</v>
      </c>
      <c r="F75" s="78">
        <v>181.57</v>
      </c>
      <c r="G75" s="78">
        <v>2.44</v>
      </c>
      <c r="H75" s="78">
        <v>165.94</v>
      </c>
      <c r="I75" s="78">
        <v>355.68</v>
      </c>
      <c r="J75" s="78">
        <v>100.8</v>
      </c>
    </row>
    <row r="76" spans="1:10" s="65" customFormat="1" ht="30" customHeight="1">
      <c r="A76" s="904"/>
      <c r="B76" s="81" t="s">
        <v>885</v>
      </c>
      <c r="C76" s="80" t="s">
        <v>886</v>
      </c>
      <c r="D76" s="75"/>
      <c r="E76" s="78">
        <v>715.23</v>
      </c>
      <c r="F76" s="78">
        <v>181.57</v>
      </c>
      <c r="G76" s="78">
        <v>2.44</v>
      </c>
      <c r="H76" s="78">
        <v>165.94</v>
      </c>
      <c r="I76" s="78">
        <v>355.68</v>
      </c>
      <c r="J76" s="78">
        <v>9.6</v>
      </c>
    </row>
    <row r="77" spans="1:10" ht="30" customHeight="1">
      <c r="A77" s="904"/>
      <c r="B77" s="86" t="s">
        <v>972</v>
      </c>
      <c r="C77" s="82" t="s">
        <v>973</v>
      </c>
      <c r="D77" s="75" t="s">
        <v>889</v>
      </c>
      <c r="E77" s="83">
        <v>161.65</v>
      </c>
      <c r="F77" s="84">
        <v>129.72999999999999</v>
      </c>
      <c r="G77" s="85">
        <v>0.92</v>
      </c>
      <c r="H77" s="85">
        <v>24.76</v>
      </c>
      <c r="I77" s="85">
        <v>6.24</v>
      </c>
      <c r="J77" s="84">
        <v>0</v>
      </c>
    </row>
    <row r="78" spans="1:10" ht="30" customHeight="1">
      <c r="A78" s="904"/>
      <c r="B78" s="86" t="s">
        <v>972</v>
      </c>
      <c r="C78" s="82" t="s">
        <v>974</v>
      </c>
      <c r="D78" s="75" t="s">
        <v>889</v>
      </c>
      <c r="E78" s="83">
        <v>543.98</v>
      </c>
      <c r="F78" s="84">
        <v>51.84</v>
      </c>
      <c r="G78" s="85">
        <v>1.52</v>
      </c>
      <c r="H78" s="85">
        <v>141.18</v>
      </c>
      <c r="I78" s="85">
        <v>349.44</v>
      </c>
      <c r="J78" s="84">
        <v>0</v>
      </c>
    </row>
    <row r="79" spans="1:10" ht="30" customHeight="1">
      <c r="A79" s="904"/>
      <c r="B79" s="86" t="s">
        <v>975</v>
      </c>
      <c r="C79" s="82" t="s">
        <v>976</v>
      </c>
      <c r="D79" s="75" t="s">
        <v>901</v>
      </c>
      <c r="E79" s="83">
        <v>1.3</v>
      </c>
      <c r="F79" s="83">
        <v>0</v>
      </c>
      <c r="G79" s="83">
        <v>0</v>
      </c>
      <c r="H79" s="83">
        <v>0</v>
      </c>
      <c r="I79" s="83">
        <v>0</v>
      </c>
      <c r="J79" s="84">
        <v>1.3</v>
      </c>
    </row>
    <row r="80" spans="1:10" ht="30" customHeight="1">
      <c r="A80" s="904"/>
      <c r="B80" s="82" t="s">
        <v>977</v>
      </c>
      <c r="C80" s="82" t="s">
        <v>977</v>
      </c>
      <c r="D80" s="75" t="s">
        <v>901</v>
      </c>
      <c r="E80" s="83">
        <v>3.7</v>
      </c>
      <c r="F80" s="83">
        <v>0</v>
      </c>
      <c r="G80" s="83">
        <v>0</v>
      </c>
      <c r="H80" s="83">
        <v>0</v>
      </c>
      <c r="I80" s="83">
        <v>0</v>
      </c>
      <c r="J80" s="84">
        <v>3.7</v>
      </c>
    </row>
    <row r="81" spans="1:10" ht="30" customHeight="1">
      <c r="A81" s="904"/>
      <c r="B81" s="82" t="s">
        <v>978</v>
      </c>
      <c r="C81" s="82" t="s">
        <v>978</v>
      </c>
      <c r="D81" s="75" t="s">
        <v>901</v>
      </c>
      <c r="E81" s="83">
        <v>1.3</v>
      </c>
      <c r="F81" s="83">
        <v>0</v>
      </c>
      <c r="G81" s="83">
        <v>0</v>
      </c>
      <c r="H81" s="83">
        <v>0</v>
      </c>
      <c r="I81" s="83">
        <v>0</v>
      </c>
      <c r="J81" s="84">
        <v>1.3</v>
      </c>
    </row>
    <row r="82" spans="1:10" ht="30" customHeight="1">
      <c r="A82" s="904"/>
      <c r="B82" s="82" t="s">
        <v>979</v>
      </c>
      <c r="C82" s="82" t="s">
        <v>979</v>
      </c>
      <c r="D82" s="75" t="s">
        <v>901</v>
      </c>
      <c r="E82" s="83">
        <v>1</v>
      </c>
      <c r="F82" s="83">
        <v>0</v>
      </c>
      <c r="G82" s="83">
        <v>0</v>
      </c>
      <c r="H82" s="83">
        <v>0</v>
      </c>
      <c r="I82" s="83">
        <v>0</v>
      </c>
      <c r="J82" s="84">
        <v>1</v>
      </c>
    </row>
    <row r="83" spans="1:10" ht="30" customHeight="1">
      <c r="A83" s="904"/>
      <c r="B83" s="82" t="s">
        <v>980</v>
      </c>
      <c r="C83" s="82" t="s">
        <v>980</v>
      </c>
      <c r="D83" s="75" t="s">
        <v>901</v>
      </c>
      <c r="E83" s="83">
        <v>2.2999999999999998</v>
      </c>
      <c r="F83" s="83">
        <v>0</v>
      </c>
      <c r="G83" s="83">
        <v>0</v>
      </c>
      <c r="H83" s="83">
        <v>0</v>
      </c>
      <c r="I83" s="83">
        <v>0</v>
      </c>
      <c r="J83" s="84">
        <v>2.2999999999999998</v>
      </c>
    </row>
    <row r="84" spans="1:10" ht="30" customHeight="1">
      <c r="A84" s="904"/>
      <c r="B84" s="91" t="s">
        <v>981</v>
      </c>
      <c r="C84" s="82" t="s">
        <v>981</v>
      </c>
      <c r="D84" s="75" t="s">
        <v>901</v>
      </c>
      <c r="E84" s="83">
        <v>13.5</v>
      </c>
      <c r="F84" s="83">
        <v>0</v>
      </c>
      <c r="G84" s="83">
        <v>0</v>
      </c>
      <c r="H84" s="83">
        <v>0</v>
      </c>
      <c r="I84" s="83">
        <v>0</v>
      </c>
      <c r="J84" s="84">
        <v>13.5</v>
      </c>
    </row>
    <row r="85" spans="1:10" ht="30" customHeight="1">
      <c r="A85" s="904"/>
      <c r="B85" s="91" t="s">
        <v>982</v>
      </c>
      <c r="C85" s="82" t="s">
        <v>982</v>
      </c>
      <c r="D85" s="75" t="s">
        <v>901</v>
      </c>
      <c r="E85" s="83">
        <v>6.7</v>
      </c>
      <c r="F85" s="83">
        <v>0</v>
      </c>
      <c r="G85" s="83">
        <v>0</v>
      </c>
      <c r="H85" s="83">
        <v>0</v>
      </c>
      <c r="I85" s="83">
        <v>0</v>
      </c>
      <c r="J85" s="84">
        <v>6.7</v>
      </c>
    </row>
    <row r="86" spans="1:10" ht="30" customHeight="1">
      <c r="A86" s="904"/>
      <c r="B86" s="91" t="s">
        <v>983</v>
      </c>
      <c r="C86" s="82" t="s">
        <v>983</v>
      </c>
      <c r="D86" s="75" t="s">
        <v>901</v>
      </c>
      <c r="E86" s="83">
        <v>9.4</v>
      </c>
      <c r="F86" s="83">
        <v>0</v>
      </c>
      <c r="G86" s="83">
        <v>0</v>
      </c>
      <c r="H86" s="83">
        <v>0</v>
      </c>
      <c r="I86" s="83">
        <v>0</v>
      </c>
      <c r="J86" s="84">
        <v>9.4</v>
      </c>
    </row>
    <row r="87" spans="1:10" ht="30" customHeight="1">
      <c r="A87" s="904"/>
      <c r="B87" s="91" t="s">
        <v>984</v>
      </c>
      <c r="C87" s="82" t="s">
        <v>984</v>
      </c>
      <c r="D87" s="75" t="s">
        <v>901</v>
      </c>
      <c r="E87" s="83">
        <v>43.8</v>
      </c>
      <c r="F87" s="83">
        <v>0</v>
      </c>
      <c r="G87" s="83">
        <v>0</v>
      </c>
      <c r="H87" s="83">
        <v>0</v>
      </c>
      <c r="I87" s="83">
        <v>0</v>
      </c>
      <c r="J87" s="84">
        <v>43.8</v>
      </c>
    </row>
    <row r="88" spans="1:10" ht="30" customHeight="1">
      <c r="A88" s="904"/>
      <c r="B88" s="91" t="s">
        <v>985</v>
      </c>
      <c r="C88" s="82" t="s">
        <v>985</v>
      </c>
      <c r="D88" s="75" t="s">
        <v>901</v>
      </c>
      <c r="E88" s="83">
        <v>8.4</v>
      </c>
      <c r="F88" s="83">
        <v>0</v>
      </c>
      <c r="G88" s="83">
        <v>0</v>
      </c>
      <c r="H88" s="83">
        <v>0</v>
      </c>
      <c r="I88" s="83">
        <v>0</v>
      </c>
      <c r="J88" s="84">
        <v>8.4</v>
      </c>
    </row>
    <row r="89" spans="1:10" ht="30" customHeight="1">
      <c r="A89" s="904"/>
      <c r="B89" s="91" t="s">
        <v>986</v>
      </c>
      <c r="C89" s="82" t="s">
        <v>986</v>
      </c>
      <c r="D89" s="75" t="s">
        <v>901</v>
      </c>
      <c r="E89" s="83">
        <v>9.4</v>
      </c>
      <c r="F89" s="83">
        <v>0</v>
      </c>
      <c r="G89" s="83">
        <v>0</v>
      </c>
      <c r="H89" s="83">
        <v>0</v>
      </c>
      <c r="I89" s="83">
        <v>0</v>
      </c>
      <c r="J89" s="84">
        <v>9.4</v>
      </c>
    </row>
    <row r="90" spans="1:10" s="65" customFormat="1" ht="30" customHeight="1">
      <c r="A90" s="904" t="s">
        <v>987</v>
      </c>
      <c r="B90" s="89" t="s">
        <v>988</v>
      </c>
      <c r="C90" s="90" t="s">
        <v>924</v>
      </c>
      <c r="D90" s="75"/>
      <c r="E90" s="78">
        <v>604.80999999999995</v>
      </c>
      <c r="F90" s="78">
        <v>357.11</v>
      </c>
      <c r="G90" s="78">
        <v>11.12</v>
      </c>
      <c r="H90" s="78">
        <v>192.87</v>
      </c>
      <c r="I90" s="78">
        <v>10.41</v>
      </c>
      <c r="J90" s="78">
        <v>33.299999999999997</v>
      </c>
    </row>
    <row r="91" spans="1:10" s="65" customFormat="1" ht="30" customHeight="1">
      <c r="A91" s="904"/>
      <c r="B91" s="81" t="s">
        <v>885</v>
      </c>
      <c r="C91" s="80" t="s">
        <v>886</v>
      </c>
      <c r="D91" s="75"/>
      <c r="E91" s="78">
        <v>581.30999999999995</v>
      </c>
      <c r="F91" s="78">
        <v>357.11</v>
      </c>
      <c r="G91" s="78">
        <v>11.12</v>
      </c>
      <c r="H91" s="78">
        <v>192.87</v>
      </c>
      <c r="I91" s="78">
        <v>10.41</v>
      </c>
      <c r="J91" s="78">
        <v>9.8000000000000007</v>
      </c>
    </row>
    <row r="92" spans="1:10" ht="30" customHeight="1">
      <c r="A92" s="904"/>
      <c r="B92" s="86" t="s">
        <v>989</v>
      </c>
      <c r="C92" s="82" t="s">
        <v>990</v>
      </c>
      <c r="D92" s="75" t="s">
        <v>889</v>
      </c>
      <c r="E92" s="83">
        <v>235</v>
      </c>
      <c r="F92" s="84">
        <v>67.849999999999994</v>
      </c>
      <c r="G92" s="85">
        <v>11.12</v>
      </c>
      <c r="H92" s="85">
        <v>149.22</v>
      </c>
      <c r="I92" s="85">
        <v>6.81</v>
      </c>
      <c r="J92" s="84">
        <v>0</v>
      </c>
    </row>
    <row r="93" spans="1:10" ht="30" customHeight="1">
      <c r="A93" s="904"/>
      <c r="B93" s="86" t="s">
        <v>989</v>
      </c>
      <c r="C93" s="82" t="s">
        <v>991</v>
      </c>
      <c r="D93" s="75" t="s">
        <v>893</v>
      </c>
      <c r="E93" s="83">
        <v>113.56</v>
      </c>
      <c r="F93" s="84">
        <v>91.78</v>
      </c>
      <c r="G93" s="85">
        <v>0</v>
      </c>
      <c r="H93" s="85">
        <v>19.98</v>
      </c>
      <c r="I93" s="85">
        <v>1.8</v>
      </c>
      <c r="J93" s="84">
        <v>0</v>
      </c>
    </row>
    <row r="94" spans="1:10" ht="30" customHeight="1">
      <c r="A94" s="904"/>
      <c r="B94" s="86" t="s">
        <v>989</v>
      </c>
      <c r="C94" s="82" t="s">
        <v>992</v>
      </c>
      <c r="D94" s="75" t="s">
        <v>889</v>
      </c>
      <c r="E94" s="83">
        <v>201.76</v>
      </c>
      <c r="F94" s="84">
        <v>179.98</v>
      </c>
      <c r="G94" s="85">
        <v>0</v>
      </c>
      <c r="H94" s="85">
        <v>19.98</v>
      </c>
      <c r="I94" s="85">
        <v>1.8</v>
      </c>
      <c r="J94" s="84">
        <v>0</v>
      </c>
    </row>
    <row r="95" spans="1:10" ht="30" customHeight="1">
      <c r="A95" s="904"/>
      <c r="B95" s="86" t="s">
        <v>989</v>
      </c>
      <c r="C95" s="82" t="s">
        <v>993</v>
      </c>
      <c r="D95" s="75" t="s">
        <v>893</v>
      </c>
      <c r="E95" s="83">
        <v>21.19</v>
      </c>
      <c r="F95" s="84">
        <v>17.5</v>
      </c>
      <c r="G95" s="85">
        <v>0</v>
      </c>
      <c r="H95" s="85">
        <v>3.69</v>
      </c>
      <c r="I95" s="85">
        <v>0</v>
      </c>
      <c r="J95" s="84">
        <v>0</v>
      </c>
    </row>
    <row r="96" spans="1:10" ht="30" customHeight="1">
      <c r="A96" s="904"/>
      <c r="B96" s="86" t="s">
        <v>989</v>
      </c>
      <c r="C96" s="82" t="s">
        <v>976</v>
      </c>
      <c r="D96" s="75" t="s">
        <v>901</v>
      </c>
      <c r="E96" s="83">
        <v>1</v>
      </c>
      <c r="F96" s="83">
        <v>0</v>
      </c>
      <c r="G96" s="83">
        <v>0</v>
      </c>
      <c r="H96" s="83">
        <v>0</v>
      </c>
      <c r="I96" s="83">
        <v>0</v>
      </c>
      <c r="J96" s="84">
        <v>1</v>
      </c>
    </row>
    <row r="97" spans="1:10" ht="30" customHeight="1">
      <c r="A97" s="904"/>
      <c r="B97" s="86" t="s">
        <v>994</v>
      </c>
      <c r="C97" s="82" t="s">
        <v>995</v>
      </c>
      <c r="D97" s="75" t="s">
        <v>901</v>
      </c>
      <c r="E97" s="83">
        <v>1</v>
      </c>
      <c r="F97" s="83">
        <v>0</v>
      </c>
      <c r="G97" s="83">
        <v>0</v>
      </c>
      <c r="H97" s="83">
        <v>0</v>
      </c>
      <c r="I97" s="83">
        <v>0</v>
      </c>
      <c r="J97" s="84">
        <v>1</v>
      </c>
    </row>
    <row r="98" spans="1:10" ht="30" customHeight="1">
      <c r="A98" s="904"/>
      <c r="B98" s="86" t="s">
        <v>996</v>
      </c>
      <c r="C98" s="82" t="s">
        <v>997</v>
      </c>
      <c r="D98" s="75" t="s">
        <v>901</v>
      </c>
      <c r="E98" s="83">
        <v>1</v>
      </c>
      <c r="F98" s="83">
        <v>0</v>
      </c>
      <c r="G98" s="83">
        <v>0</v>
      </c>
      <c r="H98" s="83">
        <v>0</v>
      </c>
      <c r="I98" s="83">
        <v>0</v>
      </c>
      <c r="J98" s="84">
        <v>1</v>
      </c>
    </row>
    <row r="99" spans="1:10" ht="30" customHeight="1">
      <c r="A99" s="904"/>
      <c r="B99" s="82" t="s">
        <v>998</v>
      </c>
      <c r="C99" s="82" t="s">
        <v>998</v>
      </c>
      <c r="D99" s="75" t="s">
        <v>901</v>
      </c>
      <c r="E99" s="83">
        <v>1.9</v>
      </c>
      <c r="F99" s="83">
        <v>0</v>
      </c>
      <c r="G99" s="83">
        <v>0</v>
      </c>
      <c r="H99" s="83">
        <v>0</v>
      </c>
      <c r="I99" s="83">
        <v>0</v>
      </c>
      <c r="J99" s="84">
        <v>1.9</v>
      </c>
    </row>
    <row r="100" spans="1:10" ht="30" customHeight="1">
      <c r="A100" s="904"/>
      <c r="B100" s="82" t="s">
        <v>999</v>
      </c>
      <c r="C100" s="82" t="s">
        <v>999</v>
      </c>
      <c r="D100" s="75" t="s">
        <v>901</v>
      </c>
      <c r="E100" s="83">
        <v>4.9000000000000004</v>
      </c>
      <c r="F100" s="83">
        <v>0</v>
      </c>
      <c r="G100" s="83">
        <v>0</v>
      </c>
      <c r="H100" s="83">
        <v>0</v>
      </c>
      <c r="I100" s="83">
        <v>0</v>
      </c>
      <c r="J100" s="84">
        <v>4.9000000000000004</v>
      </c>
    </row>
    <row r="101" spans="1:10" ht="30" customHeight="1">
      <c r="A101" s="904"/>
      <c r="B101" s="91" t="s">
        <v>1000</v>
      </c>
      <c r="C101" s="82" t="s">
        <v>1000</v>
      </c>
      <c r="D101" s="75" t="s">
        <v>901</v>
      </c>
      <c r="E101" s="83">
        <v>2</v>
      </c>
      <c r="F101" s="83">
        <v>0</v>
      </c>
      <c r="G101" s="83">
        <v>0</v>
      </c>
      <c r="H101" s="83">
        <v>0</v>
      </c>
      <c r="I101" s="83">
        <v>0</v>
      </c>
      <c r="J101" s="84">
        <v>2</v>
      </c>
    </row>
    <row r="102" spans="1:10" ht="30" customHeight="1">
      <c r="A102" s="904"/>
      <c r="B102" s="91" t="s">
        <v>1001</v>
      </c>
      <c r="C102" s="82" t="s">
        <v>1001</v>
      </c>
      <c r="D102" s="75" t="s">
        <v>901</v>
      </c>
      <c r="E102" s="83">
        <v>7.4</v>
      </c>
      <c r="F102" s="83">
        <v>0</v>
      </c>
      <c r="G102" s="83">
        <v>0</v>
      </c>
      <c r="H102" s="83">
        <v>0</v>
      </c>
      <c r="I102" s="83">
        <v>0</v>
      </c>
      <c r="J102" s="84">
        <v>7.4</v>
      </c>
    </row>
    <row r="103" spans="1:10" ht="30" customHeight="1">
      <c r="A103" s="904"/>
      <c r="B103" s="91" t="s">
        <v>1002</v>
      </c>
      <c r="C103" s="82" t="s">
        <v>1002</v>
      </c>
      <c r="D103" s="75" t="s">
        <v>901</v>
      </c>
      <c r="E103" s="83">
        <v>4</v>
      </c>
      <c r="F103" s="83">
        <v>0</v>
      </c>
      <c r="G103" s="83">
        <v>0</v>
      </c>
      <c r="H103" s="83">
        <v>0</v>
      </c>
      <c r="I103" s="83">
        <v>0</v>
      </c>
      <c r="J103" s="84">
        <v>4</v>
      </c>
    </row>
    <row r="104" spans="1:10" ht="30" customHeight="1">
      <c r="A104" s="904"/>
      <c r="B104" s="91" t="s">
        <v>1003</v>
      </c>
      <c r="C104" s="82" t="s">
        <v>1003</v>
      </c>
      <c r="D104" s="75" t="s">
        <v>901</v>
      </c>
      <c r="E104" s="83">
        <v>1.5</v>
      </c>
      <c r="F104" s="83">
        <v>0</v>
      </c>
      <c r="G104" s="83">
        <v>0</v>
      </c>
      <c r="H104" s="83">
        <v>0</v>
      </c>
      <c r="I104" s="83">
        <v>0</v>
      </c>
      <c r="J104" s="84">
        <v>1.5</v>
      </c>
    </row>
    <row r="105" spans="1:10" ht="30" customHeight="1">
      <c r="A105" s="904"/>
      <c r="B105" s="91" t="s">
        <v>1004</v>
      </c>
      <c r="C105" s="82" t="s">
        <v>1004</v>
      </c>
      <c r="D105" s="75" t="s">
        <v>901</v>
      </c>
      <c r="E105" s="83">
        <v>4.0999999999999996</v>
      </c>
      <c r="F105" s="83">
        <v>0</v>
      </c>
      <c r="G105" s="83">
        <v>0</v>
      </c>
      <c r="H105" s="83">
        <v>0</v>
      </c>
      <c r="I105" s="83">
        <v>0</v>
      </c>
      <c r="J105" s="84">
        <v>4.0999999999999996</v>
      </c>
    </row>
    <row r="106" spans="1:10" ht="30" customHeight="1">
      <c r="A106" s="904"/>
      <c r="B106" s="91" t="s">
        <v>1005</v>
      </c>
      <c r="C106" s="82" t="s">
        <v>1005</v>
      </c>
      <c r="D106" s="75" t="s">
        <v>901</v>
      </c>
      <c r="E106" s="83">
        <v>3.3</v>
      </c>
      <c r="F106" s="83">
        <v>0</v>
      </c>
      <c r="G106" s="83">
        <v>0</v>
      </c>
      <c r="H106" s="83">
        <v>0</v>
      </c>
      <c r="I106" s="83">
        <v>0</v>
      </c>
      <c r="J106" s="84">
        <v>3.3</v>
      </c>
    </row>
    <row r="107" spans="1:10" ht="30" customHeight="1">
      <c r="A107" s="904"/>
      <c r="B107" s="91" t="s">
        <v>1006</v>
      </c>
      <c r="C107" s="82" t="s">
        <v>1006</v>
      </c>
      <c r="D107" s="75" t="s">
        <v>901</v>
      </c>
      <c r="E107" s="83">
        <v>1.2</v>
      </c>
      <c r="F107" s="83">
        <v>0</v>
      </c>
      <c r="G107" s="83">
        <v>0</v>
      </c>
      <c r="H107" s="83">
        <v>0</v>
      </c>
      <c r="I107" s="83">
        <v>0</v>
      </c>
      <c r="J107" s="84">
        <v>1.2</v>
      </c>
    </row>
    <row r="108" spans="1:10" ht="30" customHeight="1">
      <c r="A108" s="904" t="s">
        <v>1007</v>
      </c>
      <c r="B108" s="89" t="s">
        <v>1008</v>
      </c>
      <c r="C108" s="90" t="s">
        <v>924</v>
      </c>
      <c r="D108" s="75"/>
      <c r="E108" s="95">
        <v>25.4</v>
      </c>
      <c r="F108" s="95">
        <v>0</v>
      </c>
      <c r="G108" s="95">
        <v>0</v>
      </c>
      <c r="H108" s="95">
        <v>0</v>
      </c>
      <c r="I108" s="95">
        <v>0</v>
      </c>
      <c r="J108" s="95">
        <v>25.4</v>
      </c>
    </row>
    <row r="109" spans="1:10" ht="30" customHeight="1">
      <c r="A109" s="904"/>
      <c r="B109" s="81" t="s">
        <v>885</v>
      </c>
      <c r="C109" s="80" t="s">
        <v>886</v>
      </c>
      <c r="D109" s="75"/>
      <c r="E109" s="95">
        <v>5.0999999999999996</v>
      </c>
      <c r="F109" s="95">
        <v>0</v>
      </c>
      <c r="G109" s="95">
        <v>0</v>
      </c>
      <c r="H109" s="95">
        <v>0</v>
      </c>
      <c r="I109" s="95">
        <v>0</v>
      </c>
      <c r="J109" s="95">
        <v>5.0999999999999996</v>
      </c>
    </row>
    <row r="110" spans="1:10" ht="30" customHeight="1">
      <c r="A110" s="904"/>
      <c r="B110" s="82" t="s">
        <v>1009</v>
      </c>
      <c r="C110" s="82" t="s">
        <v>1009</v>
      </c>
      <c r="D110" s="75" t="s">
        <v>901</v>
      </c>
      <c r="E110" s="83">
        <v>5.0999999999999996</v>
      </c>
      <c r="F110" s="83">
        <v>0</v>
      </c>
      <c r="G110" s="83">
        <v>0</v>
      </c>
      <c r="H110" s="83">
        <v>0</v>
      </c>
      <c r="I110" s="83">
        <v>0</v>
      </c>
      <c r="J110" s="84">
        <v>5.0999999999999996</v>
      </c>
    </row>
    <row r="111" spans="1:10" ht="30" customHeight="1">
      <c r="A111" s="904"/>
      <c r="B111" s="91" t="s">
        <v>1010</v>
      </c>
      <c r="C111" s="82" t="s">
        <v>1010</v>
      </c>
      <c r="D111" s="75" t="s">
        <v>901</v>
      </c>
      <c r="E111" s="83">
        <v>9</v>
      </c>
      <c r="F111" s="83">
        <v>0</v>
      </c>
      <c r="G111" s="83">
        <v>0</v>
      </c>
      <c r="H111" s="83">
        <v>0</v>
      </c>
      <c r="I111" s="83">
        <v>0</v>
      </c>
      <c r="J111" s="84">
        <v>9</v>
      </c>
    </row>
    <row r="112" spans="1:10" ht="30" customHeight="1">
      <c r="A112" s="904"/>
      <c r="B112" s="91" t="s">
        <v>1011</v>
      </c>
      <c r="C112" s="82" t="s">
        <v>1011</v>
      </c>
      <c r="D112" s="75" t="s">
        <v>901</v>
      </c>
      <c r="E112" s="83">
        <v>11.3</v>
      </c>
      <c r="F112" s="83">
        <v>0</v>
      </c>
      <c r="G112" s="83">
        <v>0</v>
      </c>
      <c r="H112" s="83">
        <v>0</v>
      </c>
      <c r="I112" s="83">
        <v>0</v>
      </c>
      <c r="J112" s="84">
        <v>11.3</v>
      </c>
    </row>
    <row r="113" spans="1:10" s="65" customFormat="1" ht="30" customHeight="1">
      <c r="A113" s="904" t="s">
        <v>1012</v>
      </c>
      <c r="B113" s="89" t="s">
        <v>1013</v>
      </c>
      <c r="C113" s="90" t="s">
        <v>924</v>
      </c>
      <c r="D113" s="75"/>
      <c r="E113" s="78">
        <v>737.2</v>
      </c>
      <c r="F113" s="78">
        <v>164.98</v>
      </c>
      <c r="G113" s="78">
        <v>2.73</v>
      </c>
      <c r="H113" s="78">
        <v>175.94</v>
      </c>
      <c r="I113" s="78">
        <v>354.85</v>
      </c>
      <c r="J113" s="78">
        <v>38.700000000000003</v>
      </c>
    </row>
    <row r="114" spans="1:10" s="65" customFormat="1" ht="30" customHeight="1">
      <c r="A114" s="904"/>
      <c r="B114" s="81" t="s">
        <v>885</v>
      </c>
      <c r="C114" s="80" t="s">
        <v>886</v>
      </c>
      <c r="D114" s="75"/>
      <c r="E114" s="78">
        <v>707.8</v>
      </c>
      <c r="F114" s="78">
        <v>164.98</v>
      </c>
      <c r="G114" s="78">
        <v>2.73</v>
      </c>
      <c r="H114" s="78">
        <v>175.94</v>
      </c>
      <c r="I114" s="78">
        <v>354.85</v>
      </c>
      <c r="J114" s="78">
        <v>9.3000000000000007</v>
      </c>
    </row>
    <row r="115" spans="1:10" ht="30" customHeight="1">
      <c r="A115" s="904"/>
      <c r="B115" s="86" t="s">
        <v>1014</v>
      </c>
      <c r="C115" s="82" t="s">
        <v>1015</v>
      </c>
      <c r="D115" s="75" t="s">
        <v>893</v>
      </c>
      <c r="E115" s="83">
        <v>35.46</v>
      </c>
      <c r="F115" s="84">
        <v>25.66</v>
      </c>
      <c r="G115" s="85">
        <v>2.73</v>
      </c>
      <c r="H115" s="85">
        <v>6.52</v>
      </c>
      <c r="I115" s="85">
        <v>0.55000000000000004</v>
      </c>
      <c r="J115" s="84">
        <v>0</v>
      </c>
    </row>
    <row r="116" spans="1:10" ht="30" customHeight="1">
      <c r="A116" s="904"/>
      <c r="B116" s="86" t="s">
        <v>1014</v>
      </c>
      <c r="C116" s="82" t="s">
        <v>1016</v>
      </c>
      <c r="D116" s="75" t="s">
        <v>889</v>
      </c>
      <c r="E116" s="83">
        <v>663.04</v>
      </c>
      <c r="F116" s="84">
        <v>139.32</v>
      </c>
      <c r="G116" s="85">
        <v>0</v>
      </c>
      <c r="H116" s="85">
        <v>169.42</v>
      </c>
      <c r="I116" s="85">
        <v>354.3</v>
      </c>
      <c r="J116" s="84">
        <v>0</v>
      </c>
    </row>
    <row r="117" spans="1:10" ht="30" customHeight="1">
      <c r="A117" s="904"/>
      <c r="B117" s="82" t="s">
        <v>1017</v>
      </c>
      <c r="C117" s="82" t="s">
        <v>1017</v>
      </c>
      <c r="D117" s="75" t="s">
        <v>901</v>
      </c>
      <c r="E117" s="83">
        <v>4.9000000000000004</v>
      </c>
      <c r="F117" s="83">
        <v>0</v>
      </c>
      <c r="G117" s="83">
        <v>0</v>
      </c>
      <c r="H117" s="83">
        <v>0</v>
      </c>
      <c r="I117" s="83">
        <v>0</v>
      </c>
      <c r="J117" s="84">
        <v>4.9000000000000004</v>
      </c>
    </row>
    <row r="118" spans="1:10" ht="30" customHeight="1">
      <c r="A118" s="904"/>
      <c r="B118" s="82" t="s">
        <v>1018</v>
      </c>
      <c r="C118" s="82" t="s">
        <v>1018</v>
      </c>
      <c r="D118" s="75" t="s">
        <v>901</v>
      </c>
      <c r="E118" s="83">
        <v>4.4000000000000004</v>
      </c>
      <c r="F118" s="83">
        <v>0</v>
      </c>
      <c r="G118" s="83">
        <v>0</v>
      </c>
      <c r="H118" s="83">
        <v>0</v>
      </c>
      <c r="I118" s="83">
        <v>0</v>
      </c>
      <c r="J118" s="84">
        <v>4.4000000000000004</v>
      </c>
    </row>
    <row r="119" spans="1:10" ht="30" customHeight="1">
      <c r="A119" s="904"/>
      <c r="B119" s="91" t="s">
        <v>1019</v>
      </c>
      <c r="C119" s="82" t="s">
        <v>1019</v>
      </c>
      <c r="D119" s="75" t="s">
        <v>901</v>
      </c>
      <c r="E119" s="83">
        <v>3</v>
      </c>
      <c r="F119" s="83">
        <v>0</v>
      </c>
      <c r="G119" s="83">
        <v>0</v>
      </c>
      <c r="H119" s="83">
        <v>0</v>
      </c>
      <c r="I119" s="83">
        <v>0</v>
      </c>
      <c r="J119" s="84">
        <v>3</v>
      </c>
    </row>
    <row r="120" spans="1:10" ht="30" customHeight="1">
      <c r="A120" s="904"/>
      <c r="B120" s="91" t="s">
        <v>1020</v>
      </c>
      <c r="C120" s="82" t="s">
        <v>1020</v>
      </c>
      <c r="D120" s="75" t="s">
        <v>901</v>
      </c>
      <c r="E120" s="83">
        <v>13.3</v>
      </c>
      <c r="F120" s="83">
        <v>0</v>
      </c>
      <c r="G120" s="83">
        <v>0</v>
      </c>
      <c r="H120" s="83">
        <v>0</v>
      </c>
      <c r="I120" s="83">
        <v>0</v>
      </c>
      <c r="J120" s="84">
        <v>13.3</v>
      </c>
    </row>
    <row r="121" spans="1:10" ht="30" customHeight="1">
      <c r="A121" s="904"/>
      <c r="B121" s="91" t="s">
        <v>1021</v>
      </c>
      <c r="C121" s="82" t="s">
        <v>1021</v>
      </c>
      <c r="D121" s="75" t="s">
        <v>901</v>
      </c>
      <c r="E121" s="83">
        <v>11.1</v>
      </c>
      <c r="F121" s="83">
        <v>0</v>
      </c>
      <c r="G121" s="83">
        <v>0</v>
      </c>
      <c r="H121" s="83">
        <v>0</v>
      </c>
      <c r="I121" s="83">
        <v>0</v>
      </c>
      <c r="J121" s="84">
        <v>11.1</v>
      </c>
    </row>
    <row r="122" spans="1:10" ht="30" customHeight="1">
      <c r="A122" s="904"/>
      <c r="B122" s="91" t="s">
        <v>1022</v>
      </c>
      <c r="C122" s="82" t="s">
        <v>1022</v>
      </c>
      <c r="D122" s="75" t="s">
        <v>901</v>
      </c>
      <c r="E122" s="83">
        <v>2</v>
      </c>
      <c r="F122" s="83">
        <v>0</v>
      </c>
      <c r="G122" s="83">
        <v>0</v>
      </c>
      <c r="H122" s="83">
        <v>0</v>
      </c>
      <c r="I122" s="83">
        <v>0</v>
      </c>
      <c r="J122" s="84">
        <v>2</v>
      </c>
    </row>
    <row r="123" spans="1:10" s="65" customFormat="1" ht="30" customHeight="1">
      <c r="A123" s="904" t="s">
        <v>1023</v>
      </c>
      <c r="B123" s="89" t="s">
        <v>1024</v>
      </c>
      <c r="C123" s="90" t="s">
        <v>924</v>
      </c>
      <c r="D123" s="75"/>
      <c r="E123" s="78">
        <v>973.78</v>
      </c>
      <c r="F123" s="78">
        <v>170.04</v>
      </c>
      <c r="G123" s="78">
        <v>8.93</v>
      </c>
      <c r="H123" s="78">
        <v>206.35</v>
      </c>
      <c r="I123" s="78">
        <v>408.36</v>
      </c>
      <c r="J123" s="78">
        <v>180.1</v>
      </c>
    </row>
    <row r="124" spans="1:10" s="65" customFormat="1" ht="30" customHeight="1">
      <c r="A124" s="904"/>
      <c r="B124" s="81" t="s">
        <v>885</v>
      </c>
      <c r="C124" s="80" t="s">
        <v>886</v>
      </c>
      <c r="D124" s="75"/>
      <c r="E124" s="78">
        <v>811.58</v>
      </c>
      <c r="F124" s="78">
        <v>170.04</v>
      </c>
      <c r="G124" s="78">
        <v>8.93</v>
      </c>
      <c r="H124" s="78">
        <v>206.35</v>
      </c>
      <c r="I124" s="78">
        <v>408.36</v>
      </c>
      <c r="J124" s="78">
        <v>17.899999999999999</v>
      </c>
    </row>
    <row r="125" spans="1:10" ht="30" customHeight="1">
      <c r="A125" s="904"/>
      <c r="B125" s="86" t="s">
        <v>1025</v>
      </c>
      <c r="C125" s="82" t="s">
        <v>1026</v>
      </c>
      <c r="D125" s="75" t="s">
        <v>889</v>
      </c>
      <c r="E125" s="83">
        <v>734.8</v>
      </c>
      <c r="F125" s="84">
        <v>121.63</v>
      </c>
      <c r="G125" s="85">
        <v>7.55</v>
      </c>
      <c r="H125" s="85">
        <v>198.96</v>
      </c>
      <c r="I125" s="85">
        <v>406.66</v>
      </c>
      <c r="J125" s="84">
        <v>0</v>
      </c>
    </row>
    <row r="126" spans="1:10" ht="30" customHeight="1">
      <c r="A126" s="904"/>
      <c r="B126" s="86" t="s">
        <v>1025</v>
      </c>
      <c r="C126" s="82" t="s">
        <v>1027</v>
      </c>
      <c r="D126" s="75" t="s">
        <v>889</v>
      </c>
      <c r="E126" s="83">
        <v>58.88</v>
      </c>
      <c r="F126" s="84">
        <v>48.41</v>
      </c>
      <c r="G126" s="85">
        <v>1.38</v>
      </c>
      <c r="H126" s="85">
        <v>7.39</v>
      </c>
      <c r="I126" s="85">
        <v>1.7</v>
      </c>
      <c r="J126" s="84">
        <v>0</v>
      </c>
    </row>
    <row r="127" spans="1:10" ht="30" customHeight="1">
      <c r="A127" s="904"/>
      <c r="B127" s="82" t="s">
        <v>1028</v>
      </c>
      <c r="C127" s="82" t="s">
        <v>1028</v>
      </c>
      <c r="D127" s="75" t="s">
        <v>901</v>
      </c>
      <c r="E127" s="83">
        <v>8</v>
      </c>
      <c r="F127" s="83">
        <v>0</v>
      </c>
      <c r="G127" s="83">
        <v>0</v>
      </c>
      <c r="H127" s="83">
        <v>0</v>
      </c>
      <c r="I127" s="83">
        <v>0</v>
      </c>
      <c r="J127" s="84">
        <v>8</v>
      </c>
    </row>
    <row r="128" spans="1:10" ht="30" customHeight="1">
      <c r="A128" s="904"/>
      <c r="B128" s="82" t="s">
        <v>1029</v>
      </c>
      <c r="C128" s="82" t="s">
        <v>1029</v>
      </c>
      <c r="D128" s="75" t="s">
        <v>901</v>
      </c>
      <c r="E128" s="83">
        <v>9.9</v>
      </c>
      <c r="F128" s="83">
        <v>0</v>
      </c>
      <c r="G128" s="83">
        <v>0</v>
      </c>
      <c r="H128" s="83">
        <v>0</v>
      </c>
      <c r="I128" s="83">
        <v>0</v>
      </c>
      <c r="J128" s="84">
        <v>9.9</v>
      </c>
    </row>
    <row r="129" spans="1:10" ht="30" customHeight="1">
      <c r="A129" s="904"/>
      <c r="B129" s="91" t="s">
        <v>1030</v>
      </c>
      <c r="C129" s="82" t="s">
        <v>1030</v>
      </c>
      <c r="D129" s="75" t="s">
        <v>901</v>
      </c>
      <c r="E129" s="83">
        <v>20.399999999999999</v>
      </c>
      <c r="F129" s="83">
        <v>0</v>
      </c>
      <c r="G129" s="83">
        <v>0</v>
      </c>
      <c r="H129" s="83">
        <v>0</v>
      </c>
      <c r="I129" s="83">
        <v>0</v>
      </c>
      <c r="J129" s="84">
        <v>20.399999999999999</v>
      </c>
    </row>
    <row r="130" spans="1:10" ht="30" customHeight="1">
      <c r="A130" s="904"/>
      <c r="B130" s="91" t="s">
        <v>1031</v>
      </c>
      <c r="C130" s="82" t="s">
        <v>1031</v>
      </c>
      <c r="D130" s="75" t="s">
        <v>901</v>
      </c>
      <c r="E130" s="83">
        <v>12</v>
      </c>
      <c r="F130" s="83">
        <v>0</v>
      </c>
      <c r="G130" s="83">
        <v>0</v>
      </c>
      <c r="H130" s="83">
        <v>0</v>
      </c>
      <c r="I130" s="83">
        <v>0</v>
      </c>
      <c r="J130" s="84">
        <v>12</v>
      </c>
    </row>
    <row r="131" spans="1:10" ht="30" customHeight="1">
      <c r="A131" s="904"/>
      <c r="B131" s="91" t="s">
        <v>1032</v>
      </c>
      <c r="C131" s="82" t="s">
        <v>1032</v>
      </c>
      <c r="D131" s="75" t="s">
        <v>901</v>
      </c>
      <c r="E131" s="83">
        <v>9.6</v>
      </c>
      <c r="F131" s="83">
        <v>0</v>
      </c>
      <c r="G131" s="83">
        <v>0</v>
      </c>
      <c r="H131" s="83">
        <v>0</v>
      </c>
      <c r="I131" s="83">
        <v>0</v>
      </c>
      <c r="J131" s="84">
        <v>9.6</v>
      </c>
    </row>
    <row r="132" spans="1:10" ht="30" customHeight="1">
      <c r="A132" s="904"/>
      <c r="B132" s="91" t="s">
        <v>1033</v>
      </c>
      <c r="C132" s="82" t="s">
        <v>1033</v>
      </c>
      <c r="D132" s="75" t="s">
        <v>901</v>
      </c>
      <c r="E132" s="83">
        <v>19.600000000000001</v>
      </c>
      <c r="F132" s="83">
        <v>0</v>
      </c>
      <c r="G132" s="83">
        <v>0</v>
      </c>
      <c r="H132" s="83">
        <v>0</v>
      </c>
      <c r="I132" s="83">
        <v>0</v>
      </c>
      <c r="J132" s="84">
        <v>19.600000000000001</v>
      </c>
    </row>
    <row r="133" spans="1:10" ht="30" customHeight="1">
      <c r="A133" s="904"/>
      <c r="B133" s="91" t="s">
        <v>1034</v>
      </c>
      <c r="C133" s="82" t="s">
        <v>1034</v>
      </c>
      <c r="D133" s="75" t="s">
        <v>901</v>
      </c>
      <c r="E133" s="83">
        <v>7.6</v>
      </c>
      <c r="F133" s="83">
        <v>0</v>
      </c>
      <c r="G133" s="83">
        <v>0</v>
      </c>
      <c r="H133" s="83">
        <v>0</v>
      </c>
      <c r="I133" s="83">
        <v>0</v>
      </c>
      <c r="J133" s="84">
        <v>7.6</v>
      </c>
    </row>
    <row r="134" spans="1:10" ht="30" customHeight="1">
      <c r="A134" s="904"/>
      <c r="B134" s="91" t="s">
        <v>1035</v>
      </c>
      <c r="C134" s="82" t="s">
        <v>1035</v>
      </c>
      <c r="D134" s="75" t="s">
        <v>901</v>
      </c>
      <c r="E134" s="83">
        <v>36</v>
      </c>
      <c r="F134" s="83">
        <v>0</v>
      </c>
      <c r="G134" s="83">
        <v>0</v>
      </c>
      <c r="H134" s="83">
        <v>0</v>
      </c>
      <c r="I134" s="83">
        <v>0</v>
      </c>
      <c r="J134" s="84">
        <v>36</v>
      </c>
    </row>
    <row r="135" spans="1:10" ht="30" customHeight="1">
      <c r="A135" s="904"/>
      <c r="B135" s="91" t="s">
        <v>1036</v>
      </c>
      <c r="C135" s="82" t="s">
        <v>1036</v>
      </c>
      <c r="D135" s="75" t="s">
        <v>901</v>
      </c>
      <c r="E135" s="83">
        <v>13.3</v>
      </c>
      <c r="F135" s="83">
        <v>0</v>
      </c>
      <c r="G135" s="83">
        <v>0</v>
      </c>
      <c r="H135" s="83">
        <v>0</v>
      </c>
      <c r="I135" s="83">
        <v>0</v>
      </c>
      <c r="J135" s="84">
        <v>13.3</v>
      </c>
    </row>
    <row r="136" spans="1:10" ht="30" customHeight="1">
      <c r="A136" s="904"/>
      <c r="B136" s="91" t="s">
        <v>1037</v>
      </c>
      <c r="C136" s="82" t="s">
        <v>1037</v>
      </c>
      <c r="D136" s="75" t="s">
        <v>901</v>
      </c>
      <c r="E136" s="83">
        <v>18.2</v>
      </c>
      <c r="F136" s="83">
        <v>0</v>
      </c>
      <c r="G136" s="83">
        <v>0</v>
      </c>
      <c r="H136" s="83">
        <v>0</v>
      </c>
      <c r="I136" s="83">
        <v>0</v>
      </c>
      <c r="J136" s="84">
        <v>18.2</v>
      </c>
    </row>
    <row r="137" spans="1:10" ht="30" customHeight="1">
      <c r="A137" s="904"/>
      <c r="B137" s="91" t="s">
        <v>1038</v>
      </c>
      <c r="C137" s="82" t="s">
        <v>1039</v>
      </c>
      <c r="D137" s="75" t="s">
        <v>901</v>
      </c>
      <c r="E137" s="83">
        <v>25.5</v>
      </c>
      <c r="F137" s="83">
        <v>0</v>
      </c>
      <c r="G137" s="83">
        <v>0</v>
      </c>
      <c r="H137" s="83">
        <v>0</v>
      </c>
      <c r="I137" s="83">
        <v>0</v>
      </c>
      <c r="J137" s="84">
        <v>25.5</v>
      </c>
    </row>
    <row r="138" spans="1:10" s="65" customFormat="1" ht="30" customHeight="1">
      <c r="A138" s="904" t="s">
        <v>1040</v>
      </c>
      <c r="B138" s="89" t="s">
        <v>1041</v>
      </c>
      <c r="C138" s="90" t="s">
        <v>924</v>
      </c>
      <c r="D138" s="75"/>
      <c r="E138" s="78">
        <v>533.83000000000004</v>
      </c>
      <c r="F138" s="78">
        <v>124.68</v>
      </c>
      <c r="G138" s="78">
        <v>2.76</v>
      </c>
      <c r="H138" s="78">
        <v>121.41</v>
      </c>
      <c r="I138" s="78">
        <v>210.78</v>
      </c>
      <c r="J138" s="78">
        <v>74.2</v>
      </c>
    </row>
    <row r="139" spans="1:10" s="65" customFormat="1" ht="30" customHeight="1">
      <c r="A139" s="904"/>
      <c r="B139" s="81" t="s">
        <v>885</v>
      </c>
      <c r="C139" s="80" t="s">
        <v>886</v>
      </c>
      <c r="D139" s="75"/>
      <c r="E139" s="78">
        <v>465.03</v>
      </c>
      <c r="F139" s="78">
        <v>124.68</v>
      </c>
      <c r="G139" s="78">
        <v>2.76</v>
      </c>
      <c r="H139" s="78">
        <v>121.41</v>
      </c>
      <c r="I139" s="78">
        <v>210.78</v>
      </c>
      <c r="J139" s="78">
        <v>5.4</v>
      </c>
    </row>
    <row r="140" spans="1:10" ht="30" customHeight="1">
      <c r="A140" s="904"/>
      <c r="B140" s="86" t="s">
        <v>1042</v>
      </c>
      <c r="C140" s="82" t="s">
        <v>1043</v>
      </c>
      <c r="D140" s="75" t="s">
        <v>889</v>
      </c>
      <c r="E140" s="83">
        <v>448.52</v>
      </c>
      <c r="F140" s="84">
        <v>114.87</v>
      </c>
      <c r="G140" s="85">
        <v>2.76</v>
      </c>
      <c r="H140" s="85">
        <v>120.11</v>
      </c>
      <c r="I140" s="85">
        <v>210.78</v>
      </c>
      <c r="J140" s="84">
        <v>0</v>
      </c>
    </row>
    <row r="141" spans="1:10" ht="30" customHeight="1">
      <c r="A141" s="904"/>
      <c r="B141" s="86" t="s">
        <v>1042</v>
      </c>
      <c r="C141" s="82" t="s">
        <v>1044</v>
      </c>
      <c r="D141" s="75" t="s">
        <v>893</v>
      </c>
      <c r="E141" s="83">
        <v>11.11</v>
      </c>
      <c r="F141" s="84">
        <v>9.81</v>
      </c>
      <c r="G141" s="85">
        <v>0</v>
      </c>
      <c r="H141" s="85">
        <v>1.3</v>
      </c>
      <c r="I141" s="85">
        <v>0</v>
      </c>
      <c r="J141" s="84">
        <v>0</v>
      </c>
    </row>
    <row r="142" spans="1:10" ht="30" customHeight="1">
      <c r="A142" s="904"/>
      <c r="B142" s="82" t="s">
        <v>1045</v>
      </c>
      <c r="C142" s="82" t="s">
        <v>1045</v>
      </c>
      <c r="D142" s="75" t="s">
        <v>901</v>
      </c>
      <c r="E142" s="83">
        <v>3.2</v>
      </c>
      <c r="F142" s="83">
        <v>0</v>
      </c>
      <c r="G142" s="83">
        <v>0</v>
      </c>
      <c r="H142" s="83">
        <v>0</v>
      </c>
      <c r="I142" s="83">
        <v>0</v>
      </c>
      <c r="J142" s="84">
        <v>3.2</v>
      </c>
    </row>
    <row r="143" spans="1:10" ht="30" customHeight="1">
      <c r="A143" s="904"/>
      <c r="B143" s="82" t="s">
        <v>1046</v>
      </c>
      <c r="C143" s="82" t="s">
        <v>1046</v>
      </c>
      <c r="D143" s="75" t="s">
        <v>901</v>
      </c>
      <c r="E143" s="83">
        <v>2.2000000000000002</v>
      </c>
      <c r="F143" s="83">
        <v>0</v>
      </c>
      <c r="G143" s="83">
        <v>0</v>
      </c>
      <c r="H143" s="83">
        <v>0</v>
      </c>
      <c r="I143" s="83">
        <v>0</v>
      </c>
      <c r="J143" s="84">
        <v>2.2000000000000002</v>
      </c>
    </row>
    <row r="144" spans="1:10" ht="30" customHeight="1">
      <c r="A144" s="904"/>
      <c r="B144" s="91" t="s">
        <v>1047</v>
      </c>
      <c r="C144" s="82" t="s">
        <v>1047</v>
      </c>
      <c r="D144" s="75" t="s">
        <v>901</v>
      </c>
      <c r="E144" s="83">
        <v>10.1</v>
      </c>
      <c r="F144" s="83">
        <v>0</v>
      </c>
      <c r="G144" s="83">
        <v>0</v>
      </c>
      <c r="H144" s="83">
        <v>0</v>
      </c>
      <c r="I144" s="83">
        <v>0</v>
      </c>
      <c r="J144" s="84">
        <v>10.1</v>
      </c>
    </row>
    <row r="145" spans="1:10" ht="30" customHeight="1">
      <c r="A145" s="904"/>
      <c r="B145" s="91" t="s">
        <v>1048</v>
      </c>
      <c r="C145" s="82" t="s">
        <v>1048</v>
      </c>
      <c r="D145" s="75" t="s">
        <v>901</v>
      </c>
      <c r="E145" s="83">
        <v>13.3</v>
      </c>
      <c r="F145" s="83">
        <v>0</v>
      </c>
      <c r="G145" s="83">
        <v>0</v>
      </c>
      <c r="H145" s="83">
        <v>0</v>
      </c>
      <c r="I145" s="83">
        <v>0</v>
      </c>
      <c r="J145" s="84">
        <v>13.3</v>
      </c>
    </row>
    <row r="146" spans="1:10" ht="30" customHeight="1">
      <c r="A146" s="904"/>
      <c r="B146" s="91" t="s">
        <v>1049</v>
      </c>
      <c r="C146" s="82" t="s">
        <v>1049</v>
      </c>
      <c r="D146" s="75" t="s">
        <v>901</v>
      </c>
      <c r="E146" s="83">
        <v>7.2</v>
      </c>
      <c r="F146" s="83">
        <v>0</v>
      </c>
      <c r="G146" s="83">
        <v>0</v>
      </c>
      <c r="H146" s="83">
        <v>0</v>
      </c>
      <c r="I146" s="83">
        <v>0</v>
      </c>
      <c r="J146" s="84">
        <v>7.2</v>
      </c>
    </row>
    <row r="147" spans="1:10" ht="30" customHeight="1">
      <c r="A147" s="904"/>
      <c r="B147" s="91" t="s">
        <v>1050</v>
      </c>
      <c r="C147" s="82" t="s">
        <v>1050</v>
      </c>
      <c r="D147" s="75" t="s">
        <v>901</v>
      </c>
      <c r="E147" s="83">
        <v>11.9</v>
      </c>
      <c r="F147" s="83">
        <v>0</v>
      </c>
      <c r="G147" s="83">
        <v>0</v>
      </c>
      <c r="H147" s="83">
        <v>0</v>
      </c>
      <c r="I147" s="83">
        <v>0</v>
      </c>
      <c r="J147" s="84">
        <v>11.9</v>
      </c>
    </row>
    <row r="148" spans="1:10" ht="30" customHeight="1">
      <c r="A148" s="904"/>
      <c r="B148" s="91" t="s">
        <v>1051</v>
      </c>
      <c r="C148" s="82" t="s">
        <v>1051</v>
      </c>
      <c r="D148" s="75" t="s">
        <v>901</v>
      </c>
      <c r="E148" s="83">
        <v>5.0999999999999996</v>
      </c>
      <c r="F148" s="83">
        <v>0</v>
      </c>
      <c r="G148" s="83">
        <v>0</v>
      </c>
      <c r="H148" s="83">
        <v>0</v>
      </c>
      <c r="I148" s="83">
        <v>0</v>
      </c>
      <c r="J148" s="84">
        <v>5.0999999999999996</v>
      </c>
    </row>
    <row r="149" spans="1:10" ht="30" customHeight="1">
      <c r="A149" s="904"/>
      <c r="B149" s="91" t="s">
        <v>1052</v>
      </c>
      <c r="C149" s="82" t="s">
        <v>1052</v>
      </c>
      <c r="D149" s="75" t="s">
        <v>901</v>
      </c>
      <c r="E149" s="83">
        <v>6.8</v>
      </c>
      <c r="F149" s="83">
        <v>0</v>
      </c>
      <c r="G149" s="83">
        <v>0</v>
      </c>
      <c r="H149" s="83">
        <v>0</v>
      </c>
      <c r="I149" s="83">
        <v>0</v>
      </c>
      <c r="J149" s="84">
        <v>6.8</v>
      </c>
    </row>
    <row r="150" spans="1:10" ht="30" customHeight="1">
      <c r="A150" s="904"/>
      <c r="B150" s="91" t="s">
        <v>1053</v>
      </c>
      <c r="C150" s="82" t="s">
        <v>1053</v>
      </c>
      <c r="D150" s="75" t="s">
        <v>901</v>
      </c>
      <c r="E150" s="83">
        <v>6.2</v>
      </c>
      <c r="F150" s="83">
        <v>0</v>
      </c>
      <c r="G150" s="83">
        <v>0</v>
      </c>
      <c r="H150" s="83">
        <v>0</v>
      </c>
      <c r="I150" s="83">
        <v>0</v>
      </c>
      <c r="J150" s="84">
        <v>6.2</v>
      </c>
    </row>
    <row r="151" spans="1:10" ht="30" customHeight="1">
      <c r="A151" s="904"/>
      <c r="B151" s="91" t="s">
        <v>1054</v>
      </c>
      <c r="C151" s="82" t="s">
        <v>1054</v>
      </c>
      <c r="D151" s="75" t="s">
        <v>901</v>
      </c>
      <c r="E151" s="83">
        <v>5</v>
      </c>
      <c r="F151" s="83">
        <v>0</v>
      </c>
      <c r="G151" s="83">
        <v>0</v>
      </c>
      <c r="H151" s="83">
        <v>0</v>
      </c>
      <c r="I151" s="83">
        <v>0</v>
      </c>
      <c r="J151" s="84">
        <v>5</v>
      </c>
    </row>
    <row r="152" spans="1:10" ht="30" customHeight="1">
      <c r="A152" s="904"/>
      <c r="B152" s="91" t="s">
        <v>1055</v>
      </c>
      <c r="C152" s="82" t="s">
        <v>1055</v>
      </c>
      <c r="D152" s="75" t="s">
        <v>901</v>
      </c>
      <c r="E152" s="83">
        <v>3.2</v>
      </c>
      <c r="F152" s="83">
        <v>0</v>
      </c>
      <c r="G152" s="83">
        <v>0</v>
      </c>
      <c r="H152" s="83">
        <v>0</v>
      </c>
      <c r="I152" s="83">
        <v>0</v>
      </c>
      <c r="J152" s="84">
        <v>3.2</v>
      </c>
    </row>
    <row r="153" spans="1:10" s="65" customFormat="1" ht="30" customHeight="1">
      <c r="A153" s="904" t="s">
        <v>1056</v>
      </c>
      <c r="B153" s="89" t="s">
        <v>1057</v>
      </c>
      <c r="C153" s="90" t="s">
        <v>924</v>
      </c>
      <c r="D153" s="75"/>
      <c r="E153" s="78">
        <v>551.55999999999995</v>
      </c>
      <c r="F153" s="78">
        <v>247.67</v>
      </c>
      <c r="G153" s="78">
        <v>11.77</v>
      </c>
      <c r="H153" s="78">
        <v>92.75</v>
      </c>
      <c r="I153" s="78">
        <v>146.97</v>
      </c>
      <c r="J153" s="78">
        <v>52.4</v>
      </c>
    </row>
    <row r="154" spans="1:10" s="65" customFormat="1" ht="30" customHeight="1">
      <c r="A154" s="904"/>
      <c r="B154" s="81" t="s">
        <v>885</v>
      </c>
      <c r="C154" s="80" t="s">
        <v>886</v>
      </c>
      <c r="D154" s="75"/>
      <c r="E154" s="78">
        <v>503.76</v>
      </c>
      <c r="F154" s="78">
        <v>247.67</v>
      </c>
      <c r="G154" s="78">
        <v>11.77</v>
      </c>
      <c r="H154" s="78">
        <v>92.75</v>
      </c>
      <c r="I154" s="78">
        <v>146.97</v>
      </c>
      <c r="J154" s="78">
        <v>4.5999999999999996</v>
      </c>
    </row>
    <row r="155" spans="1:10" ht="30" customHeight="1">
      <c r="A155" s="904"/>
      <c r="B155" s="86" t="s">
        <v>1058</v>
      </c>
      <c r="C155" s="82" t="s">
        <v>1059</v>
      </c>
      <c r="D155" s="75" t="s">
        <v>889</v>
      </c>
      <c r="E155" s="83">
        <v>315.33</v>
      </c>
      <c r="F155" s="84">
        <v>99.59</v>
      </c>
      <c r="G155" s="85">
        <v>6.57</v>
      </c>
      <c r="H155" s="85">
        <v>75.37</v>
      </c>
      <c r="I155" s="85">
        <v>133.80000000000001</v>
      </c>
      <c r="J155" s="84">
        <v>0</v>
      </c>
    </row>
    <row r="156" spans="1:10" ht="30" customHeight="1">
      <c r="A156" s="904"/>
      <c r="B156" s="86" t="s">
        <v>1058</v>
      </c>
      <c r="C156" s="82" t="s">
        <v>1060</v>
      </c>
      <c r="D156" s="75" t="s">
        <v>889</v>
      </c>
      <c r="E156" s="83">
        <v>183.83</v>
      </c>
      <c r="F156" s="84">
        <v>148.08000000000001</v>
      </c>
      <c r="G156" s="85">
        <v>5.2</v>
      </c>
      <c r="H156" s="85">
        <v>17.38</v>
      </c>
      <c r="I156" s="85">
        <v>13.17</v>
      </c>
      <c r="J156" s="84">
        <v>0</v>
      </c>
    </row>
    <row r="157" spans="1:10" ht="30" customHeight="1">
      <c r="A157" s="904"/>
      <c r="B157" s="82" t="s">
        <v>1061</v>
      </c>
      <c r="C157" s="82" t="s">
        <v>1061</v>
      </c>
      <c r="D157" s="75" t="s">
        <v>901</v>
      </c>
      <c r="E157" s="83">
        <v>4.5999999999999996</v>
      </c>
      <c r="F157" s="83">
        <v>0</v>
      </c>
      <c r="G157" s="83">
        <v>0</v>
      </c>
      <c r="H157" s="83">
        <v>0</v>
      </c>
      <c r="I157" s="83">
        <v>0</v>
      </c>
      <c r="J157" s="84">
        <v>4.5999999999999996</v>
      </c>
    </row>
    <row r="158" spans="1:10" ht="30" customHeight="1">
      <c r="A158" s="904"/>
      <c r="B158" s="91" t="s">
        <v>1062</v>
      </c>
      <c r="C158" s="82" t="s">
        <v>1062</v>
      </c>
      <c r="D158" s="75" t="s">
        <v>901</v>
      </c>
      <c r="E158" s="83">
        <v>7.8</v>
      </c>
      <c r="F158" s="83">
        <v>0</v>
      </c>
      <c r="G158" s="83">
        <v>0</v>
      </c>
      <c r="H158" s="83">
        <v>0</v>
      </c>
      <c r="I158" s="83">
        <v>0</v>
      </c>
      <c r="J158" s="84">
        <v>7.8</v>
      </c>
    </row>
    <row r="159" spans="1:10" ht="30" customHeight="1">
      <c r="A159" s="904"/>
      <c r="B159" s="91" t="s">
        <v>1063</v>
      </c>
      <c r="C159" s="82" t="s">
        <v>1063</v>
      </c>
      <c r="D159" s="75" t="s">
        <v>901</v>
      </c>
      <c r="E159" s="83">
        <v>15.5</v>
      </c>
      <c r="F159" s="83">
        <v>0</v>
      </c>
      <c r="G159" s="83">
        <v>0</v>
      </c>
      <c r="H159" s="83">
        <v>0</v>
      </c>
      <c r="I159" s="83">
        <v>0</v>
      </c>
      <c r="J159" s="84">
        <v>15.5</v>
      </c>
    </row>
    <row r="160" spans="1:10" ht="30" customHeight="1">
      <c r="A160" s="904"/>
      <c r="B160" s="91" t="s">
        <v>1064</v>
      </c>
      <c r="C160" s="82" t="s">
        <v>1064</v>
      </c>
      <c r="D160" s="75" t="s">
        <v>901</v>
      </c>
      <c r="E160" s="83">
        <v>4.9000000000000004</v>
      </c>
      <c r="F160" s="83">
        <v>0</v>
      </c>
      <c r="G160" s="83">
        <v>0</v>
      </c>
      <c r="H160" s="83">
        <v>0</v>
      </c>
      <c r="I160" s="83">
        <v>0</v>
      </c>
      <c r="J160" s="84">
        <v>4.9000000000000004</v>
      </c>
    </row>
    <row r="161" spans="1:10" ht="30" customHeight="1">
      <c r="A161" s="904"/>
      <c r="B161" s="91" t="s">
        <v>1065</v>
      </c>
      <c r="C161" s="82" t="s">
        <v>1065</v>
      </c>
      <c r="D161" s="75" t="s">
        <v>901</v>
      </c>
      <c r="E161" s="83">
        <v>19.600000000000001</v>
      </c>
      <c r="F161" s="83">
        <v>0</v>
      </c>
      <c r="G161" s="83">
        <v>0</v>
      </c>
      <c r="H161" s="83">
        <v>0</v>
      </c>
      <c r="I161" s="83">
        <v>0</v>
      </c>
      <c r="J161" s="84">
        <v>19.600000000000001</v>
      </c>
    </row>
    <row r="162" spans="1:10" s="65" customFormat="1" ht="30" customHeight="1">
      <c r="A162" s="904" t="s">
        <v>1066</v>
      </c>
      <c r="B162" s="89" t="s">
        <v>1067</v>
      </c>
      <c r="C162" s="90" t="s">
        <v>924</v>
      </c>
      <c r="D162" s="75"/>
      <c r="E162" s="78">
        <v>318.36</v>
      </c>
      <c r="F162" s="78">
        <v>47.27</v>
      </c>
      <c r="G162" s="78">
        <v>3.22</v>
      </c>
      <c r="H162" s="78">
        <v>50.39</v>
      </c>
      <c r="I162" s="78">
        <v>140.97999999999999</v>
      </c>
      <c r="J162" s="78">
        <v>76.5</v>
      </c>
    </row>
    <row r="163" spans="1:10" s="65" customFormat="1" ht="30" customHeight="1">
      <c r="A163" s="904"/>
      <c r="B163" s="81" t="s">
        <v>885</v>
      </c>
      <c r="C163" s="80" t="s">
        <v>886</v>
      </c>
      <c r="D163" s="75"/>
      <c r="E163" s="78">
        <v>244.26</v>
      </c>
      <c r="F163" s="78">
        <v>47.27</v>
      </c>
      <c r="G163" s="78">
        <v>3.22</v>
      </c>
      <c r="H163" s="78">
        <v>50.39</v>
      </c>
      <c r="I163" s="78">
        <v>140.97999999999999</v>
      </c>
      <c r="J163" s="78">
        <v>2.4</v>
      </c>
    </row>
    <row r="164" spans="1:10" ht="30" customHeight="1">
      <c r="A164" s="904"/>
      <c r="B164" s="86" t="s">
        <v>1068</v>
      </c>
      <c r="C164" s="82" t="s">
        <v>1069</v>
      </c>
      <c r="D164" s="75" t="s">
        <v>889</v>
      </c>
      <c r="E164" s="83">
        <v>241.86</v>
      </c>
      <c r="F164" s="84">
        <v>47.27</v>
      </c>
      <c r="G164" s="85">
        <v>3.22</v>
      </c>
      <c r="H164" s="85">
        <v>50.39</v>
      </c>
      <c r="I164" s="85">
        <v>140.97999999999999</v>
      </c>
      <c r="J164" s="84">
        <v>0</v>
      </c>
    </row>
    <row r="165" spans="1:10" ht="30" customHeight="1">
      <c r="A165" s="904"/>
      <c r="B165" s="82" t="s">
        <v>1070</v>
      </c>
      <c r="C165" s="82" t="s">
        <v>1070</v>
      </c>
      <c r="D165" s="75" t="s">
        <v>901</v>
      </c>
      <c r="E165" s="83">
        <v>2.4</v>
      </c>
      <c r="F165" s="83">
        <v>0</v>
      </c>
      <c r="G165" s="83">
        <v>0</v>
      </c>
      <c r="H165" s="83">
        <v>0</v>
      </c>
      <c r="I165" s="83">
        <v>0</v>
      </c>
      <c r="J165" s="84">
        <v>2.4</v>
      </c>
    </row>
    <row r="166" spans="1:10" ht="30" customHeight="1">
      <c r="A166" s="904"/>
      <c r="B166" s="91" t="s">
        <v>1071</v>
      </c>
      <c r="C166" s="82" t="s">
        <v>1071</v>
      </c>
      <c r="D166" s="75" t="s">
        <v>901</v>
      </c>
      <c r="E166" s="83">
        <v>1.1000000000000001</v>
      </c>
      <c r="F166" s="83">
        <v>0</v>
      </c>
      <c r="G166" s="83">
        <v>0</v>
      </c>
      <c r="H166" s="83">
        <v>0</v>
      </c>
      <c r="I166" s="83">
        <v>0</v>
      </c>
      <c r="J166" s="84">
        <v>1.1000000000000001</v>
      </c>
    </row>
    <row r="167" spans="1:10" ht="30" customHeight="1">
      <c r="A167" s="904"/>
      <c r="B167" s="91" t="s">
        <v>1072</v>
      </c>
      <c r="C167" s="82" t="s">
        <v>1072</v>
      </c>
      <c r="D167" s="75" t="s">
        <v>901</v>
      </c>
      <c r="E167" s="83">
        <v>3.3</v>
      </c>
      <c r="F167" s="83">
        <v>0</v>
      </c>
      <c r="G167" s="83">
        <v>0</v>
      </c>
      <c r="H167" s="83">
        <v>0</v>
      </c>
      <c r="I167" s="83">
        <v>0</v>
      </c>
      <c r="J167" s="84">
        <v>3.3</v>
      </c>
    </row>
    <row r="168" spans="1:10" ht="30" customHeight="1">
      <c r="A168" s="904"/>
      <c r="B168" s="91" t="s">
        <v>1073</v>
      </c>
      <c r="C168" s="82" t="s">
        <v>1073</v>
      </c>
      <c r="D168" s="75" t="s">
        <v>901</v>
      </c>
      <c r="E168" s="83">
        <v>5.7</v>
      </c>
      <c r="F168" s="83">
        <v>0</v>
      </c>
      <c r="G168" s="83">
        <v>0</v>
      </c>
      <c r="H168" s="83">
        <v>0</v>
      </c>
      <c r="I168" s="83">
        <v>0</v>
      </c>
      <c r="J168" s="84">
        <v>5.7</v>
      </c>
    </row>
    <row r="169" spans="1:10" ht="30" customHeight="1">
      <c r="A169" s="904"/>
      <c r="B169" s="91" t="s">
        <v>1074</v>
      </c>
      <c r="C169" s="82" t="s">
        <v>1074</v>
      </c>
      <c r="D169" s="75" t="s">
        <v>901</v>
      </c>
      <c r="E169" s="83">
        <v>5.2</v>
      </c>
      <c r="F169" s="83">
        <v>0</v>
      </c>
      <c r="G169" s="83">
        <v>0</v>
      </c>
      <c r="H169" s="83">
        <v>0</v>
      </c>
      <c r="I169" s="83">
        <v>0</v>
      </c>
      <c r="J169" s="84">
        <v>5.2</v>
      </c>
    </row>
    <row r="170" spans="1:10" ht="30" customHeight="1">
      <c r="A170" s="904"/>
      <c r="B170" s="91" t="s">
        <v>1075</v>
      </c>
      <c r="C170" s="82" t="s">
        <v>1075</v>
      </c>
      <c r="D170" s="75" t="s">
        <v>901</v>
      </c>
      <c r="E170" s="83">
        <v>5</v>
      </c>
      <c r="F170" s="83">
        <v>0</v>
      </c>
      <c r="G170" s="83">
        <v>0</v>
      </c>
      <c r="H170" s="83">
        <v>0</v>
      </c>
      <c r="I170" s="83">
        <v>0</v>
      </c>
      <c r="J170" s="84">
        <v>5</v>
      </c>
    </row>
    <row r="171" spans="1:10" ht="30" customHeight="1">
      <c r="A171" s="904"/>
      <c r="B171" s="91" t="s">
        <v>1076</v>
      </c>
      <c r="C171" s="82" t="s">
        <v>1076</v>
      </c>
      <c r="D171" s="75" t="s">
        <v>901</v>
      </c>
      <c r="E171" s="83">
        <v>6.7</v>
      </c>
      <c r="F171" s="83">
        <v>0</v>
      </c>
      <c r="G171" s="83">
        <v>0</v>
      </c>
      <c r="H171" s="83">
        <v>0</v>
      </c>
      <c r="I171" s="83">
        <v>0</v>
      </c>
      <c r="J171" s="84">
        <v>6.7</v>
      </c>
    </row>
    <row r="172" spans="1:10" ht="30" customHeight="1">
      <c r="A172" s="904"/>
      <c r="B172" s="91" t="s">
        <v>1077</v>
      </c>
      <c r="C172" s="82" t="s">
        <v>1078</v>
      </c>
      <c r="D172" s="75" t="s">
        <v>901</v>
      </c>
      <c r="E172" s="83">
        <v>9.8000000000000007</v>
      </c>
      <c r="F172" s="83">
        <v>0</v>
      </c>
      <c r="G172" s="83">
        <v>0</v>
      </c>
      <c r="H172" s="83">
        <v>0</v>
      </c>
      <c r="I172" s="83">
        <v>0</v>
      </c>
      <c r="J172" s="84">
        <v>9.8000000000000007</v>
      </c>
    </row>
    <row r="173" spans="1:10" ht="30" customHeight="1">
      <c r="A173" s="904"/>
      <c r="B173" s="91" t="s">
        <v>1079</v>
      </c>
      <c r="C173" s="82" t="s">
        <v>1080</v>
      </c>
      <c r="D173" s="75" t="s">
        <v>901</v>
      </c>
      <c r="E173" s="83">
        <v>6.3</v>
      </c>
      <c r="F173" s="83">
        <v>0</v>
      </c>
      <c r="G173" s="83">
        <v>0</v>
      </c>
      <c r="H173" s="83">
        <v>0</v>
      </c>
      <c r="I173" s="83">
        <v>0</v>
      </c>
      <c r="J173" s="84">
        <v>6.3</v>
      </c>
    </row>
    <row r="174" spans="1:10" ht="30" customHeight="1">
      <c r="A174" s="904"/>
      <c r="B174" s="91" t="s">
        <v>1081</v>
      </c>
      <c r="C174" s="82" t="s">
        <v>1082</v>
      </c>
      <c r="D174" s="75" t="s">
        <v>901</v>
      </c>
      <c r="E174" s="83">
        <v>9.6999999999999993</v>
      </c>
      <c r="F174" s="83">
        <v>0</v>
      </c>
      <c r="G174" s="83">
        <v>0</v>
      </c>
      <c r="H174" s="83">
        <v>0</v>
      </c>
      <c r="I174" s="83">
        <v>0</v>
      </c>
      <c r="J174" s="84">
        <v>9.6999999999999993</v>
      </c>
    </row>
    <row r="175" spans="1:10" ht="30" customHeight="1">
      <c r="A175" s="904"/>
      <c r="B175" s="91" t="s">
        <v>1083</v>
      </c>
      <c r="C175" s="82" t="s">
        <v>1084</v>
      </c>
      <c r="D175" s="75" t="s">
        <v>901</v>
      </c>
      <c r="E175" s="83">
        <v>4.9000000000000004</v>
      </c>
      <c r="F175" s="83">
        <v>0</v>
      </c>
      <c r="G175" s="83">
        <v>0</v>
      </c>
      <c r="H175" s="83">
        <v>0</v>
      </c>
      <c r="I175" s="83">
        <v>0</v>
      </c>
      <c r="J175" s="84">
        <v>4.9000000000000004</v>
      </c>
    </row>
    <row r="176" spans="1:10" ht="30" customHeight="1">
      <c r="A176" s="904"/>
      <c r="B176" s="91" t="s">
        <v>1085</v>
      </c>
      <c r="C176" s="82" t="s">
        <v>1085</v>
      </c>
      <c r="D176" s="75" t="s">
        <v>901</v>
      </c>
      <c r="E176" s="83">
        <v>4.9000000000000004</v>
      </c>
      <c r="F176" s="83">
        <v>0</v>
      </c>
      <c r="G176" s="83">
        <v>0</v>
      </c>
      <c r="H176" s="83">
        <v>0</v>
      </c>
      <c r="I176" s="83">
        <v>0</v>
      </c>
      <c r="J176" s="84">
        <v>4.9000000000000004</v>
      </c>
    </row>
    <row r="177" spans="1:10" ht="30" customHeight="1">
      <c r="A177" s="904"/>
      <c r="B177" s="91" t="s">
        <v>1086</v>
      </c>
      <c r="C177" s="82" t="s">
        <v>1086</v>
      </c>
      <c r="D177" s="75" t="s">
        <v>901</v>
      </c>
      <c r="E177" s="83">
        <v>11.5</v>
      </c>
      <c r="F177" s="83">
        <v>0</v>
      </c>
      <c r="G177" s="83">
        <v>0</v>
      </c>
      <c r="H177" s="83">
        <v>0</v>
      </c>
      <c r="I177" s="83">
        <v>0</v>
      </c>
      <c r="J177" s="84">
        <v>11.5</v>
      </c>
    </row>
    <row r="178" spans="1:10" s="65" customFormat="1" ht="30" customHeight="1">
      <c r="A178" s="904" t="s">
        <v>1087</v>
      </c>
      <c r="B178" s="89" t="s">
        <v>1088</v>
      </c>
      <c r="C178" s="90" t="s">
        <v>924</v>
      </c>
      <c r="D178" s="75"/>
      <c r="E178" s="78">
        <v>289.93</v>
      </c>
      <c r="F178" s="78">
        <v>72.55</v>
      </c>
      <c r="G178" s="78">
        <v>0.6</v>
      </c>
      <c r="H178" s="78">
        <v>23.02</v>
      </c>
      <c r="I178" s="78">
        <v>37.96</v>
      </c>
      <c r="J178" s="78">
        <v>155.80000000000001</v>
      </c>
    </row>
    <row r="179" spans="1:10" ht="30" customHeight="1">
      <c r="A179" s="904"/>
      <c r="B179" s="86" t="s">
        <v>1089</v>
      </c>
      <c r="C179" s="82" t="s">
        <v>1090</v>
      </c>
      <c r="D179" s="75" t="s">
        <v>889</v>
      </c>
      <c r="E179" s="83">
        <v>130.59</v>
      </c>
      <c r="F179" s="84">
        <v>69.010000000000005</v>
      </c>
      <c r="G179" s="85">
        <v>0.6</v>
      </c>
      <c r="H179" s="85">
        <v>23.02</v>
      </c>
      <c r="I179" s="85">
        <v>37.96</v>
      </c>
      <c r="J179" s="84">
        <v>0</v>
      </c>
    </row>
    <row r="180" spans="1:10" ht="30" customHeight="1">
      <c r="A180" s="904"/>
      <c r="B180" s="86" t="s">
        <v>1089</v>
      </c>
      <c r="C180" s="82" t="s">
        <v>1091</v>
      </c>
      <c r="D180" s="75" t="s">
        <v>893</v>
      </c>
      <c r="E180" s="83">
        <v>3.54</v>
      </c>
      <c r="F180" s="84">
        <v>3.54</v>
      </c>
      <c r="G180" s="85">
        <v>0</v>
      </c>
      <c r="H180" s="85">
        <v>0</v>
      </c>
      <c r="I180" s="85">
        <v>0</v>
      </c>
      <c r="J180" s="84">
        <v>0</v>
      </c>
    </row>
    <row r="181" spans="1:10" ht="30" customHeight="1">
      <c r="A181" s="904"/>
      <c r="B181" s="91" t="s">
        <v>1092</v>
      </c>
      <c r="C181" s="82" t="s">
        <v>1092</v>
      </c>
      <c r="D181" s="75" t="s">
        <v>901</v>
      </c>
      <c r="E181" s="83">
        <v>13.6</v>
      </c>
      <c r="F181" s="83">
        <v>0</v>
      </c>
      <c r="G181" s="83">
        <v>0</v>
      </c>
      <c r="H181" s="83">
        <v>0</v>
      </c>
      <c r="I181" s="83">
        <v>0</v>
      </c>
      <c r="J181" s="84">
        <v>13.6</v>
      </c>
    </row>
    <row r="182" spans="1:10" ht="30" customHeight="1">
      <c r="A182" s="904"/>
      <c r="B182" s="91" t="s">
        <v>1093</v>
      </c>
      <c r="C182" s="82" t="s">
        <v>1093</v>
      </c>
      <c r="D182" s="75" t="s">
        <v>901</v>
      </c>
      <c r="E182" s="83">
        <v>17.8</v>
      </c>
      <c r="F182" s="83">
        <v>0</v>
      </c>
      <c r="G182" s="83">
        <v>0</v>
      </c>
      <c r="H182" s="83">
        <v>0</v>
      </c>
      <c r="I182" s="83">
        <v>0</v>
      </c>
      <c r="J182" s="84">
        <v>17.8</v>
      </c>
    </row>
    <row r="183" spans="1:10" ht="30" customHeight="1">
      <c r="A183" s="904"/>
      <c r="B183" s="91" t="s">
        <v>1094</v>
      </c>
      <c r="C183" s="82" t="s">
        <v>1094</v>
      </c>
      <c r="D183" s="75" t="s">
        <v>901</v>
      </c>
      <c r="E183" s="83">
        <v>20.100000000000001</v>
      </c>
      <c r="F183" s="83">
        <v>0</v>
      </c>
      <c r="G183" s="83">
        <v>0</v>
      </c>
      <c r="H183" s="83">
        <v>0</v>
      </c>
      <c r="I183" s="83">
        <v>0</v>
      </c>
      <c r="J183" s="84">
        <v>20.100000000000001</v>
      </c>
    </row>
    <row r="184" spans="1:10" ht="30" customHeight="1">
      <c r="A184" s="904"/>
      <c r="B184" s="91" t="s">
        <v>1095</v>
      </c>
      <c r="C184" s="82" t="s">
        <v>1095</v>
      </c>
      <c r="D184" s="75" t="s">
        <v>901</v>
      </c>
      <c r="E184" s="83">
        <v>19.7</v>
      </c>
      <c r="F184" s="83">
        <v>0</v>
      </c>
      <c r="G184" s="83">
        <v>0</v>
      </c>
      <c r="H184" s="83">
        <v>0</v>
      </c>
      <c r="I184" s="83">
        <v>0</v>
      </c>
      <c r="J184" s="84">
        <v>19.7</v>
      </c>
    </row>
    <row r="185" spans="1:10" ht="30" customHeight="1">
      <c r="A185" s="904"/>
      <c r="B185" s="91" t="s">
        <v>1096</v>
      </c>
      <c r="C185" s="82" t="s">
        <v>1096</v>
      </c>
      <c r="D185" s="75" t="s">
        <v>901</v>
      </c>
      <c r="E185" s="83">
        <v>19.2</v>
      </c>
      <c r="F185" s="83">
        <v>0</v>
      </c>
      <c r="G185" s="83">
        <v>0</v>
      </c>
      <c r="H185" s="83">
        <v>0</v>
      </c>
      <c r="I185" s="83">
        <v>0</v>
      </c>
      <c r="J185" s="84">
        <v>19.2</v>
      </c>
    </row>
    <row r="186" spans="1:10" ht="30" customHeight="1">
      <c r="A186" s="904"/>
      <c r="B186" s="91" t="s">
        <v>1097</v>
      </c>
      <c r="C186" s="82" t="s">
        <v>1097</v>
      </c>
      <c r="D186" s="75" t="s">
        <v>901</v>
      </c>
      <c r="E186" s="83">
        <v>14.2</v>
      </c>
      <c r="F186" s="83">
        <v>0</v>
      </c>
      <c r="G186" s="83">
        <v>0</v>
      </c>
      <c r="H186" s="83">
        <v>0</v>
      </c>
      <c r="I186" s="83">
        <v>0</v>
      </c>
      <c r="J186" s="84">
        <v>14.2</v>
      </c>
    </row>
    <row r="187" spans="1:10" ht="30" customHeight="1">
      <c r="A187" s="904"/>
      <c r="B187" s="91" t="s">
        <v>1098</v>
      </c>
      <c r="C187" s="82" t="s">
        <v>1098</v>
      </c>
      <c r="D187" s="75" t="s">
        <v>901</v>
      </c>
      <c r="E187" s="83">
        <v>27.8</v>
      </c>
      <c r="F187" s="83">
        <v>0</v>
      </c>
      <c r="G187" s="83">
        <v>0</v>
      </c>
      <c r="H187" s="83">
        <v>0</v>
      </c>
      <c r="I187" s="83">
        <v>0</v>
      </c>
      <c r="J187" s="84">
        <v>27.8</v>
      </c>
    </row>
    <row r="188" spans="1:10" ht="30" customHeight="1">
      <c r="A188" s="904"/>
      <c r="B188" s="91" t="s">
        <v>1099</v>
      </c>
      <c r="C188" s="82" t="s">
        <v>1099</v>
      </c>
      <c r="D188" s="75" t="s">
        <v>901</v>
      </c>
      <c r="E188" s="83">
        <v>23.4</v>
      </c>
      <c r="F188" s="83">
        <v>0</v>
      </c>
      <c r="G188" s="83">
        <v>0</v>
      </c>
      <c r="H188" s="83">
        <v>0</v>
      </c>
      <c r="I188" s="83">
        <v>0</v>
      </c>
      <c r="J188" s="84">
        <v>23.4</v>
      </c>
    </row>
  </sheetData>
  <autoFilter ref="A4:J188"/>
  <mergeCells count="17">
    <mergeCell ref="A178:A188"/>
    <mergeCell ref="B8:B18"/>
    <mergeCell ref="A113:A122"/>
    <mergeCell ref="A123:A137"/>
    <mergeCell ref="A138:A152"/>
    <mergeCell ref="A153:A161"/>
    <mergeCell ref="A162:A177"/>
    <mergeCell ref="A41:A58"/>
    <mergeCell ref="A59:A74"/>
    <mergeCell ref="A75:A89"/>
    <mergeCell ref="A90:A107"/>
    <mergeCell ref="A108:A112"/>
    <mergeCell ref="A2:J2"/>
    <mergeCell ref="A5:D5"/>
    <mergeCell ref="A6:A22"/>
    <mergeCell ref="A23:A32"/>
    <mergeCell ref="A33:A40"/>
  </mergeCells>
  <phoneticPr fontId="145" type="noConversion"/>
  <printOptions horizontalCentered="1"/>
  <pageMargins left="0.511811023622047" right="0.511811023622047" top="0.74803149606299202" bottom="0.74803149606299202" header="0.31496062992126" footer="0.31496062992126"/>
  <pageSetup paperSize="9" scale="56" fitToHeight="0" orientation="portrait" r:id="rId1"/>
  <headerFooter>
    <oddFooter>&amp;C第 &amp;P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3"/>
  <sheetViews>
    <sheetView zoomScale="85" zoomScaleNormal="85" workbookViewId="0">
      <pane xSplit="3" ySplit="6" topLeftCell="K118" activePane="bottomRight" state="frozen"/>
      <selection pane="topRight"/>
      <selection pane="bottomLeft"/>
      <selection pane="bottomRight" activeCell="P127" sqref="P127:Q127"/>
    </sheetView>
  </sheetViews>
  <sheetFormatPr defaultColWidth="9" defaultRowHeight="14.25"/>
  <cols>
    <col min="1" max="1" width="15.375" style="3" customWidth="1"/>
    <col min="2" max="2" width="26.25" style="3" customWidth="1"/>
    <col min="3" max="3" width="25.375" style="3" customWidth="1"/>
    <col min="4" max="4" width="18.5" style="3" customWidth="1"/>
    <col min="5" max="5" width="17.875" style="3" customWidth="1"/>
    <col min="6" max="6" width="20.375" style="3" customWidth="1"/>
    <col min="7" max="7" width="14.625" style="4" customWidth="1"/>
    <col min="8" max="8" width="15.5" style="2" customWidth="1"/>
    <col min="9" max="9" width="23.875" style="3" customWidth="1"/>
    <col min="10" max="10" width="20.875" style="3" customWidth="1"/>
    <col min="11" max="11" width="9.375" style="3" customWidth="1"/>
    <col min="12" max="12" width="14.625" style="4" customWidth="1"/>
    <col min="13" max="13" width="17.25" style="2" customWidth="1"/>
    <col min="14" max="14" width="16.125" style="3" customWidth="1"/>
    <col min="15" max="15" width="20.625" style="3" customWidth="1"/>
    <col min="16" max="16" width="16.25" style="3" customWidth="1"/>
    <col min="17" max="17" width="13.625" style="3" customWidth="1"/>
    <col min="18" max="18" width="14.625" style="4" customWidth="1"/>
    <col min="19" max="19" width="18.625" style="2" customWidth="1"/>
    <col min="20" max="20" width="15" style="3" customWidth="1"/>
    <col min="21" max="21" width="14.5" style="3" customWidth="1"/>
    <col min="22" max="22" width="16.125" style="3" customWidth="1"/>
    <col min="23" max="23" width="15.25" style="3" customWidth="1"/>
    <col min="24" max="24" width="17.375" style="3" customWidth="1"/>
    <col min="25" max="16384" width="9" style="3"/>
  </cols>
  <sheetData>
    <row r="1" spans="1:24" s="1" customFormat="1" ht="20.25">
      <c r="A1" s="5" t="s">
        <v>700</v>
      </c>
      <c r="B1" s="5"/>
      <c r="C1" s="6"/>
      <c r="D1" s="5"/>
      <c r="E1" s="5"/>
      <c r="F1" s="5"/>
      <c r="G1" s="5"/>
      <c r="H1" s="7" t="s">
        <v>193</v>
      </c>
      <c r="I1" s="17" t="s">
        <v>193</v>
      </c>
      <c r="J1" s="18"/>
      <c r="K1" s="18"/>
      <c r="L1" s="19"/>
      <c r="M1" s="20"/>
      <c r="R1" s="29"/>
      <c r="S1" s="20"/>
    </row>
    <row r="2" spans="1:24" s="1" customFormat="1" ht="24">
      <c r="A2" s="905" t="s">
        <v>802</v>
      </c>
      <c r="B2" s="905"/>
      <c r="C2" s="905"/>
      <c r="D2" s="905"/>
      <c r="E2" s="905"/>
      <c r="F2" s="905"/>
      <c r="G2" s="905"/>
      <c r="H2" s="906"/>
      <c r="I2" s="905"/>
      <c r="J2" s="905"/>
      <c r="K2" s="905"/>
      <c r="L2" s="906"/>
      <c r="M2" s="906"/>
      <c r="N2" s="905"/>
      <c r="O2" s="905"/>
      <c r="P2" s="905"/>
      <c r="Q2" s="905"/>
      <c r="R2" s="906"/>
      <c r="S2" s="906"/>
      <c r="T2" s="905"/>
      <c r="U2" s="905"/>
      <c r="V2" s="905"/>
      <c r="W2" s="905"/>
      <c r="X2" s="905"/>
    </row>
    <row r="3" spans="1:24" s="1" customFormat="1">
      <c r="A3" s="907" t="s">
        <v>184</v>
      </c>
      <c r="B3" s="907"/>
      <c r="C3" s="908"/>
      <c r="D3" s="907"/>
      <c r="E3" s="907"/>
      <c r="F3" s="907"/>
      <c r="G3" s="907"/>
      <c r="H3" s="909"/>
      <c r="I3" s="907"/>
      <c r="J3" s="907"/>
      <c r="K3" s="907"/>
      <c r="L3" s="909"/>
      <c r="M3" s="909"/>
      <c r="N3" s="907"/>
      <c r="O3" s="907"/>
      <c r="P3" s="907"/>
      <c r="Q3" s="907"/>
      <c r="R3" s="909"/>
      <c r="S3" s="909"/>
      <c r="T3" s="907"/>
      <c r="U3" s="907"/>
      <c r="V3" s="907"/>
      <c r="W3" s="907"/>
      <c r="X3" s="907"/>
    </row>
    <row r="4" spans="1:24" s="1" customFormat="1" ht="55.5" customHeight="1">
      <c r="A4" s="933" t="s">
        <v>14</v>
      </c>
      <c r="B4" s="933" t="s">
        <v>803</v>
      </c>
      <c r="C4" s="933" t="s">
        <v>703</v>
      </c>
      <c r="D4" s="933" t="s">
        <v>226</v>
      </c>
      <c r="E4" s="933"/>
      <c r="F4" s="933"/>
      <c r="G4" s="940" t="s">
        <v>704</v>
      </c>
      <c r="H4" s="910" t="s">
        <v>396</v>
      </c>
      <c r="I4" s="911"/>
      <c r="J4" s="911"/>
      <c r="K4" s="912"/>
      <c r="L4" s="925" t="s">
        <v>704</v>
      </c>
      <c r="M4" s="913" t="s">
        <v>706</v>
      </c>
      <c r="N4" s="914"/>
      <c r="O4" s="914"/>
      <c r="P4" s="914"/>
      <c r="Q4" s="915"/>
      <c r="R4" s="925" t="s">
        <v>704</v>
      </c>
      <c r="S4" s="916" t="s">
        <v>707</v>
      </c>
      <c r="T4" s="917"/>
      <c r="U4" s="917"/>
      <c r="V4" s="917"/>
      <c r="W4" s="917"/>
      <c r="X4" s="917"/>
    </row>
    <row r="5" spans="1:24" s="1" customFormat="1" ht="85.5" customHeight="1">
      <c r="A5" s="933"/>
      <c r="B5" s="933"/>
      <c r="C5" s="933"/>
      <c r="D5" s="933"/>
      <c r="E5" s="933"/>
      <c r="F5" s="933"/>
      <c r="G5" s="941"/>
      <c r="H5" s="943" t="s">
        <v>10</v>
      </c>
      <c r="I5" s="918" t="s">
        <v>191</v>
      </c>
      <c r="J5" s="919"/>
      <c r="K5" s="923" t="s">
        <v>192</v>
      </c>
      <c r="L5" s="926"/>
      <c r="M5" s="928" t="s">
        <v>10</v>
      </c>
      <c r="N5" s="920" t="s">
        <v>804</v>
      </c>
      <c r="O5" s="915"/>
      <c r="P5" s="920" t="s">
        <v>805</v>
      </c>
      <c r="Q5" s="915"/>
      <c r="R5" s="926"/>
      <c r="S5" s="930" t="s">
        <v>10</v>
      </c>
      <c r="T5" s="30" t="s">
        <v>806</v>
      </c>
      <c r="U5" s="921" t="s">
        <v>807</v>
      </c>
      <c r="V5" s="922"/>
      <c r="W5" s="921" t="s">
        <v>805</v>
      </c>
      <c r="X5" s="922"/>
    </row>
    <row r="6" spans="1:24" s="1" customFormat="1" ht="65.25" customHeight="1">
      <c r="A6" s="933"/>
      <c r="B6" s="933"/>
      <c r="C6" s="933"/>
      <c r="D6" s="8" t="s">
        <v>10</v>
      </c>
      <c r="E6" s="8" t="s">
        <v>11</v>
      </c>
      <c r="F6" s="8" t="s">
        <v>12</v>
      </c>
      <c r="G6" s="942"/>
      <c r="H6" s="944"/>
      <c r="I6" s="21" t="s">
        <v>804</v>
      </c>
      <c r="J6" s="21" t="s">
        <v>808</v>
      </c>
      <c r="K6" s="924"/>
      <c r="L6" s="927"/>
      <c r="M6" s="929"/>
      <c r="N6" s="22" t="s">
        <v>11</v>
      </c>
      <c r="O6" s="22" t="s">
        <v>12</v>
      </c>
      <c r="P6" s="22" t="s">
        <v>11</v>
      </c>
      <c r="Q6" s="22" t="s">
        <v>12</v>
      </c>
      <c r="R6" s="927"/>
      <c r="S6" s="931"/>
      <c r="T6" s="30" t="s">
        <v>12</v>
      </c>
      <c r="U6" s="22" t="s">
        <v>12</v>
      </c>
      <c r="V6" s="22" t="s">
        <v>11</v>
      </c>
      <c r="W6" s="22" t="s">
        <v>12</v>
      </c>
      <c r="X6" s="22" t="s">
        <v>11</v>
      </c>
    </row>
    <row r="7" spans="1:24" s="2" customFormat="1">
      <c r="A7" s="932" t="s">
        <v>809</v>
      </c>
      <c r="B7" s="932"/>
      <c r="C7" s="932"/>
      <c r="D7" s="36">
        <v>226110</v>
      </c>
      <c r="E7" s="36">
        <v>177943</v>
      </c>
      <c r="F7" s="36">
        <v>48167</v>
      </c>
      <c r="G7" s="12"/>
      <c r="H7" s="36">
        <v>28224</v>
      </c>
      <c r="I7" s="36">
        <v>24665</v>
      </c>
      <c r="J7" s="36">
        <v>3559</v>
      </c>
      <c r="K7" s="36"/>
      <c r="L7" s="12"/>
      <c r="M7" s="36">
        <v>137002</v>
      </c>
      <c r="N7" s="36">
        <v>30479</v>
      </c>
      <c r="O7" s="36">
        <v>4167</v>
      </c>
      <c r="P7" s="36">
        <v>77265</v>
      </c>
      <c r="Q7" s="36">
        <v>25091</v>
      </c>
      <c r="R7" s="12"/>
      <c r="S7" s="36">
        <v>60884</v>
      </c>
      <c r="T7" s="36">
        <v>5814</v>
      </c>
      <c r="U7" s="36">
        <v>10292</v>
      </c>
      <c r="V7" s="36">
        <v>30636</v>
      </c>
      <c r="W7" s="36">
        <v>2803</v>
      </c>
      <c r="X7" s="36">
        <v>11339</v>
      </c>
    </row>
    <row r="8" spans="1:24" s="2" customFormat="1">
      <c r="A8" s="934" t="s">
        <v>128</v>
      </c>
      <c r="B8" s="35" t="s">
        <v>128</v>
      </c>
      <c r="C8" s="37" t="s">
        <v>810</v>
      </c>
      <c r="D8" s="38">
        <f>SUM(D10:D30)</f>
        <v>27020</v>
      </c>
      <c r="E8" s="38">
        <f t="shared" ref="E8:E71" si="0">I8+J8+N8+P8+V8+X8</f>
        <v>25224</v>
      </c>
      <c r="F8" s="38">
        <f t="shared" ref="F8:F71" si="1">K8+O8+Q8+T8+U8+W8</f>
        <v>1796</v>
      </c>
      <c r="G8" s="39"/>
      <c r="H8" s="38">
        <f t="shared" ref="H8:X8" si="2">SUM(H10:H30)</f>
        <v>7722</v>
      </c>
      <c r="I8" s="38">
        <f t="shared" si="2"/>
        <v>6578</v>
      </c>
      <c r="J8" s="38">
        <f t="shared" si="2"/>
        <v>1144</v>
      </c>
      <c r="K8" s="38"/>
      <c r="L8" s="39"/>
      <c r="M8" s="38">
        <f t="shared" si="2"/>
        <v>16579</v>
      </c>
      <c r="N8" s="38">
        <f t="shared" si="2"/>
        <v>3772</v>
      </c>
      <c r="O8" s="38">
        <f t="shared" si="2"/>
        <v>62</v>
      </c>
      <c r="P8" s="38">
        <f t="shared" si="2"/>
        <v>11782</v>
      </c>
      <c r="Q8" s="38">
        <f t="shared" si="2"/>
        <v>963</v>
      </c>
      <c r="R8" s="39"/>
      <c r="S8" s="38">
        <f t="shared" si="2"/>
        <v>2719</v>
      </c>
      <c r="T8" s="38">
        <f t="shared" si="2"/>
        <v>233</v>
      </c>
      <c r="U8" s="38">
        <f t="shared" si="2"/>
        <v>451</v>
      </c>
      <c r="V8" s="38">
        <f t="shared" si="2"/>
        <v>1550</v>
      </c>
      <c r="W8" s="38">
        <f t="shared" si="2"/>
        <v>87</v>
      </c>
      <c r="X8" s="38">
        <f t="shared" si="2"/>
        <v>398</v>
      </c>
    </row>
    <row r="9" spans="1:24">
      <c r="A9" s="935"/>
      <c r="B9" s="35" t="s">
        <v>811</v>
      </c>
      <c r="C9" s="35"/>
      <c r="D9" s="38">
        <f>SUM(D10:D28)</f>
        <v>23210</v>
      </c>
      <c r="E9" s="38">
        <f t="shared" si="0"/>
        <v>22856</v>
      </c>
      <c r="F9" s="38">
        <f t="shared" si="1"/>
        <v>354</v>
      </c>
      <c r="G9" s="39"/>
      <c r="H9" s="38">
        <f t="shared" ref="H9:X9" si="3">SUM(H10:H28)</f>
        <v>7722</v>
      </c>
      <c r="I9" s="38">
        <f t="shared" si="3"/>
        <v>6578</v>
      </c>
      <c r="J9" s="38">
        <f t="shared" si="3"/>
        <v>1144</v>
      </c>
      <c r="K9" s="38"/>
      <c r="L9" s="39"/>
      <c r="M9" s="38">
        <f t="shared" si="3"/>
        <v>14332</v>
      </c>
      <c r="N9" s="38">
        <f t="shared" si="3"/>
        <v>3603</v>
      </c>
      <c r="O9" s="38">
        <f t="shared" si="3"/>
        <v>8</v>
      </c>
      <c r="P9" s="38">
        <f t="shared" si="3"/>
        <v>10590</v>
      </c>
      <c r="Q9" s="38">
        <f t="shared" si="3"/>
        <v>131</v>
      </c>
      <c r="R9" s="39"/>
      <c r="S9" s="38">
        <f t="shared" si="3"/>
        <v>1156</v>
      </c>
      <c r="T9" s="38">
        <f t="shared" si="3"/>
        <v>88</v>
      </c>
      <c r="U9" s="38">
        <f t="shared" si="3"/>
        <v>107</v>
      </c>
      <c r="V9" s="38">
        <f t="shared" si="3"/>
        <v>805</v>
      </c>
      <c r="W9" s="38">
        <f t="shared" si="3"/>
        <v>20</v>
      </c>
      <c r="X9" s="38">
        <f t="shared" si="3"/>
        <v>136</v>
      </c>
    </row>
    <row r="10" spans="1:24" ht="27">
      <c r="A10" s="935"/>
      <c r="B10" s="28" t="s">
        <v>241</v>
      </c>
      <c r="C10" s="14" t="s">
        <v>129</v>
      </c>
      <c r="D10" s="36">
        <v>726</v>
      </c>
      <c r="E10" s="36">
        <f t="shared" si="0"/>
        <v>726</v>
      </c>
      <c r="F10" s="36"/>
      <c r="G10" s="12" t="s">
        <v>717</v>
      </c>
      <c r="H10" s="38">
        <f t="shared" ref="H10:H20" si="4">I10+J10+K10</f>
        <v>726</v>
      </c>
      <c r="I10" s="44">
        <v>618</v>
      </c>
      <c r="J10" s="44">
        <v>108</v>
      </c>
      <c r="K10" s="44"/>
      <c r="L10" s="26"/>
      <c r="M10" s="45"/>
      <c r="N10" s="46"/>
      <c r="O10" s="46"/>
      <c r="P10" s="46"/>
      <c r="Q10" s="46"/>
      <c r="R10" s="31"/>
      <c r="S10" s="45"/>
      <c r="T10" s="46"/>
      <c r="U10" s="46"/>
      <c r="V10" s="46"/>
      <c r="W10" s="46"/>
      <c r="X10" s="46"/>
    </row>
    <row r="11" spans="1:24" ht="27">
      <c r="A11" s="935"/>
      <c r="B11" s="28" t="s">
        <v>241</v>
      </c>
      <c r="C11" s="14" t="s">
        <v>130</v>
      </c>
      <c r="D11" s="36">
        <v>656</v>
      </c>
      <c r="E11" s="36">
        <f t="shared" si="0"/>
        <v>656</v>
      </c>
      <c r="F11" s="36"/>
      <c r="G11" s="12" t="s">
        <v>717</v>
      </c>
      <c r="H11" s="38">
        <f t="shared" si="4"/>
        <v>656</v>
      </c>
      <c r="I11" s="44">
        <v>596</v>
      </c>
      <c r="J11" s="44">
        <v>60</v>
      </c>
      <c r="K11" s="44"/>
      <c r="L11" s="26"/>
      <c r="M11" s="45"/>
      <c r="N11" s="46"/>
      <c r="O11" s="46"/>
      <c r="P11" s="46"/>
      <c r="Q11" s="46"/>
      <c r="R11" s="31"/>
      <c r="S11" s="45"/>
      <c r="T11" s="46"/>
      <c r="U11" s="46"/>
      <c r="V11" s="46"/>
      <c r="W11" s="46"/>
      <c r="X11" s="46"/>
    </row>
    <row r="12" spans="1:24" ht="27">
      <c r="A12" s="935"/>
      <c r="B12" s="28" t="s">
        <v>241</v>
      </c>
      <c r="C12" s="14" t="s">
        <v>131</v>
      </c>
      <c r="D12" s="36">
        <v>834</v>
      </c>
      <c r="E12" s="36">
        <f t="shared" si="0"/>
        <v>834</v>
      </c>
      <c r="F12" s="36"/>
      <c r="G12" s="12" t="s">
        <v>717</v>
      </c>
      <c r="H12" s="38">
        <f t="shared" si="4"/>
        <v>834</v>
      </c>
      <c r="I12" s="44">
        <v>716</v>
      </c>
      <c r="J12" s="44">
        <v>118</v>
      </c>
      <c r="K12" s="44"/>
      <c r="L12" s="26"/>
      <c r="M12" s="45"/>
      <c r="N12" s="46"/>
      <c r="O12" s="46"/>
      <c r="P12" s="46"/>
      <c r="Q12" s="46"/>
      <c r="R12" s="31"/>
      <c r="S12" s="45"/>
      <c r="T12" s="46"/>
      <c r="U12" s="46"/>
      <c r="V12" s="46"/>
      <c r="W12" s="46"/>
      <c r="X12" s="46"/>
    </row>
    <row r="13" spans="1:24" ht="27">
      <c r="A13" s="935"/>
      <c r="B13" s="28" t="s">
        <v>241</v>
      </c>
      <c r="C13" s="14" t="s">
        <v>132</v>
      </c>
      <c r="D13" s="36">
        <v>956</v>
      </c>
      <c r="E13" s="36">
        <f t="shared" si="0"/>
        <v>956</v>
      </c>
      <c r="F13" s="36"/>
      <c r="G13" s="12" t="s">
        <v>715</v>
      </c>
      <c r="H13" s="38">
        <f t="shared" si="4"/>
        <v>956</v>
      </c>
      <c r="I13" s="44">
        <v>853</v>
      </c>
      <c r="J13" s="44">
        <v>103</v>
      </c>
      <c r="K13" s="44"/>
      <c r="L13" s="26"/>
      <c r="M13" s="45"/>
      <c r="N13" s="46"/>
      <c r="O13" s="46"/>
      <c r="P13" s="46"/>
      <c r="Q13" s="46"/>
      <c r="R13" s="31"/>
      <c r="S13" s="45"/>
      <c r="T13" s="46"/>
      <c r="U13" s="46"/>
      <c r="V13" s="46"/>
      <c r="W13" s="46"/>
      <c r="X13" s="46"/>
    </row>
    <row r="14" spans="1:24" ht="27">
      <c r="A14" s="935"/>
      <c r="B14" s="28" t="s">
        <v>241</v>
      </c>
      <c r="C14" s="14" t="s">
        <v>133</v>
      </c>
      <c r="D14" s="36">
        <v>785</v>
      </c>
      <c r="E14" s="36">
        <f t="shared" si="0"/>
        <v>785</v>
      </c>
      <c r="F14" s="36"/>
      <c r="G14" s="12" t="s">
        <v>717</v>
      </c>
      <c r="H14" s="38">
        <f t="shared" si="4"/>
        <v>785</v>
      </c>
      <c r="I14" s="44">
        <v>682</v>
      </c>
      <c r="J14" s="44">
        <v>103</v>
      </c>
      <c r="K14" s="44"/>
      <c r="L14" s="26"/>
      <c r="M14" s="45"/>
      <c r="N14" s="46"/>
      <c r="O14" s="46"/>
      <c r="P14" s="46"/>
      <c r="Q14" s="46"/>
      <c r="R14" s="31"/>
      <c r="S14" s="45"/>
      <c r="T14" s="46"/>
      <c r="U14" s="46"/>
      <c r="V14" s="46"/>
      <c r="W14" s="46"/>
      <c r="X14" s="46"/>
    </row>
    <row r="15" spans="1:24" ht="27">
      <c r="A15" s="935"/>
      <c r="B15" s="28" t="s">
        <v>241</v>
      </c>
      <c r="C15" s="14" t="s">
        <v>134</v>
      </c>
      <c r="D15" s="36">
        <v>952</v>
      </c>
      <c r="E15" s="36">
        <f t="shared" si="0"/>
        <v>952</v>
      </c>
      <c r="F15" s="36"/>
      <c r="G15" s="12" t="s">
        <v>717</v>
      </c>
      <c r="H15" s="38">
        <f t="shared" si="4"/>
        <v>952</v>
      </c>
      <c r="I15" s="44">
        <v>698</v>
      </c>
      <c r="J15" s="44">
        <v>254</v>
      </c>
      <c r="K15" s="44"/>
      <c r="L15" s="26"/>
      <c r="M15" s="45"/>
      <c r="N15" s="46"/>
      <c r="O15" s="46"/>
      <c r="P15" s="46"/>
      <c r="Q15" s="46"/>
      <c r="R15" s="31"/>
      <c r="S15" s="45"/>
      <c r="T15" s="46"/>
      <c r="U15" s="46"/>
      <c r="V15" s="46"/>
      <c r="W15" s="46"/>
      <c r="X15" s="46"/>
    </row>
    <row r="16" spans="1:24" ht="27">
      <c r="A16" s="935"/>
      <c r="B16" s="28" t="s">
        <v>241</v>
      </c>
      <c r="C16" s="14" t="s">
        <v>135</v>
      </c>
      <c r="D16" s="36">
        <v>970</v>
      </c>
      <c r="E16" s="36">
        <f t="shared" si="0"/>
        <v>970</v>
      </c>
      <c r="F16" s="36"/>
      <c r="G16" s="12" t="s">
        <v>717</v>
      </c>
      <c r="H16" s="38">
        <f t="shared" si="4"/>
        <v>970</v>
      </c>
      <c r="I16" s="44">
        <v>736</v>
      </c>
      <c r="J16" s="44">
        <v>234</v>
      </c>
      <c r="K16" s="44"/>
      <c r="L16" s="26"/>
      <c r="M16" s="45"/>
      <c r="N16" s="46"/>
      <c r="O16" s="46"/>
      <c r="P16" s="46"/>
      <c r="Q16" s="46"/>
      <c r="R16" s="31"/>
      <c r="S16" s="45"/>
      <c r="T16" s="46"/>
      <c r="U16" s="46"/>
      <c r="V16" s="46"/>
      <c r="W16" s="46"/>
      <c r="X16" s="46"/>
    </row>
    <row r="17" spans="1:24" ht="27">
      <c r="A17" s="935"/>
      <c r="B17" s="28" t="s">
        <v>241</v>
      </c>
      <c r="C17" s="14" t="s">
        <v>136</v>
      </c>
      <c r="D17" s="36">
        <v>813</v>
      </c>
      <c r="E17" s="36">
        <f t="shared" si="0"/>
        <v>813</v>
      </c>
      <c r="F17" s="36"/>
      <c r="G17" s="12" t="s">
        <v>717</v>
      </c>
      <c r="H17" s="38">
        <f t="shared" si="4"/>
        <v>813</v>
      </c>
      <c r="I17" s="44">
        <v>766</v>
      </c>
      <c r="J17" s="44">
        <v>47</v>
      </c>
      <c r="K17" s="44"/>
      <c r="L17" s="26"/>
      <c r="M17" s="45"/>
      <c r="N17" s="46"/>
      <c r="O17" s="46"/>
      <c r="P17" s="46"/>
      <c r="Q17" s="46"/>
      <c r="R17" s="31"/>
      <c r="S17" s="45"/>
      <c r="T17" s="46"/>
      <c r="U17" s="46"/>
      <c r="V17" s="46"/>
      <c r="W17" s="46"/>
      <c r="X17" s="46"/>
    </row>
    <row r="18" spans="1:24" ht="27">
      <c r="A18" s="935"/>
      <c r="B18" s="28" t="s">
        <v>241</v>
      </c>
      <c r="C18" s="14" t="s">
        <v>137</v>
      </c>
      <c r="D18" s="36">
        <v>542</v>
      </c>
      <c r="E18" s="36">
        <f t="shared" si="0"/>
        <v>542</v>
      </c>
      <c r="F18" s="36"/>
      <c r="G18" s="12" t="s">
        <v>717</v>
      </c>
      <c r="H18" s="38">
        <f t="shared" si="4"/>
        <v>542</v>
      </c>
      <c r="I18" s="44">
        <v>431</v>
      </c>
      <c r="J18" s="44">
        <v>111</v>
      </c>
      <c r="K18" s="44"/>
      <c r="L18" s="26"/>
      <c r="M18" s="45"/>
      <c r="N18" s="46"/>
      <c r="O18" s="46"/>
      <c r="P18" s="46"/>
      <c r="Q18" s="46"/>
      <c r="R18" s="31"/>
      <c r="S18" s="45"/>
      <c r="T18" s="46"/>
      <c r="U18" s="46"/>
      <c r="V18" s="46"/>
      <c r="W18" s="46"/>
      <c r="X18" s="46"/>
    </row>
    <row r="19" spans="1:24" ht="27">
      <c r="A19" s="935"/>
      <c r="B19" s="28" t="s">
        <v>241</v>
      </c>
      <c r="C19" s="14" t="s">
        <v>138</v>
      </c>
      <c r="D19" s="36">
        <v>457</v>
      </c>
      <c r="E19" s="36">
        <f t="shared" si="0"/>
        <v>457</v>
      </c>
      <c r="F19" s="36"/>
      <c r="G19" s="12" t="s">
        <v>717</v>
      </c>
      <c r="H19" s="38">
        <f t="shared" si="4"/>
        <v>457</v>
      </c>
      <c r="I19" s="44">
        <v>451</v>
      </c>
      <c r="J19" s="44">
        <v>6</v>
      </c>
      <c r="K19" s="44"/>
      <c r="L19" s="26"/>
      <c r="M19" s="45"/>
      <c r="N19" s="46"/>
      <c r="O19" s="46"/>
      <c r="P19" s="46"/>
      <c r="Q19" s="46"/>
      <c r="R19" s="31"/>
      <c r="S19" s="45"/>
      <c r="T19" s="46"/>
      <c r="U19" s="46"/>
      <c r="V19" s="46"/>
      <c r="W19" s="46"/>
      <c r="X19" s="46"/>
    </row>
    <row r="20" spans="1:24" ht="27">
      <c r="A20" s="935"/>
      <c r="B20" s="28" t="s">
        <v>241</v>
      </c>
      <c r="C20" s="14" t="s">
        <v>139</v>
      </c>
      <c r="D20" s="36">
        <v>31</v>
      </c>
      <c r="E20" s="36">
        <f t="shared" si="0"/>
        <v>31</v>
      </c>
      <c r="F20" s="36"/>
      <c r="G20" s="12" t="s">
        <v>715</v>
      </c>
      <c r="H20" s="38">
        <f t="shared" si="4"/>
        <v>31</v>
      </c>
      <c r="I20" s="44">
        <v>31</v>
      </c>
      <c r="J20" s="44"/>
      <c r="K20" s="44"/>
      <c r="L20" s="26"/>
      <c r="M20" s="45"/>
      <c r="N20" s="46"/>
      <c r="O20" s="46"/>
      <c r="P20" s="46"/>
      <c r="Q20" s="46"/>
      <c r="R20" s="31"/>
      <c r="S20" s="45"/>
      <c r="T20" s="46"/>
      <c r="U20" s="46"/>
      <c r="V20" s="46"/>
      <c r="W20" s="46"/>
      <c r="X20" s="46"/>
    </row>
    <row r="21" spans="1:24" ht="27">
      <c r="A21" s="935"/>
      <c r="B21" s="14" t="s">
        <v>241</v>
      </c>
      <c r="C21" s="14"/>
      <c r="D21" s="36">
        <v>13849</v>
      </c>
      <c r="E21" s="36">
        <f t="shared" si="0"/>
        <v>13792</v>
      </c>
      <c r="F21" s="36">
        <f t="shared" si="1"/>
        <v>57</v>
      </c>
      <c r="G21" s="12"/>
      <c r="H21" s="40"/>
      <c r="I21" s="47"/>
      <c r="J21" s="47"/>
      <c r="K21" s="47"/>
      <c r="L21" s="14" t="s">
        <v>716</v>
      </c>
      <c r="M21" s="48">
        <f t="shared" ref="M21:M81" si="5">N21+O21+P21+Q21</f>
        <v>13368</v>
      </c>
      <c r="N21" s="46">
        <v>3471</v>
      </c>
      <c r="O21" s="46"/>
      <c r="P21" s="46">
        <v>9897</v>
      </c>
      <c r="Q21" s="46"/>
      <c r="R21" s="31" t="s">
        <v>719</v>
      </c>
      <c r="S21" s="48">
        <f t="shared" ref="S21:S82" si="6">T21+U21+V21+W21+X21</f>
        <v>481</v>
      </c>
      <c r="T21" s="49">
        <v>37</v>
      </c>
      <c r="U21" s="49">
        <v>20</v>
      </c>
      <c r="V21" s="50">
        <v>359</v>
      </c>
      <c r="W21" s="50"/>
      <c r="X21" s="50">
        <v>65</v>
      </c>
    </row>
    <row r="22" spans="1:24" ht="27">
      <c r="A22" s="935"/>
      <c r="B22" s="14" t="s">
        <v>244</v>
      </c>
      <c r="C22" s="14"/>
      <c r="D22" s="36">
        <v>850</v>
      </c>
      <c r="E22" s="36">
        <f t="shared" si="0"/>
        <v>696</v>
      </c>
      <c r="F22" s="36">
        <f t="shared" si="1"/>
        <v>154</v>
      </c>
      <c r="G22" s="12"/>
      <c r="H22" s="40"/>
      <c r="I22" s="47"/>
      <c r="J22" s="47"/>
      <c r="K22" s="47"/>
      <c r="L22" s="14" t="s">
        <v>716</v>
      </c>
      <c r="M22" s="48">
        <f t="shared" si="5"/>
        <v>563</v>
      </c>
      <c r="N22" s="46">
        <v>82</v>
      </c>
      <c r="O22" s="46">
        <v>5</v>
      </c>
      <c r="P22" s="46">
        <v>400</v>
      </c>
      <c r="Q22" s="46">
        <v>76</v>
      </c>
      <c r="R22" s="31" t="s">
        <v>719</v>
      </c>
      <c r="S22" s="48">
        <f t="shared" si="6"/>
        <v>287</v>
      </c>
      <c r="T22" s="49">
        <v>22</v>
      </c>
      <c r="U22" s="49">
        <v>37</v>
      </c>
      <c r="V22" s="50">
        <v>189</v>
      </c>
      <c r="W22" s="50">
        <v>14</v>
      </c>
      <c r="X22" s="50">
        <v>25</v>
      </c>
    </row>
    <row r="23" spans="1:24" ht="27">
      <c r="A23" s="935"/>
      <c r="B23" s="14" t="s">
        <v>243</v>
      </c>
      <c r="C23" s="14"/>
      <c r="D23" s="36">
        <v>572</v>
      </c>
      <c r="E23" s="36">
        <f t="shared" si="0"/>
        <v>472</v>
      </c>
      <c r="F23" s="36">
        <f t="shared" si="1"/>
        <v>100</v>
      </c>
      <c r="G23" s="12"/>
      <c r="H23" s="40"/>
      <c r="I23" s="47"/>
      <c r="J23" s="47"/>
      <c r="K23" s="47"/>
      <c r="L23" s="14" t="s">
        <v>716</v>
      </c>
      <c r="M23" s="48">
        <f t="shared" si="5"/>
        <v>391</v>
      </c>
      <c r="N23" s="46">
        <v>50</v>
      </c>
      <c r="O23" s="46">
        <v>3</v>
      </c>
      <c r="P23" s="46">
        <v>284</v>
      </c>
      <c r="Q23" s="46">
        <v>54</v>
      </c>
      <c r="R23" s="31" t="s">
        <v>719</v>
      </c>
      <c r="S23" s="48">
        <f t="shared" si="6"/>
        <v>181</v>
      </c>
      <c r="T23" s="49">
        <v>18</v>
      </c>
      <c r="U23" s="49">
        <v>21</v>
      </c>
      <c r="V23" s="50">
        <v>109</v>
      </c>
      <c r="W23" s="50">
        <v>4</v>
      </c>
      <c r="X23" s="50">
        <v>29</v>
      </c>
    </row>
    <row r="24" spans="1:24" ht="27">
      <c r="A24" s="935"/>
      <c r="B24" s="14" t="s">
        <v>812</v>
      </c>
      <c r="C24" s="14"/>
      <c r="D24" s="36">
        <v>61</v>
      </c>
      <c r="E24" s="36">
        <f t="shared" si="0"/>
        <v>48</v>
      </c>
      <c r="F24" s="36">
        <f t="shared" si="1"/>
        <v>13</v>
      </c>
      <c r="G24" s="12"/>
      <c r="H24" s="40"/>
      <c r="I24" s="47"/>
      <c r="J24" s="47"/>
      <c r="K24" s="47"/>
      <c r="L24" s="14"/>
      <c r="M24" s="40"/>
      <c r="N24" s="47"/>
      <c r="O24" s="47"/>
      <c r="P24" s="47"/>
      <c r="Q24" s="47"/>
      <c r="R24" s="14" t="s">
        <v>719</v>
      </c>
      <c r="S24" s="48">
        <f t="shared" si="6"/>
        <v>61</v>
      </c>
      <c r="T24" s="49">
        <v>3</v>
      </c>
      <c r="U24" s="49">
        <v>9</v>
      </c>
      <c r="V24" s="50">
        <v>44</v>
      </c>
      <c r="W24" s="50">
        <v>1</v>
      </c>
      <c r="X24" s="50">
        <v>4</v>
      </c>
    </row>
    <row r="25" spans="1:24" ht="27">
      <c r="A25" s="935"/>
      <c r="B25" s="14" t="s">
        <v>813</v>
      </c>
      <c r="C25" s="14"/>
      <c r="D25" s="36">
        <v>15</v>
      </c>
      <c r="E25" s="36">
        <f t="shared" si="0"/>
        <v>12</v>
      </c>
      <c r="F25" s="36">
        <f t="shared" si="1"/>
        <v>3</v>
      </c>
      <c r="G25" s="12"/>
      <c r="H25" s="40"/>
      <c r="I25" s="47"/>
      <c r="J25" s="47"/>
      <c r="K25" s="47"/>
      <c r="L25" s="14"/>
      <c r="M25" s="40"/>
      <c r="N25" s="47"/>
      <c r="O25" s="47"/>
      <c r="P25" s="47"/>
      <c r="Q25" s="47"/>
      <c r="R25" s="14" t="s">
        <v>719</v>
      </c>
      <c r="S25" s="48">
        <f t="shared" si="6"/>
        <v>15</v>
      </c>
      <c r="T25" s="49">
        <v>1</v>
      </c>
      <c r="U25" s="49">
        <v>2</v>
      </c>
      <c r="V25" s="50">
        <v>11</v>
      </c>
      <c r="W25" s="50"/>
      <c r="X25" s="50">
        <v>1</v>
      </c>
    </row>
    <row r="26" spans="1:24" ht="27">
      <c r="A26" s="935"/>
      <c r="B26" s="14" t="s">
        <v>814</v>
      </c>
      <c r="C26" s="14"/>
      <c r="D26" s="36">
        <v>35</v>
      </c>
      <c r="E26" s="36">
        <f t="shared" si="0"/>
        <v>28</v>
      </c>
      <c r="F26" s="36">
        <f t="shared" si="1"/>
        <v>7</v>
      </c>
      <c r="G26" s="12"/>
      <c r="H26" s="40"/>
      <c r="I26" s="47"/>
      <c r="J26" s="47"/>
      <c r="K26" s="47"/>
      <c r="L26" s="14"/>
      <c r="M26" s="40"/>
      <c r="N26" s="47"/>
      <c r="O26" s="47"/>
      <c r="P26" s="47"/>
      <c r="Q26" s="47"/>
      <c r="R26" s="14" t="s">
        <v>719</v>
      </c>
      <c r="S26" s="48">
        <f t="shared" si="6"/>
        <v>35</v>
      </c>
      <c r="T26" s="49">
        <v>2</v>
      </c>
      <c r="U26" s="49">
        <v>5</v>
      </c>
      <c r="V26" s="50">
        <v>25</v>
      </c>
      <c r="W26" s="50"/>
      <c r="X26" s="50">
        <v>3</v>
      </c>
    </row>
    <row r="27" spans="1:24" ht="27">
      <c r="A27" s="935"/>
      <c r="B27" s="14" t="s">
        <v>815</v>
      </c>
      <c r="C27" s="14"/>
      <c r="D27" s="36">
        <v>73</v>
      </c>
      <c r="E27" s="36">
        <f t="shared" si="0"/>
        <v>58</v>
      </c>
      <c r="F27" s="36">
        <f t="shared" si="1"/>
        <v>15</v>
      </c>
      <c r="G27" s="12"/>
      <c r="H27" s="40"/>
      <c r="I27" s="47"/>
      <c r="J27" s="47"/>
      <c r="K27" s="47"/>
      <c r="L27" s="14"/>
      <c r="M27" s="48"/>
      <c r="N27" s="46"/>
      <c r="O27" s="46"/>
      <c r="P27" s="46"/>
      <c r="Q27" s="46"/>
      <c r="R27" s="31" t="s">
        <v>719</v>
      </c>
      <c r="S27" s="48">
        <f t="shared" si="6"/>
        <v>73</v>
      </c>
      <c r="T27" s="49">
        <v>4</v>
      </c>
      <c r="U27" s="49">
        <v>10</v>
      </c>
      <c r="V27" s="50">
        <v>51</v>
      </c>
      <c r="W27" s="50">
        <v>1</v>
      </c>
      <c r="X27" s="50">
        <v>7</v>
      </c>
    </row>
    <row r="28" spans="1:24" ht="27">
      <c r="A28" s="935"/>
      <c r="B28" s="14" t="s">
        <v>816</v>
      </c>
      <c r="C28" s="14"/>
      <c r="D28" s="36">
        <v>33</v>
      </c>
      <c r="E28" s="36">
        <f t="shared" si="0"/>
        <v>28</v>
      </c>
      <c r="F28" s="36">
        <f t="shared" si="1"/>
        <v>5</v>
      </c>
      <c r="G28" s="12"/>
      <c r="H28" s="40"/>
      <c r="I28" s="47"/>
      <c r="J28" s="47"/>
      <c r="K28" s="47"/>
      <c r="L28" s="14" t="s">
        <v>716</v>
      </c>
      <c r="M28" s="48">
        <f t="shared" si="5"/>
        <v>10</v>
      </c>
      <c r="N28" s="46"/>
      <c r="O28" s="46"/>
      <c r="P28" s="46">
        <v>9</v>
      </c>
      <c r="Q28" s="46">
        <v>1</v>
      </c>
      <c r="R28" s="31" t="s">
        <v>719</v>
      </c>
      <c r="S28" s="48">
        <f t="shared" si="6"/>
        <v>23</v>
      </c>
      <c r="T28" s="49">
        <v>1</v>
      </c>
      <c r="U28" s="49">
        <v>3</v>
      </c>
      <c r="V28" s="50">
        <v>17</v>
      </c>
      <c r="W28" s="50"/>
      <c r="X28" s="50">
        <v>2</v>
      </c>
    </row>
    <row r="29" spans="1:24" ht="27">
      <c r="A29" s="935"/>
      <c r="B29" s="14" t="s">
        <v>245</v>
      </c>
      <c r="C29" s="14"/>
      <c r="D29" s="36">
        <v>2338</v>
      </c>
      <c r="E29" s="36">
        <f t="shared" si="0"/>
        <v>1404</v>
      </c>
      <c r="F29" s="36">
        <f t="shared" si="1"/>
        <v>934</v>
      </c>
      <c r="G29" s="12"/>
      <c r="H29" s="40"/>
      <c r="I29" s="47"/>
      <c r="J29" s="47"/>
      <c r="K29" s="47"/>
      <c r="L29" s="14" t="s">
        <v>716</v>
      </c>
      <c r="M29" s="48">
        <f t="shared" si="5"/>
        <v>1465</v>
      </c>
      <c r="N29" s="46">
        <v>111</v>
      </c>
      <c r="O29" s="46">
        <v>37</v>
      </c>
      <c r="P29" s="46">
        <v>746</v>
      </c>
      <c r="Q29" s="46">
        <v>571</v>
      </c>
      <c r="R29" s="31" t="s">
        <v>719</v>
      </c>
      <c r="S29" s="48">
        <f t="shared" si="6"/>
        <v>873</v>
      </c>
      <c r="T29" s="49">
        <v>79</v>
      </c>
      <c r="U29" s="49">
        <v>199</v>
      </c>
      <c r="V29" s="50">
        <v>418</v>
      </c>
      <c r="W29" s="50">
        <v>48</v>
      </c>
      <c r="X29" s="50">
        <v>129</v>
      </c>
    </row>
    <row r="30" spans="1:24" ht="27">
      <c r="A30" s="936"/>
      <c r="B30" s="14" t="s">
        <v>246</v>
      </c>
      <c r="C30" s="14"/>
      <c r="D30" s="36">
        <v>1472</v>
      </c>
      <c r="E30" s="36">
        <f t="shared" si="0"/>
        <v>964</v>
      </c>
      <c r="F30" s="36">
        <f t="shared" si="1"/>
        <v>508</v>
      </c>
      <c r="G30" s="12"/>
      <c r="H30" s="40"/>
      <c r="I30" s="47"/>
      <c r="J30" s="47"/>
      <c r="K30" s="47"/>
      <c r="L30" s="14" t="s">
        <v>716</v>
      </c>
      <c r="M30" s="48">
        <f t="shared" si="5"/>
        <v>782</v>
      </c>
      <c r="N30" s="46">
        <v>58</v>
      </c>
      <c r="O30" s="46">
        <v>17</v>
      </c>
      <c r="P30" s="46">
        <v>446</v>
      </c>
      <c r="Q30" s="46">
        <v>261</v>
      </c>
      <c r="R30" s="31" t="s">
        <v>719</v>
      </c>
      <c r="S30" s="48">
        <f t="shared" si="6"/>
        <v>690</v>
      </c>
      <c r="T30" s="49">
        <v>66</v>
      </c>
      <c r="U30" s="49">
        <v>145</v>
      </c>
      <c r="V30" s="50">
        <v>327</v>
      </c>
      <c r="W30" s="50">
        <v>19</v>
      </c>
      <c r="X30" s="50">
        <v>133</v>
      </c>
    </row>
    <row r="31" spans="1:24" s="2" customFormat="1">
      <c r="A31" s="934" t="s">
        <v>140</v>
      </c>
      <c r="B31" s="35" t="s">
        <v>140</v>
      </c>
      <c r="C31" s="37" t="s">
        <v>817</v>
      </c>
      <c r="D31" s="38">
        <f>SUM(D33:D45)</f>
        <v>8932</v>
      </c>
      <c r="E31" s="38">
        <f t="shared" si="0"/>
        <v>7557</v>
      </c>
      <c r="F31" s="38">
        <f t="shared" si="1"/>
        <v>1375</v>
      </c>
      <c r="G31" s="39"/>
      <c r="H31" s="38">
        <f t="shared" ref="H31:X31" si="7">SUM(H33:H45)</f>
        <v>1956</v>
      </c>
      <c r="I31" s="38">
        <f t="shared" si="7"/>
        <v>1654</v>
      </c>
      <c r="J31" s="38">
        <f t="shared" si="7"/>
        <v>302</v>
      </c>
      <c r="K31" s="38"/>
      <c r="L31" s="39"/>
      <c r="M31" s="38">
        <f t="shared" si="7"/>
        <v>4653</v>
      </c>
      <c r="N31" s="38">
        <f t="shared" si="7"/>
        <v>919</v>
      </c>
      <c r="O31" s="38">
        <f t="shared" si="7"/>
        <v>69</v>
      </c>
      <c r="P31" s="38">
        <f t="shared" si="7"/>
        <v>3022</v>
      </c>
      <c r="Q31" s="38">
        <f t="shared" si="7"/>
        <v>643</v>
      </c>
      <c r="R31" s="39"/>
      <c r="S31" s="38">
        <f t="shared" si="7"/>
        <v>2323</v>
      </c>
      <c r="T31" s="38">
        <f t="shared" si="7"/>
        <v>171</v>
      </c>
      <c r="U31" s="38">
        <f t="shared" si="7"/>
        <v>409</v>
      </c>
      <c r="V31" s="38">
        <f t="shared" si="7"/>
        <v>1334</v>
      </c>
      <c r="W31" s="38">
        <f t="shared" si="7"/>
        <v>83</v>
      </c>
      <c r="X31" s="38">
        <f t="shared" si="7"/>
        <v>326</v>
      </c>
    </row>
    <row r="32" spans="1:24" s="2" customFormat="1">
      <c r="A32" s="935"/>
      <c r="B32" s="35" t="s">
        <v>818</v>
      </c>
      <c r="C32" s="37"/>
      <c r="D32" s="36">
        <f>SUM(D33:D40)</f>
        <v>4817</v>
      </c>
      <c r="E32" s="36">
        <f t="shared" si="0"/>
        <v>4782</v>
      </c>
      <c r="F32" s="36">
        <f t="shared" si="1"/>
        <v>35</v>
      </c>
      <c r="G32" s="41"/>
      <c r="H32" s="36">
        <f t="shared" ref="H32:X32" si="8">SUM(H33:H40)</f>
        <v>1956</v>
      </c>
      <c r="I32" s="36">
        <f t="shared" si="8"/>
        <v>1654</v>
      </c>
      <c r="J32" s="36">
        <f t="shared" si="8"/>
        <v>302</v>
      </c>
      <c r="K32" s="36"/>
      <c r="L32" s="41"/>
      <c r="M32" s="36">
        <f t="shared" si="8"/>
        <v>2461</v>
      </c>
      <c r="N32" s="36">
        <f t="shared" si="8"/>
        <v>562</v>
      </c>
      <c r="O32" s="36"/>
      <c r="P32" s="36">
        <f t="shared" si="8"/>
        <v>1899</v>
      </c>
      <c r="Q32" s="36"/>
      <c r="R32" s="41"/>
      <c r="S32" s="36">
        <f t="shared" si="8"/>
        <v>400</v>
      </c>
      <c r="T32" s="36">
        <f t="shared" si="8"/>
        <v>17</v>
      </c>
      <c r="U32" s="36">
        <f t="shared" si="8"/>
        <v>18</v>
      </c>
      <c r="V32" s="36">
        <f t="shared" si="8"/>
        <v>335</v>
      </c>
      <c r="W32" s="36"/>
      <c r="X32" s="36">
        <f t="shared" si="8"/>
        <v>30</v>
      </c>
    </row>
    <row r="33" spans="1:24" ht="27">
      <c r="A33" s="935"/>
      <c r="B33" s="28" t="s">
        <v>247</v>
      </c>
      <c r="C33" s="42" t="s">
        <v>143</v>
      </c>
      <c r="D33" s="36">
        <v>21</v>
      </c>
      <c r="E33" s="36">
        <f t="shared" si="0"/>
        <v>21</v>
      </c>
      <c r="F33" s="36"/>
      <c r="G33" s="12" t="s">
        <v>715</v>
      </c>
      <c r="H33" s="38">
        <f>I33+J33+K33</f>
        <v>21</v>
      </c>
      <c r="I33" s="44">
        <v>21</v>
      </c>
      <c r="J33" s="44"/>
      <c r="K33" s="44"/>
      <c r="L33" s="26"/>
      <c r="M33" s="45"/>
      <c r="N33" s="46"/>
      <c r="O33" s="46"/>
      <c r="P33" s="46"/>
      <c r="Q33" s="46"/>
      <c r="R33" s="31"/>
      <c r="S33" s="45"/>
      <c r="T33" s="46"/>
      <c r="U33" s="46"/>
      <c r="V33" s="46"/>
      <c r="W33" s="46"/>
      <c r="X33" s="46"/>
    </row>
    <row r="34" spans="1:24" ht="27">
      <c r="A34" s="935"/>
      <c r="B34" s="28" t="s">
        <v>247</v>
      </c>
      <c r="C34" s="14" t="s">
        <v>141</v>
      </c>
      <c r="D34" s="36">
        <v>1086</v>
      </c>
      <c r="E34" s="36">
        <f t="shared" si="0"/>
        <v>1086</v>
      </c>
      <c r="F34" s="36"/>
      <c r="G34" s="12" t="s">
        <v>717</v>
      </c>
      <c r="H34" s="38">
        <f>I34+J34+K34</f>
        <v>1086</v>
      </c>
      <c r="I34" s="44">
        <v>891</v>
      </c>
      <c r="J34" s="44">
        <v>195</v>
      </c>
      <c r="K34" s="44"/>
      <c r="L34" s="26"/>
      <c r="M34" s="45"/>
      <c r="N34" s="46"/>
      <c r="O34" s="46"/>
      <c r="P34" s="46"/>
      <c r="Q34" s="46"/>
      <c r="R34" s="31"/>
      <c r="S34" s="45"/>
      <c r="T34" s="46"/>
      <c r="U34" s="46"/>
      <c r="V34" s="46"/>
      <c r="W34" s="46"/>
      <c r="X34" s="46"/>
    </row>
    <row r="35" spans="1:24" ht="27">
      <c r="A35" s="935"/>
      <c r="B35" s="28" t="s">
        <v>247</v>
      </c>
      <c r="C35" s="14" t="s">
        <v>142</v>
      </c>
      <c r="D35" s="36">
        <v>849</v>
      </c>
      <c r="E35" s="36">
        <f t="shared" si="0"/>
        <v>849</v>
      </c>
      <c r="F35" s="36"/>
      <c r="G35" s="12" t="s">
        <v>717</v>
      </c>
      <c r="H35" s="38">
        <f>I35+J35+K35</f>
        <v>849</v>
      </c>
      <c r="I35" s="44">
        <v>742</v>
      </c>
      <c r="J35" s="44">
        <v>107</v>
      </c>
      <c r="K35" s="44"/>
      <c r="L35" s="26"/>
      <c r="M35" s="45"/>
      <c r="N35" s="46"/>
      <c r="O35" s="46"/>
      <c r="P35" s="46"/>
      <c r="Q35" s="46"/>
      <c r="R35" s="31"/>
      <c r="S35" s="45"/>
      <c r="T35" s="46"/>
      <c r="U35" s="46"/>
      <c r="V35" s="46"/>
      <c r="W35" s="46"/>
      <c r="X35" s="46"/>
    </row>
    <row r="36" spans="1:24" ht="27">
      <c r="A36" s="935"/>
      <c r="B36" s="14" t="s">
        <v>247</v>
      </c>
      <c r="C36" s="14"/>
      <c r="D36" s="36">
        <v>2861</v>
      </c>
      <c r="E36" s="36">
        <f t="shared" si="0"/>
        <v>2826</v>
      </c>
      <c r="F36" s="36">
        <f t="shared" si="1"/>
        <v>35</v>
      </c>
      <c r="G36" s="12"/>
      <c r="H36" s="40"/>
      <c r="I36" s="47"/>
      <c r="J36" s="47"/>
      <c r="K36" s="47"/>
      <c r="L36" s="14" t="s">
        <v>716</v>
      </c>
      <c r="M36" s="40">
        <f t="shared" si="5"/>
        <v>2461</v>
      </c>
      <c r="N36" s="46">
        <v>562</v>
      </c>
      <c r="O36" s="46"/>
      <c r="P36" s="46">
        <v>1899</v>
      </c>
      <c r="Q36" s="46"/>
      <c r="R36" s="31" t="s">
        <v>719</v>
      </c>
      <c r="S36" s="51">
        <f t="shared" si="6"/>
        <v>400</v>
      </c>
      <c r="T36" s="49">
        <v>17</v>
      </c>
      <c r="U36" s="49">
        <v>18</v>
      </c>
      <c r="V36" s="50">
        <v>335</v>
      </c>
      <c r="W36" s="50"/>
      <c r="X36" s="50">
        <v>30</v>
      </c>
    </row>
    <row r="37" spans="1:24">
      <c r="A37" s="935"/>
      <c r="B37" s="14" t="s">
        <v>819</v>
      </c>
      <c r="C37" s="14"/>
      <c r="D37" s="36"/>
      <c r="E37" s="36"/>
      <c r="F37" s="36"/>
      <c r="G37" s="12"/>
      <c r="H37" s="40"/>
      <c r="I37" s="47"/>
      <c r="J37" s="47"/>
      <c r="K37" s="47"/>
      <c r="L37" s="14"/>
      <c r="M37" s="40"/>
      <c r="N37" s="47"/>
      <c r="O37" s="47"/>
      <c r="P37" s="47"/>
      <c r="Q37" s="47"/>
      <c r="R37" s="14"/>
      <c r="S37" s="51"/>
      <c r="T37" s="49"/>
      <c r="U37" s="49"/>
      <c r="V37" s="50"/>
      <c r="W37" s="50"/>
      <c r="X37" s="50"/>
    </row>
    <row r="38" spans="1:24">
      <c r="A38" s="935"/>
      <c r="B38" s="14" t="s">
        <v>820</v>
      </c>
      <c r="C38" s="14"/>
      <c r="D38" s="36"/>
      <c r="E38" s="36"/>
      <c r="F38" s="36"/>
      <c r="G38" s="12"/>
      <c r="H38" s="40"/>
      <c r="I38" s="47"/>
      <c r="J38" s="47"/>
      <c r="K38" s="47"/>
      <c r="L38" s="14"/>
      <c r="M38" s="40"/>
      <c r="N38" s="47"/>
      <c r="O38" s="47"/>
      <c r="P38" s="47"/>
      <c r="Q38" s="47"/>
      <c r="R38" s="14"/>
      <c r="S38" s="51"/>
      <c r="T38" s="49"/>
      <c r="U38" s="49"/>
      <c r="V38" s="50"/>
      <c r="W38" s="50"/>
      <c r="X38" s="50"/>
    </row>
    <row r="39" spans="1:24">
      <c r="A39" s="935"/>
      <c r="B39" s="14" t="s">
        <v>821</v>
      </c>
      <c r="C39" s="14"/>
      <c r="D39" s="36"/>
      <c r="E39" s="36"/>
      <c r="F39" s="36"/>
      <c r="G39" s="12"/>
      <c r="H39" s="40"/>
      <c r="I39" s="47"/>
      <c r="J39" s="47"/>
      <c r="K39" s="47"/>
      <c r="L39" s="14"/>
      <c r="M39" s="40"/>
      <c r="N39" s="47"/>
      <c r="O39" s="47"/>
      <c r="P39" s="47"/>
      <c r="Q39" s="47"/>
      <c r="R39" s="14"/>
      <c r="S39" s="51"/>
      <c r="T39" s="49"/>
      <c r="U39" s="49"/>
      <c r="V39" s="50"/>
      <c r="W39" s="50"/>
      <c r="X39" s="50"/>
    </row>
    <row r="40" spans="1:24">
      <c r="A40" s="935"/>
      <c r="B40" s="14" t="s">
        <v>822</v>
      </c>
      <c r="C40" s="14"/>
      <c r="D40" s="36"/>
      <c r="E40" s="36"/>
      <c r="F40" s="36"/>
      <c r="G40" s="12"/>
      <c r="H40" s="40"/>
      <c r="I40" s="47"/>
      <c r="J40" s="47"/>
      <c r="K40" s="47"/>
      <c r="L40" s="14"/>
      <c r="M40" s="40"/>
      <c r="N40" s="47"/>
      <c r="O40" s="47"/>
      <c r="P40" s="47"/>
      <c r="Q40" s="47"/>
      <c r="R40" s="14"/>
      <c r="S40" s="51"/>
      <c r="T40" s="49"/>
      <c r="U40" s="49"/>
      <c r="V40" s="50"/>
      <c r="W40" s="50"/>
      <c r="X40" s="50"/>
    </row>
    <row r="41" spans="1:24" ht="27">
      <c r="A41" s="935"/>
      <c r="B41" s="14" t="s">
        <v>248</v>
      </c>
      <c r="C41" s="14"/>
      <c r="D41" s="36">
        <v>306</v>
      </c>
      <c r="E41" s="36">
        <f t="shared" si="0"/>
        <v>192</v>
      </c>
      <c r="F41" s="36">
        <f t="shared" si="1"/>
        <v>114</v>
      </c>
      <c r="G41" s="12"/>
      <c r="H41" s="40"/>
      <c r="I41" s="47"/>
      <c r="J41" s="47"/>
      <c r="K41" s="47"/>
      <c r="L41" s="14" t="s">
        <v>716</v>
      </c>
      <c r="M41" s="40">
        <f t="shared" si="5"/>
        <v>105</v>
      </c>
      <c r="N41" s="46">
        <v>8</v>
      </c>
      <c r="O41" s="46">
        <v>2</v>
      </c>
      <c r="P41" s="46">
        <v>58</v>
      </c>
      <c r="Q41" s="46">
        <v>37</v>
      </c>
      <c r="R41" s="31" t="s">
        <v>719</v>
      </c>
      <c r="S41" s="51">
        <f t="shared" si="6"/>
        <v>201</v>
      </c>
      <c r="T41" s="49">
        <v>12</v>
      </c>
      <c r="U41" s="49">
        <v>55</v>
      </c>
      <c r="V41" s="50">
        <v>106</v>
      </c>
      <c r="W41" s="50">
        <v>8</v>
      </c>
      <c r="X41" s="50">
        <v>20</v>
      </c>
    </row>
    <row r="42" spans="1:24" ht="27">
      <c r="A42" s="935"/>
      <c r="B42" s="14" t="s">
        <v>250</v>
      </c>
      <c r="C42" s="14"/>
      <c r="D42" s="36">
        <v>1271</v>
      </c>
      <c r="E42" s="36">
        <f t="shared" si="0"/>
        <v>793</v>
      </c>
      <c r="F42" s="36">
        <f t="shared" si="1"/>
        <v>478</v>
      </c>
      <c r="G42" s="12"/>
      <c r="H42" s="40"/>
      <c r="I42" s="47"/>
      <c r="J42" s="47"/>
      <c r="K42" s="47"/>
      <c r="L42" s="14" t="s">
        <v>716</v>
      </c>
      <c r="M42" s="40">
        <f t="shared" si="5"/>
        <v>866</v>
      </c>
      <c r="N42" s="46">
        <v>65</v>
      </c>
      <c r="O42" s="46">
        <v>21</v>
      </c>
      <c r="P42" s="46">
        <v>477</v>
      </c>
      <c r="Q42" s="46">
        <v>303</v>
      </c>
      <c r="R42" s="31" t="s">
        <v>719</v>
      </c>
      <c r="S42" s="51">
        <f t="shared" si="6"/>
        <v>405</v>
      </c>
      <c r="T42" s="49">
        <v>31</v>
      </c>
      <c r="U42" s="49">
        <v>100</v>
      </c>
      <c r="V42" s="50">
        <v>196</v>
      </c>
      <c r="W42" s="50">
        <v>23</v>
      </c>
      <c r="X42" s="50">
        <v>55</v>
      </c>
    </row>
    <row r="43" spans="1:24" ht="27">
      <c r="A43" s="935"/>
      <c r="B43" s="14" t="s">
        <v>252</v>
      </c>
      <c r="C43" s="14"/>
      <c r="D43" s="36">
        <v>986</v>
      </c>
      <c r="E43" s="36">
        <f t="shared" si="0"/>
        <v>614</v>
      </c>
      <c r="F43" s="36">
        <f t="shared" si="1"/>
        <v>372</v>
      </c>
      <c r="G43" s="12"/>
      <c r="H43" s="40"/>
      <c r="I43" s="47"/>
      <c r="J43" s="47"/>
      <c r="K43" s="47"/>
      <c r="L43" s="14" t="s">
        <v>716</v>
      </c>
      <c r="M43" s="40">
        <f t="shared" si="5"/>
        <v>566</v>
      </c>
      <c r="N43" s="46">
        <v>59</v>
      </c>
      <c r="O43" s="46">
        <v>19</v>
      </c>
      <c r="P43" s="46">
        <v>298</v>
      </c>
      <c r="Q43" s="46">
        <v>190</v>
      </c>
      <c r="R43" s="31" t="s">
        <v>719</v>
      </c>
      <c r="S43" s="51">
        <f t="shared" si="6"/>
        <v>420</v>
      </c>
      <c r="T43" s="49">
        <v>36</v>
      </c>
      <c r="U43" s="49">
        <v>105</v>
      </c>
      <c r="V43" s="50">
        <v>205</v>
      </c>
      <c r="W43" s="50">
        <v>22</v>
      </c>
      <c r="X43" s="50">
        <v>52</v>
      </c>
    </row>
    <row r="44" spans="1:24" ht="27">
      <c r="A44" s="935"/>
      <c r="B44" s="14" t="s">
        <v>249</v>
      </c>
      <c r="C44" s="14"/>
      <c r="D44" s="36">
        <v>1256</v>
      </c>
      <c r="E44" s="36">
        <f t="shared" si="0"/>
        <v>954</v>
      </c>
      <c r="F44" s="36">
        <f t="shared" si="1"/>
        <v>302</v>
      </c>
      <c r="G44" s="12"/>
      <c r="H44" s="40"/>
      <c r="I44" s="47"/>
      <c r="J44" s="47"/>
      <c r="K44" s="47"/>
      <c r="L44" s="14" t="s">
        <v>716</v>
      </c>
      <c r="M44" s="40">
        <f t="shared" si="5"/>
        <v>553</v>
      </c>
      <c r="N44" s="46">
        <v>189</v>
      </c>
      <c r="O44" s="46">
        <v>23</v>
      </c>
      <c r="P44" s="46">
        <v>246</v>
      </c>
      <c r="Q44" s="46">
        <v>95</v>
      </c>
      <c r="R44" s="31" t="s">
        <v>719</v>
      </c>
      <c r="S44" s="51">
        <f t="shared" si="6"/>
        <v>703</v>
      </c>
      <c r="T44" s="49">
        <v>57</v>
      </c>
      <c r="U44" s="49">
        <v>105</v>
      </c>
      <c r="V44" s="50">
        <v>395</v>
      </c>
      <c r="W44" s="50">
        <v>22</v>
      </c>
      <c r="X44" s="50">
        <v>124</v>
      </c>
    </row>
    <row r="45" spans="1:24" ht="27">
      <c r="A45" s="936"/>
      <c r="B45" s="14" t="s">
        <v>251</v>
      </c>
      <c r="C45" s="14"/>
      <c r="D45" s="36">
        <v>296</v>
      </c>
      <c r="E45" s="36">
        <f t="shared" si="0"/>
        <v>222</v>
      </c>
      <c r="F45" s="36">
        <f t="shared" si="1"/>
        <v>74</v>
      </c>
      <c r="G45" s="12"/>
      <c r="H45" s="40"/>
      <c r="I45" s="47"/>
      <c r="J45" s="47"/>
      <c r="K45" s="47"/>
      <c r="L45" s="14" t="s">
        <v>716</v>
      </c>
      <c r="M45" s="40">
        <f t="shared" si="5"/>
        <v>102</v>
      </c>
      <c r="N45" s="46">
        <v>36</v>
      </c>
      <c r="O45" s="46">
        <v>4</v>
      </c>
      <c r="P45" s="46">
        <v>44</v>
      </c>
      <c r="Q45" s="46">
        <v>18</v>
      </c>
      <c r="R45" s="31" t="s">
        <v>719</v>
      </c>
      <c r="S45" s="51">
        <f t="shared" si="6"/>
        <v>194</v>
      </c>
      <c r="T45" s="49">
        <v>18</v>
      </c>
      <c r="U45" s="49">
        <v>26</v>
      </c>
      <c r="V45" s="50">
        <v>97</v>
      </c>
      <c r="W45" s="50">
        <v>8</v>
      </c>
      <c r="X45" s="50">
        <v>45</v>
      </c>
    </row>
    <row r="46" spans="1:24" s="2" customFormat="1">
      <c r="A46" s="934" t="s">
        <v>144</v>
      </c>
      <c r="B46" s="35" t="s">
        <v>144</v>
      </c>
      <c r="C46" s="37" t="s">
        <v>823</v>
      </c>
      <c r="D46" s="38">
        <f>SUM(D48:D56)</f>
        <v>7365</v>
      </c>
      <c r="E46" s="38">
        <f t="shared" si="0"/>
        <v>6029</v>
      </c>
      <c r="F46" s="38">
        <f t="shared" si="1"/>
        <v>1336</v>
      </c>
      <c r="G46" s="39"/>
      <c r="H46" s="38">
        <f t="shared" ref="H46:X46" si="9">SUM(H48:H56)</f>
        <v>2215</v>
      </c>
      <c r="I46" s="38">
        <f t="shared" si="9"/>
        <v>1825</v>
      </c>
      <c r="J46" s="38">
        <f t="shared" si="9"/>
        <v>390</v>
      </c>
      <c r="K46" s="38"/>
      <c r="L46" s="39"/>
      <c r="M46" s="38">
        <f t="shared" si="9"/>
        <v>3859</v>
      </c>
      <c r="N46" s="38">
        <f t="shared" si="9"/>
        <v>595</v>
      </c>
      <c r="O46" s="38">
        <f t="shared" si="9"/>
        <v>81</v>
      </c>
      <c r="P46" s="38">
        <f t="shared" si="9"/>
        <v>2368</v>
      </c>
      <c r="Q46" s="38">
        <f t="shared" si="9"/>
        <v>815</v>
      </c>
      <c r="R46" s="39"/>
      <c r="S46" s="38">
        <f t="shared" si="9"/>
        <v>1291</v>
      </c>
      <c r="T46" s="38">
        <f t="shared" si="9"/>
        <v>95</v>
      </c>
      <c r="U46" s="38">
        <f t="shared" si="9"/>
        <v>281</v>
      </c>
      <c r="V46" s="38">
        <f t="shared" si="9"/>
        <v>660</v>
      </c>
      <c r="W46" s="38">
        <f t="shared" si="9"/>
        <v>64</v>
      </c>
      <c r="X46" s="38">
        <f t="shared" si="9"/>
        <v>191</v>
      </c>
    </row>
    <row r="47" spans="1:24" s="2" customFormat="1">
      <c r="A47" s="935"/>
      <c r="B47" s="35" t="s">
        <v>824</v>
      </c>
      <c r="C47" s="37"/>
      <c r="D47" s="36">
        <f>SUM(D48:D53)</f>
        <v>4556</v>
      </c>
      <c r="E47" s="36">
        <f t="shared" si="0"/>
        <v>4332</v>
      </c>
      <c r="F47" s="36">
        <f t="shared" si="1"/>
        <v>224</v>
      </c>
      <c r="G47" s="41"/>
      <c r="H47" s="36">
        <f t="shared" ref="H47:X47" si="10">SUM(H48:H53)</f>
        <v>2215</v>
      </c>
      <c r="I47" s="36">
        <f t="shared" si="10"/>
        <v>1825</v>
      </c>
      <c r="J47" s="36">
        <f t="shared" si="10"/>
        <v>390</v>
      </c>
      <c r="K47" s="36"/>
      <c r="L47" s="41"/>
      <c r="M47" s="36">
        <f t="shared" si="10"/>
        <v>2079</v>
      </c>
      <c r="N47" s="36">
        <f t="shared" si="10"/>
        <v>438</v>
      </c>
      <c r="O47" s="36">
        <f t="shared" si="10"/>
        <v>28</v>
      </c>
      <c r="P47" s="36">
        <f t="shared" si="10"/>
        <v>1443</v>
      </c>
      <c r="Q47" s="36">
        <f t="shared" si="10"/>
        <v>170</v>
      </c>
      <c r="R47" s="41"/>
      <c r="S47" s="36">
        <f t="shared" si="10"/>
        <v>262</v>
      </c>
      <c r="T47" s="36">
        <f t="shared" si="10"/>
        <v>16</v>
      </c>
      <c r="U47" s="36">
        <f t="shared" si="10"/>
        <v>10</v>
      </c>
      <c r="V47" s="36">
        <f t="shared" si="10"/>
        <v>185</v>
      </c>
      <c r="W47" s="36"/>
      <c r="X47" s="36">
        <f t="shared" si="10"/>
        <v>51</v>
      </c>
    </row>
    <row r="48" spans="1:24" ht="27">
      <c r="A48" s="935"/>
      <c r="B48" s="28" t="s">
        <v>253</v>
      </c>
      <c r="C48" s="14" t="s">
        <v>145</v>
      </c>
      <c r="D48" s="36">
        <v>912</v>
      </c>
      <c r="E48" s="36">
        <f t="shared" si="0"/>
        <v>912</v>
      </c>
      <c r="F48" s="36"/>
      <c r="G48" s="12" t="s">
        <v>717</v>
      </c>
      <c r="H48" s="38">
        <f>I48+J48+K48</f>
        <v>912</v>
      </c>
      <c r="I48" s="44">
        <v>887</v>
      </c>
      <c r="J48" s="44">
        <v>25</v>
      </c>
      <c r="K48" s="44"/>
      <c r="L48" s="26"/>
      <c r="M48" s="45"/>
      <c r="N48" s="46"/>
      <c r="O48" s="46"/>
      <c r="P48" s="46"/>
      <c r="Q48" s="46"/>
      <c r="R48" s="31"/>
      <c r="S48" s="45"/>
      <c r="T48" s="46"/>
      <c r="U48" s="46"/>
      <c r="V48" s="46"/>
      <c r="W48" s="46"/>
      <c r="X48" s="46"/>
    </row>
    <row r="49" spans="1:24" ht="27">
      <c r="A49" s="935"/>
      <c r="B49" s="28" t="s">
        <v>253</v>
      </c>
      <c r="C49" s="14" t="s">
        <v>696</v>
      </c>
      <c r="D49" s="36">
        <v>868</v>
      </c>
      <c r="E49" s="36">
        <f t="shared" si="0"/>
        <v>868</v>
      </c>
      <c r="F49" s="36"/>
      <c r="G49" s="12" t="s">
        <v>717</v>
      </c>
      <c r="H49" s="38">
        <f>I49+J49+K49</f>
        <v>868</v>
      </c>
      <c r="I49" s="44">
        <v>576</v>
      </c>
      <c r="J49" s="44">
        <v>292</v>
      </c>
      <c r="K49" s="44"/>
      <c r="L49" s="26"/>
      <c r="M49" s="45"/>
      <c r="N49" s="46"/>
      <c r="O49" s="46"/>
      <c r="P49" s="46"/>
      <c r="Q49" s="46"/>
      <c r="R49" s="31"/>
      <c r="S49" s="45"/>
      <c r="T49" s="46"/>
      <c r="U49" s="46"/>
      <c r="V49" s="46"/>
      <c r="W49" s="46"/>
      <c r="X49" s="46"/>
    </row>
    <row r="50" spans="1:24" ht="27">
      <c r="A50" s="935"/>
      <c r="B50" s="28" t="s">
        <v>253</v>
      </c>
      <c r="C50" s="14" t="s">
        <v>147</v>
      </c>
      <c r="D50" s="36">
        <v>435</v>
      </c>
      <c r="E50" s="36">
        <f t="shared" si="0"/>
        <v>435</v>
      </c>
      <c r="F50" s="36"/>
      <c r="G50" s="12" t="s">
        <v>717</v>
      </c>
      <c r="H50" s="38">
        <f>I50+J50+K50</f>
        <v>435</v>
      </c>
      <c r="I50" s="44">
        <v>362</v>
      </c>
      <c r="J50" s="44">
        <v>73</v>
      </c>
      <c r="K50" s="44"/>
      <c r="L50" s="26"/>
      <c r="M50" s="45"/>
      <c r="N50" s="46"/>
      <c r="O50" s="46"/>
      <c r="P50" s="46"/>
      <c r="Q50" s="46"/>
      <c r="R50" s="31"/>
      <c r="S50" s="45"/>
      <c r="T50" s="46"/>
      <c r="U50" s="46"/>
      <c r="V50" s="46"/>
      <c r="W50" s="46"/>
      <c r="X50" s="46"/>
    </row>
    <row r="51" spans="1:24" ht="27">
      <c r="A51" s="935"/>
      <c r="B51" s="14" t="s">
        <v>253</v>
      </c>
      <c r="C51" s="14"/>
      <c r="D51" s="36">
        <v>1722</v>
      </c>
      <c r="E51" s="36">
        <f t="shared" si="0"/>
        <v>1648</v>
      </c>
      <c r="F51" s="36">
        <f t="shared" si="1"/>
        <v>74</v>
      </c>
      <c r="G51" s="12"/>
      <c r="H51" s="40"/>
      <c r="I51" s="47"/>
      <c r="J51" s="47"/>
      <c r="K51" s="47"/>
      <c r="L51" s="14" t="s">
        <v>716</v>
      </c>
      <c r="M51" s="40">
        <f t="shared" si="5"/>
        <v>1460</v>
      </c>
      <c r="N51" s="46">
        <v>283</v>
      </c>
      <c r="O51" s="46"/>
      <c r="P51" s="46">
        <v>1129</v>
      </c>
      <c r="Q51" s="46">
        <v>48</v>
      </c>
      <c r="R51" s="31" t="s">
        <v>719</v>
      </c>
      <c r="S51" s="51">
        <f t="shared" si="6"/>
        <v>262</v>
      </c>
      <c r="T51" s="49">
        <v>16</v>
      </c>
      <c r="U51" s="49">
        <v>10</v>
      </c>
      <c r="V51" s="50">
        <v>185</v>
      </c>
      <c r="W51" s="50"/>
      <c r="X51" s="50">
        <v>51</v>
      </c>
    </row>
    <row r="52" spans="1:24" ht="27">
      <c r="A52" s="935"/>
      <c r="B52" s="14" t="s">
        <v>825</v>
      </c>
      <c r="C52" s="14"/>
      <c r="D52" s="36">
        <v>582</v>
      </c>
      <c r="E52" s="36">
        <f t="shared" si="0"/>
        <v>441</v>
      </c>
      <c r="F52" s="36">
        <f t="shared" si="1"/>
        <v>141</v>
      </c>
      <c r="G52" s="12"/>
      <c r="H52" s="40"/>
      <c r="I52" s="47"/>
      <c r="J52" s="47"/>
      <c r="K52" s="47"/>
      <c r="L52" s="14" t="s">
        <v>716</v>
      </c>
      <c r="M52" s="40">
        <f t="shared" si="5"/>
        <v>582</v>
      </c>
      <c r="N52" s="46">
        <v>147</v>
      </c>
      <c r="O52" s="46">
        <v>27</v>
      </c>
      <c r="P52" s="46">
        <v>294</v>
      </c>
      <c r="Q52" s="46">
        <v>114</v>
      </c>
      <c r="R52" s="31"/>
      <c r="S52" s="51"/>
      <c r="T52" s="49"/>
      <c r="U52" s="49"/>
      <c r="V52" s="50"/>
      <c r="W52" s="50"/>
      <c r="X52" s="50"/>
    </row>
    <row r="53" spans="1:24" ht="27">
      <c r="A53" s="935"/>
      <c r="B53" s="14" t="s">
        <v>826</v>
      </c>
      <c r="C53" s="14"/>
      <c r="D53" s="36">
        <v>37</v>
      </c>
      <c r="E53" s="36">
        <f t="shared" si="0"/>
        <v>28</v>
      </c>
      <c r="F53" s="36">
        <f t="shared" si="1"/>
        <v>9</v>
      </c>
      <c r="G53" s="12"/>
      <c r="H53" s="40"/>
      <c r="I53" s="47"/>
      <c r="J53" s="47"/>
      <c r="K53" s="47"/>
      <c r="L53" s="14" t="s">
        <v>716</v>
      </c>
      <c r="M53" s="40">
        <f t="shared" si="5"/>
        <v>37</v>
      </c>
      <c r="N53" s="46">
        <v>8</v>
      </c>
      <c r="O53" s="46">
        <v>1</v>
      </c>
      <c r="P53" s="46">
        <v>20</v>
      </c>
      <c r="Q53" s="46">
        <v>8</v>
      </c>
      <c r="R53" s="31"/>
      <c r="S53" s="51"/>
      <c r="T53" s="49"/>
      <c r="U53" s="49"/>
      <c r="V53" s="50"/>
      <c r="W53" s="50"/>
      <c r="X53" s="50"/>
    </row>
    <row r="54" spans="1:24" ht="27">
      <c r="A54" s="935"/>
      <c r="B54" s="14" t="s">
        <v>255</v>
      </c>
      <c r="C54" s="14"/>
      <c r="D54" s="36">
        <v>1597</v>
      </c>
      <c r="E54" s="36">
        <f t="shared" si="0"/>
        <v>950</v>
      </c>
      <c r="F54" s="36">
        <f t="shared" si="1"/>
        <v>647</v>
      </c>
      <c r="G54" s="12"/>
      <c r="H54" s="40"/>
      <c r="I54" s="47"/>
      <c r="J54" s="47"/>
      <c r="K54" s="47"/>
      <c r="L54" s="14" t="s">
        <v>716</v>
      </c>
      <c r="M54" s="40">
        <f t="shared" si="5"/>
        <v>1048</v>
      </c>
      <c r="N54" s="46">
        <v>96</v>
      </c>
      <c r="O54" s="46">
        <v>37</v>
      </c>
      <c r="P54" s="46">
        <v>527</v>
      </c>
      <c r="Q54" s="46">
        <v>388</v>
      </c>
      <c r="R54" s="31" t="s">
        <v>719</v>
      </c>
      <c r="S54" s="51">
        <f t="shared" si="6"/>
        <v>549</v>
      </c>
      <c r="T54" s="49">
        <v>40</v>
      </c>
      <c r="U54" s="49">
        <v>151</v>
      </c>
      <c r="V54" s="50">
        <v>260</v>
      </c>
      <c r="W54" s="50">
        <v>31</v>
      </c>
      <c r="X54" s="50">
        <v>67</v>
      </c>
    </row>
    <row r="55" spans="1:24" ht="27">
      <c r="A55" s="935"/>
      <c r="B55" s="14" t="s">
        <v>256</v>
      </c>
      <c r="C55" s="14"/>
      <c r="D55" s="36">
        <v>1039</v>
      </c>
      <c r="E55" s="36">
        <f t="shared" si="0"/>
        <v>613</v>
      </c>
      <c r="F55" s="36">
        <f t="shared" si="1"/>
        <v>426</v>
      </c>
      <c r="G55" s="12"/>
      <c r="H55" s="40"/>
      <c r="I55" s="47"/>
      <c r="J55" s="47"/>
      <c r="K55" s="47"/>
      <c r="L55" s="14" t="s">
        <v>716</v>
      </c>
      <c r="M55" s="40">
        <f t="shared" si="5"/>
        <v>586</v>
      </c>
      <c r="N55" s="46">
        <v>38</v>
      </c>
      <c r="O55" s="46">
        <v>14</v>
      </c>
      <c r="P55" s="46">
        <v>307</v>
      </c>
      <c r="Q55" s="46">
        <v>227</v>
      </c>
      <c r="R55" s="31" t="s">
        <v>719</v>
      </c>
      <c r="S55" s="51">
        <f t="shared" si="6"/>
        <v>453</v>
      </c>
      <c r="T55" s="49">
        <v>37</v>
      </c>
      <c r="U55" s="49">
        <v>116</v>
      </c>
      <c r="V55" s="50">
        <v>200</v>
      </c>
      <c r="W55" s="50">
        <v>32</v>
      </c>
      <c r="X55" s="50">
        <v>68</v>
      </c>
    </row>
    <row r="56" spans="1:24" ht="27">
      <c r="A56" s="936"/>
      <c r="B56" s="14" t="s">
        <v>254</v>
      </c>
      <c r="C56" s="14"/>
      <c r="D56" s="36">
        <v>173</v>
      </c>
      <c r="E56" s="36">
        <f t="shared" si="0"/>
        <v>134</v>
      </c>
      <c r="F56" s="36">
        <f t="shared" si="1"/>
        <v>39</v>
      </c>
      <c r="G56" s="12"/>
      <c r="H56" s="40"/>
      <c r="I56" s="47"/>
      <c r="J56" s="47"/>
      <c r="K56" s="47"/>
      <c r="L56" s="14" t="s">
        <v>716</v>
      </c>
      <c r="M56" s="40">
        <f t="shared" si="5"/>
        <v>146</v>
      </c>
      <c r="N56" s="46">
        <v>23</v>
      </c>
      <c r="O56" s="46">
        <v>2</v>
      </c>
      <c r="P56" s="46">
        <v>91</v>
      </c>
      <c r="Q56" s="46">
        <v>30</v>
      </c>
      <c r="R56" s="31" t="s">
        <v>719</v>
      </c>
      <c r="S56" s="51">
        <f t="shared" si="6"/>
        <v>27</v>
      </c>
      <c r="T56" s="49">
        <v>2</v>
      </c>
      <c r="U56" s="49">
        <v>4</v>
      </c>
      <c r="V56" s="50">
        <v>15</v>
      </c>
      <c r="W56" s="50">
        <v>1</v>
      </c>
      <c r="X56" s="50">
        <v>5</v>
      </c>
    </row>
    <row r="57" spans="1:24" s="2" customFormat="1">
      <c r="A57" s="934" t="s">
        <v>148</v>
      </c>
      <c r="B57" s="35" t="s">
        <v>148</v>
      </c>
      <c r="C57" s="37" t="s">
        <v>827</v>
      </c>
      <c r="D57" s="38">
        <f>SUM(D59:D76)</f>
        <v>21270</v>
      </c>
      <c r="E57" s="38">
        <f t="shared" si="0"/>
        <v>16249</v>
      </c>
      <c r="F57" s="38">
        <f t="shared" si="1"/>
        <v>5021</v>
      </c>
      <c r="G57" s="39"/>
      <c r="H57" s="38">
        <f t="shared" ref="H57:X57" si="11">SUM(H59:H76)</f>
        <v>3115</v>
      </c>
      <c r="I57" s="38">
        <f t="shared" si="11"/>
        <v>2696</v>
      </c>
      <c r="J57" s="38">
        <f t="shared" si="11"/>
        <v>419</v>
      </c>
      <c r="K57" s="38"/>
      <c r="L57" s="39"/>
      <c r="M57" s="38">
        <f t="shared" si="11"/>
        <v>12762</v>
      </c>
      <c r="N57" s="38">
        <f t="shared" si="11"/>
        <v>1365</v>
      </c>
      <c r="O57" s="38">
        <f t="shared" si="11"/>
        <v>227</v>
      </c>
      <c r="P57" s="38">
        <f t="shared" si="11"/>
        <v>8041</v>
      </c>
      <c r="Q57" s="38">
        <f t="shared" si="11"/>
        <v>3129</v>
      </c>
      <c r="R57" s="39"/>
      <c r="S57" s="38">
        <f t="shared" si="11"/>
        <v>5393</v>
      </c>
      <c r="T57" s="38">
        <f t="shared" si="11"/>
        <v>411</v>
      </c>
      <c r="U57" s="38">
        <f t="shared" si="11"/>
        <v>1029</v>
      </c>
      <c r="V57" s="38">
        <f t="shared" si="11"/>
        <v>2973</v>
      </c>
      <c r="W57" s="38">
        <f t="shared" si="11"/>
        <v>225</v>
      </c>
      <c r="X57" s="38">
        <f t="shared" si="11"/>
        <v>755</v>
      </c>
    </row>
    <row r="58" spans="1:24" s="2" customFormat="1">
      <c r="A58" s="935"/>
      <c r="B58" s="35" t="s">
        <v>828</v>
      </c>
      <c r="C58" s="43"/>
      <c r="D58" s="36">
        <f>SUM(D59:D69)</f>
        <v>9830</v>
      </c>
      <c r="E58" s="36">
        <f t="shared" si="0"/>
        <v>8742</v>
      </c>
      <c r="F58" s="36">
        <f t="shared" si="1"/>
        <v>1088</v>
      </c>
      <c r="G58" s="41"/>
      <c r="H58" s="36">
        <f t="shared" ref="H58:X58" si="12">SUM(H59:H69)</f>
        <v>3115</v>
      </c>
      <c r="I58" s="36">
        <f t="shared" si="12"/>
        <v>2696</v>
      </c>
      <c r="J58" s="36">
        <f t="shared" si="12"/>
        <v>419</v>
      </c>
      <c r="K58" s="36"/>
      <c r="L58" s="41"/>
      <c r="M58" s="36">
        <f t="shared" si="12"/>
        <v>6228</v>
      </c>
      <c r="N58" s="36">
        <f t="shared" si="12"/>
        <v>799</v>
      </c>
      <c r="O58" s="36">
        <f t="shared" si="12"/>
        <v>90</v>
      </c>
      <c r="P58" s="36">
        <f t="shared" si="12"/>
        <v>4397</v>
      </c>
      <c r="Q58" s="36">
        <f t="shared" si="12"/>
        <v>942</v>
      </c>
      <c r="R58" s="41"/>
      <c r="S58" s="36">
        <f t="shared" si="12"/>
        <v>487</v>
      </c>
      <c r="T58" s="36">
        <f t="shared" si="12"/>
        <v>30</v>
      </c>
      <c r="U58" s="36">
        <f t="shared" si="12"/>
        <v>25</v>
      </c>
      <c r="V58" s="36">
        <f t="shared" si="12"/>
        <v>385</v>
      </c>
      <c r="W58" s="36">
        <f t="shared" si="12"/>
        <v>1</v>
      </c>
      <c r="X58" s="36">
        <f t="shared" si="12"/>
        <v>46</v>
      </c>
    </row>
    <row r="59" spans="1:24" ht="27">
      <c r="A59" s="935"/>
      <c r="B59" s="28" t="s">
        <v>829</v>
      </c>
      <c r="C59" s="14" t="s">
        <v>149</v>
      </c>
      <c r="D59" s="36">
        <v>809</v>
      </c>
      <c r="E59" s="36">
        <f t="shared" si="0"/>
        <v>809</v>
      </c>
      <c r="F59" s="36"/>
      <c r="G59" s="12" t="s">
        <v>717</v>
      </c>
      <c r="H59" s="38">
        <f>I59+J59+K59</f>
        <v>809</v>
      </c>
      <c r="I59" s="44">
        <v>757</v>
      </c>
      <c r="J59" s="44">
        <v>52</v>
      </c>
      <c r="K59" s="44"/>
      <c r="L59" s="26"/>
      <c r="M59" s="45"/>
      <c r="N59" s="46"/>
      <c r="O59" s="46"/>
      <c r="P59" s="46"/>
      <c r="Q59" s="46"/>
      <c r="R59" s="31"/>
      <c r="S59" s="45"/>
      <c r="T59" s="46"/>
      <c r="U59" s="46"/>
      <c r="V59" s="46"/>
      <c r="W59" s="46"/>
      <c r="X59" s="46"/>
    </row>
    <row r="60" spans="1:24" ht="27">
      <c r="A60" s="935"/>
      <c r="B60" s="28" t="s">
        <v>829</v>
      </c>
      <c r="C60" s="14" t="s">
        <v>150</v>
      </c>
      <c r="D60" s="36">
        <v>815</v>
      </c>
      <c r="E60" s="36">
        <f t="shared" si="0"/>
        <v>815</v>
      </c>
      <c r="F60" s="36"/>
      <c r="G60" s="12" t="s">
        <v>717</v>
      </c>
      <c r="H60" s="38">
        <f>I60+J60+K60</f>
        <v>815</v>
      </c>
      <c r="I60" s="44">
        <v>761</v>
      </c>
      <c r="J60" s="44">
        <v>54</v>
      </c>
      <c r="K60" s="44"/>
      <c r="L60" s="26"/>
      <c r="M60" s="45"/>
      <c r="N60" s="46"/>
      <c r="O60" s="46"/>
      <c r="P60" s="46"/>
      <c r="Q60" s="46"/>
      <c r="R60" s="31"/>
      <c r="S60" s="45"/>
      <c r="T60" s="46"/>
      <c r="U60" s="46"/>
      <c r="V60" s="46"/>
      <c r="W60" s="46"/>
      <c r="X60" s="46"/>
    </row>
    <row r="61" spans="1:24" ht="27">
      <c r="A61" s="935"/>
      <c r="B61" s="28" t="s">
        <v>829</v>
      </c>
      <c r="C61" s="14" t="s">
        <v>151</v>
      </c>
      <c r="D61" s="36">
        <v>957</v>
      </c>
      <c r="E61" s="36">
        <f t="shared" si="0"/>
        <v>957</v>
      </c>
      <c r="F61" s="36"/>
      <c r="G61" s="12" t="s">
        <v>715</v>
      </c>
      <c r="H61" s="38">
        <f>I61+J61+K61</f>
        <v>957</v>
      </c>
      <c r="I61" s="44">
        <v>751</v>
      </c>
      <c r="J61" s="44">
        <v>206</v>
      </c>
      <c r="K61" s="44"/>
      <c r="L61" s="26"/>
      <c r="M61" s="45"/>
      <c r="N61" s="46"/>
      <c r="O61" s="46"/>
      <c r="P61" s="46"/>
      <c r="Q61" s="46"/>
      <c r="R61" s="31"/>
      <c r="S61" s="45"/>
      <c r="T61" s="46"/>
      <c r="U61" s="46"/>
      <c r="V61" s="46"/>
      <c r="W61" s="46"/>
      <c r="X61" s="46"/>
    </row>
    <row r="62" spans="1:24" ht="27">
      <c r="A62" s="935"/>
      <c r="B62" s="28" t="s">
        <v>829</v>
      </c>
      <c r="C62" s="14" t="s">
        <v>152</v>
      </c>
      <c r="D62" s="36">
        <v>467</v>
      </c>
      <c r="E62" s="36">
        <f t="shared" si="0"/>
        <v>467</v>
      </c>
      <c r="F62" s="36"/>
      <c r="G62" s="12" t="s">
        <v>717</v>
      </c>
      <c r="H62" s="38">
        <f>I62+J62+K62</f>
        <v>467</v>
      </c>
      <c r="I62" s="44">
        <v>360</v>
      </c>
      <c r="J62" s="44">
        <v>107</v>
      </c>
      <c r="K62" s="44"/>
      <c r="L62" s="26"/>
      <c r="M62" s="45"/>
      <c r="N62" s="46"/>
      <c r="O62" s="46"/>
      <c r="P62" s="46"/>
      <c r="Q62" s="46"/>
      <c r="R62" s="31"/>
      <c r="S62" s="45"/>
      <c r="T62" s="46"/>
      <c r="U62" s="46"/>
      <c r="V62" s="46"/>
      <c r="W62" s="46"/>
      <c r="X62" s="46"/>
    </row>
    <row r="63" spans="1:24" ht="27">
      <c r="A63" s="935"/>
      <c r="B63" s="28" t="s">
        <v>829</v>
      </c>
      <c r="C63" s="14" t="s">
        <v>153</v>
      </c>
      <c r="D63" s="36">
        <v>67</v>
      </c>
      <c r="E63" s="36">
        <f t="shared" si="0"/>
        <v>67</v>
      </c>
      <c r="F63" s="36"/>
      <c r="G63" s="12" t="s">
        <v>715</v>
      </c>
      <c r="H63" s="38">
        <f>I63+J63+K63</f>
        <v>67</v>
      </c>
      <c r="I63" s="44">
        <v>67</v>
      </c>
      <c r="J63" s="44"/>
      <c r="K63" s="44"/>
      <c r="L63" s="26"/>
      <c r="M63" s="45"/>
      <c r="N63" s="46"/>
      <c r="O63" s="46"/>
      <c r="P63" s="46"/>
      <c r="Q63" s="46"/>
      <c r="R63" s="31"/>
      <c r="S63" s="45"/>
      <c r="T63" s="46"/>
      <c r="U63" s="46"/>
      <c r="V63" s="46"/>
      <c r="W63" s="46"/>
      <c r="X63" s="46"/>
    </row>
    <row r="64" spans="1:24" ht="27">
      <c r="A64" s="935"/>
      <c r="B64" s="14" t="s">
        <v>829</v>
      </c>
      <c r="C64" s="14"/>
      <c r="D64" s="36">
        <v>2736</v>
      </c>
      <c r="E64" s="36">
        <f t="shared" si="0"/>
        <v>2689</v>
      </c>
      <c r="F64" s="36">
        <f t="shared" si="1"/>
        <v>47</v>
      </c>
      <c r="G64" s="12"/>
      <c r="H64" s="40"/>
      <c r="I64" s="47"/>
      <c r="J64" s="47"/>
      <c r="K64" s="47"/>
      <c r="L64" s="14" t="s">
        <v>716</v>
      </c>
      <c r="M64" s="40">
        <f t="shared" si="5"/>
        <v>2276</v>
      </c>
      <c r="N64" s="46">
        <v>304</v>
      </c>
      <c r="O64" s="46"/>
      <c r="P64" s="46">
        <v>1972</v>
      </c>
      <c r="Q64" s="46"/>
      <c r="R64" s="31" t="s">
        <v>719</v>
      </c>
      <c r="S64" s="51">
        <f t="shared" si="6"/>
        <v>460</v>
      </c>
      <c r="T64" s="49">
        <v>27</v>
      </c>
      <c r="U64" s="49">
        <v>20</v>
      </c>
      <c r="V64" s="50">
        <v>371</v>
      </c>
      <c r="W64" s="50"/>
      <c r="X64" s="50">
        <v>42</v>
      </c>
    </row>
    <row r="65" spans="1:24" ht="27">
      <c r="A65" s="935"/>
      <c r="B65" s="14" t="s">
        <v>261</v>
      </c>
      <c r="C65" s="14"/>
      <c r="D65" s="36">
        <v>92</v>
      </c>
      <c r="E65" s="36">
        <f t="shared" si="0"/>
        <v>66</v>
      </c>
      <c r="F65" s="36">
        <f t="shared" si="1"/>
        <v>26</v>
      </c>
      <c r="G65" s="12"/>
      <c r="H65" s="40"/>
      <c r="I65" s="47"/>
      <c r="J65" s="47"/>
      <c r="K65" s="47"/>
      <c r="L65" s="14" t="s">
        <v>716</v>
      </c>
      <c r="M65" s="40">
        <f t="shared" si="5"/>
        <v>65</v>
      </c>
      <c r="N65" s="46">
        <v>7</v>
      </c>
      <c r="O65" s="46">
        <v>1</v>
      </c>
      <c r="P65" s="46">
        <v>41</v>
      </c>
      <c r="Q65" s="46">
        <v>16</v>
      </c>
      <c r="R65" s="31" t="s">
        <v>719</v>
      </c>
      <c r="S65" s="51">
        <f t="shared" si="6"/>
        <v>27</v>
      </c>
      <c r="T65" s="49">
        <v>3</v>
      </c>
      <c r="U65" s="49">
        <v>5</v>
      </c>
      <c r="V65" s="50">
        <v>14</v>
      </c>
      <c r="W65" s="50">
        <v>1</v>
      </c>
      <c r="X65" s="50">
        <v>4</v>
      </c>
    </row>
    <row r="66" spans="1:24" ht="27">
      <c r="A66" s="935"/>
      <c r="B66" s="14" t="s">
        <v>260</v>
      </c>
      <c r="C66" s="14"/>
      <c r="D66" s="36">
        <v>862</v>
      </c>
      <c r="E66" s="36">
        <f t="shared" si="0"/>
        <v>636</v>
      </c>
      <c r="F66" s="36">
        <f t="shared" si="1"/>
        <v>226</v>
      </c>
      <c r="G66" s="12"/>
      <c r="H66" s="40"/>
      <c r="I66" s="47"/>
      <c r="J66" s="47"/>
      <c r="K66" s="47"/>
      <c r="L66" s="14" t="s">
        <v>716</v>
      </c>
      <c r="M66" s="40">
        <f t="shared" si="5"/>
        <v>862</v>
      </c>
      <c r="N66" s="46">
        <v>107</v>
      </c>
      <c r="O66" s="46">
        <v>19</v>
      </c>
      <c r="P66" s="46">
        <v>529</v>
      </c>
      <c r="Q66" s="46">
        <v>207</v>
      </c>
      <c r="R66" s="31"/>
      <c r="S66" s="51"/>
      <c r="T66" s="49"/>
      <c r="U66" s="49"/>
      <c r="V66" s="50"/>
      <c r="W66" s="50"/>
      <c r="X66" s="50"/>
    </row>
    <row r="67" spans="1:24" ht="27">
      <c r="A67" s="935"/>
      <c r="B67" s="14" t="s">
        <v>258</v>
      </c>
      <c r="C67" s="14"/>
      <c r="D67" s="36">
        <v>1045</v>
      </c>
      <c r="E67" s="36">
        <f t="shared" si="0"/>
        <v>768</v>
      </c>
      <c r="F67" s="36">
        <f t="shared" si="1"/>
        <v>277</v>
      </c>
      <c r="G67" s="12"/>
      <c r="H67" s="40"/>
      <c r="I67" s="47"/>
      <c r="J67" s="47"/>
      <c r="K67" s="47"/>
      <c r="L67" s="14" t="s">
        <v>716</v>
      </c>
      <c r="M67" s="40">
        <f t="shared" si="5"/>
        <v>1045</v>
      </c>
      <c r="N67" s="46">
        <v>102</v>
      </c>
      <c r="O67" s="46">
        <v>19</v>
      </c>
      <c r="P67" s="46">
        <v>666</v>
      </c>
      <c r="Q67" s="46">
        <v>258</v>
      </c>
      <c r="R67" s="31"/>
      <c r="S67" s="51"/>
      <c r="T67" s="49"/>
      <c r="U67" s="49"/>
      <c r="V67" s="50"/>
      <c r="W67" s="50"/>
      <c r="X67" s="50"/>
    </row>
    <row r="68" spans="1:24" ht="27">
      <c r="A68" s="935"/>
      <c r="B68" s="14" t="s">
        <v>257</v>
      </c>
      <c r="C68" s="14"/>
      <c r="D68" s="36">
        <v>479</v>
      </c>
      <c r="E68" s="36">
        <f t="shared" si="0"/>
        <v>360</v>
      </c>
      <c r="F68" s="36">
        <f t="shared" si="1"/>
        <v>119</v>
      </c>
      <c r="G68" s="12"/>
      <c r="H68" s="40"/>
      <c r="I68" s="47"/>
      <c r="J68" s="47"/>
      <c r="K68" s="47"/>
      <c r="L68" s="14" t="s">
        <v>716</v>
      </c>
      <c r="M68" s="40">
        <f t="shared" si="5"/>
        <v>479</v>
      </c>
      <c r="N68" s="46">
        <v>99</v>
      </c>
      <c r="O68" s="46">
        <v>18</v>
      </c>
      <c r="P68" s="46">
        <v>261</v>
      </c>
      <c r="Q68" s="46">
        <v>101</v>
      </c>
      <c r="R68" s="31"/>
      <c r="S68" s="51"/>
      <c r="T68" s="49"/>
      <c r="U68" s="49"/>
      <c r="V68" s="50"/>
      <c r="W68" s="50"/>
      <c r="X68" s="50"/>
    </row>
    <row r="69" spans="1:24" ht="27">
      <c r="A69" s="935"/>
      <c r="B69" s="14" t="s">
        <v>259</v>
      </c>
      <c r="C69" s="14"/>
      <c r="D69" s="36">
        <v>1501</v>
      </c>
      <c r="E69" s="36">
        <f t="shared" si="0"/>
        <v>1108</v>
      </c>
      <c r="F69" s="36">
        <f t="shared" si="1"/>
        <v>393</v>
      </c>
      <c r="G69" s="12"/>
      <c r="H69" s="40"/>
      <c r="I69" s="47"/>
      <c r="J69" s="47"/>
      <c r="K69" s="47"/>
      <c r="L69" s="14" t="s">
        <v>716</v>
      </c>
      <c r="M69" s="40">
        <f t="shared" si="5"/>
        <v>1501</v>
      </c>
      <c r="N69" s="46">
        <v>180</v>
      </c>
      <c r="O69" s="46">
        <v>33</v>
      </c>
      <c r="P69" s="46">
        <v>928</v>
      </c>
      <c r="Q69" s="46">
        <v>360</v>
      </c>
      <c r="R69" s="31"/>
      <c r="S69" s="51"/>
      <c r="T69" s="49"/>
      <c r="U69" s="49"/>
      <c r="V69" s="50"/>
      <c r="W69" s="50"/>
      <c r="X69" s="50"/>
    </row>
    <row r="70" spans="1:24" ht="27">
      <c r="A70" s="935"/>
      <c r="B70" s="14" t="s">
        <v>264</v>
      </c>
      <c r="C70" s="14"/>
      <c r="D70" s="36">
        <v>1386</v>
      </c>
      <c r="E70" s="36">
        <f t="shared" si="0"/>
        <v>814</v>
      </c>
      <c r="F70" s="36">
        <f t="shared" si="1"/>
        <v>572</v>
      </c>
      <c r="G70" s="12"/>
      <c r="H70" s="40"/>
      <c r="I70" s="47"/>
      <c r="J70" s="47"/>
      <c r="K70" s="47"/>
      <c r="L70" s="14" t="s">
        <v>716</v>
      </c>
      <c r="M70" s="40">
        <f t="shared" si="5"/>
        <v>596</v>
      </c>
      <c r="N70" s="46">
        <v>55</v>
      </c>
      <c r="O70" s="46">
        <v>21</v>
      </c>
      <c r="P70" s="46">
        <v>300</v>
      </c>
      <c r="Q70" s="46">
        <v>220</v>
      </c>
      <c r="R70" s="31" t="s">
        <v>719</v>
      </c>
      <c r="S70" s="51">
        <f t="shared" si="6"/>
        <v>790</v>
      </c>
      <c r="T70" s="49">
        <v>71</v>
      </c>
      <c r="U70" s="49">
        <v>207</v>
      </c>
      <c r="V70" s="50">
        <v>355</v>
      </c>
      <c r="W70" s="50">
        <v>53</v>
      </c>
      <c r="X70" s="50">
        <v>104</v>
      </c>
    </row>
    <row r="71" spans="1:24" ht="27">
      <c r="A71" s="935"/>
      <c r="B71" s="14" t="s">
        <v>266</v>
      </c>
      <c r="C71" s="14"/>
      <c r="D71" s="36">
        <v>2359</v>
      </c>
      <c r="E71" s="36">
        <f t="shared" si="0"/>
        <v>1284</v>
      </c>
      <c r="F71" s="36">
        <f t="shared" si="1"/>
        <v>1075</v>
      </c>
      <c r="G71" s="12"/>
      <c r="H71" s="40"/>
      <c r="I71" s="47"/>
      <c r="J71" s="47"/>
      <c r="K71" s="47"/>
      <c r="L71" s="14" t="s">
        <v>716</v>
      </c>
      <c r="M71" s="40">
        <f t="shared" si="5"/>
        <v>1700</v>
      </c>
      <c r="N71" s="46">
        <v>106</v>
      </c>
      <c r="O71" s="46">
        <v>46</v>
      </c>
      <c r="P71" s="46">
        <v>792</v>
      </c>
      <c r="Q71" s="46">
        <v>756</v>
      </c>
      <c r="R71" s="31" t="s">
        <v>719</v>
      </c>
      <c r="S71" s="51">
        <f t="shared" si="6"/>
        <v>659</v>
      </c>
      <c r="T71" s="49">
        <v>59</v>
      </c>
      <c r="U71" s="49">
        <v>170</v>
      </c>
      <c r="V71" s="50">
        <v>293</v>
      </c>
      <c r="W71" s="50">
        <v>44</v>
      </c>
      <c r="X71" s="50">
        <v>93</v>
      </c>
    </row>
    <row r="72" spans="1:24" ht="27">
      <c r="A72" s="935"/>
      <c r="B72" s="14" t="s">
        <v>265</v>
      </c>
      <c r="C72" s="14"/>
      <c r="D72" s="36">
        <v>1035</v>
      </c>
      <c r="E72" s="36">
        <f t="shared" ref="E72:E135" si="13">I72+J72+N72+P72+V72+X72</f>
        <v>791</v>
      </c>
      <c r="F72" s="36">
        <f t="shared" ref="F72:F135" si="14">K72+O72+Q72+T72+U72+W72</f>
        <v>244</v>
      </c>
      <c r="G72" s="12"/>
      <c r="H72" s="40"/>
      <c r="I72" s="47"/>
      <c r="J72" s="47"/>
      <c r="K72" s="47"/>
      <c r="L72" s="14" t="s">
        <v>716</v>
      </c>
      <c r="M72" s="40">
        <f t="shared" si="5"/>
        <v>799</v>
      </c>
      <c r="N72" s="46">
        <v>66</v>
      </c>
      <c r="O72" s="46">
        <v>6</v>
      </c>
      <c r="P72" s="46">
        <v>543</v>
      </c>
      <c r="Q72" s="46">
        <v>184</v>
      </c>
      <c r="R72" s="31" t="s">
        <v>719</v>
      </c>
      <c r="S72" s="51">
        <f t="shared" si="6"/>
        <v>236</v>
      </c>
      <c r="T72" s="49">
        <v>14</v>
      </c>
      <c r="U72" s="49">
        <v>36</v>
      </c>
      <c r="V72" s="50">
        <v>150</v>
      </c>
      <c r="W72" s="50">
        <v>4</v>
      </c>
      <c r="X72" s="50">
        <v>32</v>
      </c>
    </row>
    <row r="73" spans="1:24" ht="27">
      <c r="A73" s="935"/>
      <c r="B73" s="14" t="s">
        <v>263</v>
      </c>
      <c r="C73" s="14"/>
      <c r="D73" s="36">
        <v>848</v>
      </c>
      <c r="E73" s="36">
        <f t="shared" si="13"/>
        <v>512</v>
      </c>
      <c r="F73" s="36">
        <f t="shared" si="14"/>
        <v>336</v>
      </c>
      <c r="G73" s="12"/>
      <c r="H73" s="40"/>
      <c r="I73" s="47"/>
      <c r="J73" s="47"/>
      <c r="K73" s="47"/>
      <c r="L73" s="14" t="s">
        <v>716</v>
      </c>
      <c r="M73" s="40">
        <f t="shared" si="5"/>
        <v>500</v>
      </c>
      <c r="N73" s="46">
        <v>28</v>
      </c>
      <c r="O73" s="46">
        <v>10</v>
      </c>
      <c r="P73" s="46">
        <v>274</v>
      </c>
      <c r="Q73" s="46">
        <v>188</v>
      </c>
      <c r="R73" s="31" t="s">
        <v>719</v>
      </c>
      <c r="S73" s="51">
        <f t="shared" si="6"/>
        <v>348</v>
      </c>
      <c r="T73" s="49">
        <v>28</v>
      </c>
      <c r="U73" s="49">
        <v>89</v>
      </c>
      <c r="V73" s="50">
        <v>162</v>
      </c>
      <c r="W73" s="50">
        <v>21</v>
      </c>
      <c r="X73" s="50">
        <v>48</v>
      </c>
    </row>
    <row r="74" spans="1:24" ht="27">
      <c r="A74" s="935"/>
      <c r="B74" s="14" t="s">
        <v>262</v>
      </c>
      <c r="C74" s="14"/>
      <c r="D74" s="36">
        <v>1692</v>
      </c>
      <c r="E74" s="36">
        <f t="shared" si="13"/>
        <v>1023</v>
      </c>
      <c r="F74" s="36">
        <f t="shared" si="14"/>
        <v>669</v>
      </c>
      <c r="G74" s="12"/>
      <c r="H74" s="40"/>
      <c r="I74" s="47"/>
      <c r="J74" s="47"/>
      <c r="K74" s="47"/>
      <c r="L74" s="14" t="s">
        <v>716</v>
      </c>
      <c r="M74" s="40">
        <f t="shared" si="5"/>
        <v>1105</v>
      </c>
      <c r="N74" s="46">
        <v>81</v>
      </c>
      <c r="O74" s="46">
        <v>28</v>
      </c>
      <c r="P74" s="46">
        <v>591</v>
      </c>
      <c r="Q74" s="46">
        <v>405</v>
      </c>
      <c r="R74" s="31" t="s">
        <v>719</v>
      </c>
      <c r="S74" s="51">
        <f t="shared" si="6"/>
        <v>587</v>
      </c>
      <c r="T74" s="49">
        <v>52</v>
      </c>
      <c r="U74" s="49">
        <v>148</v>
      </c>
      <c r="V74" s="50">
        <v>270</v>
      </c>
      <c r="W74" s="50">
        <v>36</v>
      </c>
      <c r="X74" s="50">
        <v>81</v>
      </c>
    </row>
    <row r="75" spans="1:24" ht="27">
      <c r="A75" s="935"/>
      <c r="B75" s="14" t="s">
        <v>268</v>
      </c>
      <c r="C75" s="14"/>
      <c r="D75" s="36">
        <v>2516</v>
      </c>
      <c r="E75" s="36">
        <f t="shared" si="13"/>
        <v>1881</v>
      </c>
      <c r="F75" s="36">
        <f t="shared" si="14"/>
        <v>635</v>
      </c>
      <c r="G75" s="12"/>
      <c r="H75" s="40"/>
      <c r="I75" s="47"/>
      <c r="J75" s="47"/>
      <c r="K75" s="47"/>
      <c r="L75" s="14" t="s">
        <v>716</v>
      </c>
      <c r="M75" s="40">
        <f t="shared" si="5"/>
        <v>1174</v>
      </c>
      <c r="N75" s="46">
        <v>171</v>
      </c>
      <c r="O75" s="46">
        <v>20</v>
      </c>
      <c r="P75" s="46">
        <v>708</v>
      </c>
      <c r="Q75" s="46">
        <v>275</v>
      </c>
      <c r="R75" s="31" t="s">
        <v>719</v>
      </c>
      <c r="S75" s="51">
        <f t="shared" si="6"/>
        <v>1342</v>
      </c>
      <c r="T75" s="49">
        <v>89</v>
      </c>
      <c r="U75" s="49">
        <v>213</v>
      </c>
      <c r="V75" s="50">
        <v>799</v>
      </c>
      <c r="W75" s="50">
        <v>38</v>
      </c>
      <c r="X75" s="50">
        <v>203</v>
      </c>
    </row>
    <row r="76" spans="1:24" ht="27">
      <c r="A76" s="936"/>
      <c r="B76" s="14" t="s">
        <v>267</v>
      </c>
      <c r="C76" s="14"/>
      <c r="D76" s="36">
        <v>1604</v>
      </c>
      <c r="E76" s="36">
        <f t="shared" si="13"/>
        <v>1202</v>
      </c>
      <c r="F76" s="36">
        <f t="shared" si="14"/>
        <v>402</v>
      </c>
      <c r="G76" s="12"/>
      <c r="H76" s="40"/>
      <c r="I76" s="47"/>
      <c r="J76" s="47"/>
      <c r="K76" s="47"/>
      <c r="L76" s="14" t="s">
        <v>716</v>
      </c>
      <c r="M76" s="40">
        <f t="shared" si="5"/>
        <v>660</v>
      </c>
      <c r="N76" s="46">
        <v>59</v>
      </c>
      <c r="O76" s="46">
        <v>6</v>
      </c>
      <c r="P76" s="46">
        <v>436</v>
      </c>
      <c r="Q76" s="46">
        <v>159</v>
      </c>
      <c r="R76" s="31" t="s">
        <v>719</v>
      </c>
      <c r="S76" s="51">
        <f t="shared" si="6"/>
        <v>944</v>
      </c>
      <c r="T76" s="49">
        <v>68</v>
      </c>
      <c r="U76" s="49">
        <v>141</v>
      </c>
      <c r="V76" s="50">
        <v>559</v>
      </c>
      <c r="W76" s="50">
        <v>28</v>
      </c>
      <c r="X76" s="50">
        <v>148</v>
      </c>
    </row>
    <row r="77" spans="1:24" s="2" customFormat="1">
      <c r="A77" s="934" t="s">
        <v>154</v>
      </c>
      <c r="B77" s="35" t="s">
        <v>154</v>
      </c>
      <c r="C77" s="37" t="s">
        <v>830</v>
      </c>
      <c r="D77" s="38">
        <f>SUM(D79:D93)</f>
        <v>31176</v>
      </c>
      <c r="E77" s="38">
        <f t="shared" si="13"/>
        <v>23552</v>
      </c>
      <c r="F77" s="38">
        <f t="shared" si="14"/>
        <v>7624</v>
      </c>
      <c r="G77" s="39"/>
      <c r="H77" s="38">
        <f t="shared" ref="H77:X77" si="15">SUM(H79:H93)</f>
        <v>1083</v>
      </c>
      <c r="I77" s="38">
        <f t="shared" si="15"/>
        <v>887</v>
      </c>
      <c r="J77" s="38">
        <f t="shared" si="15"/>
        <v>196</v>
      </c>
      <c r="K77" s="38"/>
      <c r="L77" s="39"/>
      <c r="M77" s="38">
        <f t="shared" si="15"/>
        <v>20747</v>
      </c>
      <c r="N77" s="38">
        <f t="shared" si="15"/>
        <v>6345</v>
      </c>
      <c r="O77" s="38">
        <f t="shared" si="15"/>
        <v>1073</v>
      </c>
      <c r="P77" s="38">
        <f t="shared" si="15"/>
        <v>9770</v>
      </c>
      <c r="Q77" s="38">
        <f t="shared" si="15"/>
        <v>3559</v>
      </c>
      <c r="R77" s="39"/>
      <c r="S77" s="38">
        <f t="shared" si="15"/>
        <v>9346</v>
      </c>
      <c r="T77" s="38">
        <f t="shared" si="15"/>
        <v>939</v>
      </c>
      <c r="U77" s="38">
        <f t="shared" si="15"/>
        <v>1588</v>
      </c>
      <c r="V77" s="38">
        <f t="shared" si="15"/>
        <v>4473</v>
      </c>
      <c r="W77" s="38">
        <f t="shared" si="15"/>
        <v>465</v>
      </c>
      <c r="X77" s="38">
        <f t="shared" si="15"/>
        <v>1881</v>
      </c>
    </row>
    <row r="78" spans="1:24" s="2" customFormat="1">
      <c r="A78" s="935"/>
      <c r="B78" s="35" t="s">
        <v>831</v>
      </c>
      <c r="C78" s="37"/>
      <c r="D78" s="36">
        <f>SUM(D79:D84)</f>
        <v>7473</v>
      </c>
      <c r="E78" s="36">
        <f t="shared" si="13"/>
        <v>7390</v>
      </c>
      <c r="F78" s="36">
        <f t="shared" si="14"/>
        <v>83</v>
      </c>
      <c r="G78" s="41"/>
      <c r="H78" s="36">
        <f t="shared" ref="H78:X78" si="16">SUM(H79:H84)</f>
        <v>1083</v>
      </c>
      <c r="I78" s="36">
        <f t="shared" si="16"/>
        <v>887</v>
      </c>
      <c r="J78" s="36">
        <f t="shared" si="16"/>
        <v>196</v>
      </c>
      <c r="K78" s="36"/>
      <c r="L78" s="41"/>
      <c r="M78" s="36">
        <f t="shared" si="16"/>
        <v>5921</v>
      </c>
      <c r="N78" s="36">
        <f t="shared" si="16"/>
        <v>2137</v>
      </c>
      <c r="O78" s="36"/>
      <c r="P78" s="36">
        <f t="shared" si="16"/>
        <v>3784</v>
      </c>
      <c r="Q78" s="36"/>
      <c r="R78" s="41"/>
      <c r="S78" s="36">
        <f t="shared" si="16"/>
        <v>469</v>
      </c>
      <c r="T78" s="36">
        <f t="shared" si="16"/>
        <v>65</v>
      </c>
      <c r="U78" s="36">
        <f t="shared" si="16"/>
        <v>17</v>
      </c>
      <c r="V78" s="36">
        <f t="shared" si="16"/>
        <v>282</v>
      </c>
      <c r="W78" s="36">
        <f t="shared" si="16"/>
        <v>1</v>
      </c>
      <c r="X78" s="36">
        <f t="shared" si="16"/>
        <v>104</v>
      </c>
    </row>
    <row r="79" spans="1:24" ht="27">
      <c r="A79" s="935"/>
      <c r="B79" s="28" t="s">
        <v>269</v>
      </c>
      <c r="C79" s="14" t="s">
        <v>155</v>
      </c>
      <c r="D79" s="36">
        <v>703</v>
      </c>
      <c r="E79" s="36">
        <f t="shared" si="13"/>
        <v>703</v>
      </c>
      <c r="F79" s="36"/>
      <c r="G79" s="12" t="s">
        <v>717</v>
      </c>
      <c r="H79" s="38">
        <f>I79+J79+K79</f>
        <v>703</v>
      </c>
      <c r="I79" s="44">
        <v>507</v>
      </c>
      <c r="J79" s="44">
        <v>196</v>
      </c>
      <c r="K79" s="44"/>
      <c r="L79" s="26"/>
      <c r="M79" s="45"/>
      <c r="N79" s="46"/>
      <c r="O79" s="46"/>
      <c r="P79" s="46"/>
      <c r="Q79" s="46"/>
      <c r="R79" s="31"/>
      <c r="S79" s="45"/>
      <c r="T79" s="46"/>
      <c r="U79" s="46"/>
      <c r="V79" s="46"/>
      <c r="W79" s="46"/>
      <c r="X79" s="46"/>
    </row>
    <row r="80" spans="1:24" ht="27">
      <c r="A80" s="935"/>
      <c r="B80" s="28" t="s">
        <v>269</v>
      </c>
      <c r="C80" s="14" t="s">
        <v>156</v>
      </c>
      <c r="D80" s="36">
        <v>380</v>
      </c>
      <c r="E80" s="36">
        <f t="shared" si="13"/>
        <v>380</v>
      </c>
      <c r="F80" s="36"/>
      <c r="G80" s="12" t="s">
        <v>715</v>
      </c>
      <c r="H80" s="38">
        <f>I80+J80+K80</f>
        <v>380</v>
      </c>
      <c r="I80" s="44">
        <v>380</v>
      </c>
      <c r="J80" s="44"/>
      <c r="K80" s="44"/>
      <c r="L80" s="26"/>
      <c r="M80" s="45"/>
      <c r="N80" s="46"/>
      <c r="O80" s="46"/>
      <c r="P80" s="46"/>
      <c r="Q80" s="46"/>
      <c r="R80" s="31"/>
      <c r="S80" s="45"/>
      <c r="T80" s="46"/>
      <c r="U80" s="46"/>
      <c r="V80" s="46"/>
      <c r="W80" s="46"/>
      <c r="X80" s="46"/>
    </row>
    <row r="81" spans="1:24" ht="27">
      <c r="A81" s="935"/>
      <c r="B81" s="14" t="s">
        <v>269</v>
      </c>
      <c r="C81" s="14"/>
      <c r="D81" s="36">
        <v>6378</v>
      </c>
      <c r="E81" s="36">
        <f t="shared" si="13"/>
        <v>6299</v>
      </c>
      <c r="F81" s="36">
        <f t="shared" si="14"/>
        <v>79</v>
      </c>
      <c r="G81" s="12"/>
      <c r="H81" s="40"/>
      <c r="I81" s="47"/>
      <c r="J81" s="47"/>
      <c r="K81" s="47"/>
      <c r="L81" s="14" t="s">
        <v>716</v>
      </c>
      <c r="M81" s="40">
        <f t="shared" si="5"/>
        <v>5921</v>
      </c>
      <c r="N81" s="46">
        <v>2137</v>
      </c>
      <c r="O81" s="46"/>
      <c r="P81" s="46">
        <v>3784</v>
      </c>
      <c r="Q81" s="46"/>
      <c r="R81" s="31" t="s">
        <v>719</v>
      </c>
      <c r="S81" s="51">
        <f t="shared" si="6"/>
        <v>457</v>
      </c>
      <c r="T81" s="49">
        <v>64</v>
      </c>
      <c r="U81" s="49">
        <v>15</v>
      </c>
      <c r="V81" s="50">
        <v>276</v>
      </c>
      <c r="W81" s="50"/>
      <c r="X81" s="50">
        <v>102</v>
      </c>
    </row>
    <row r="82" spans="1:24" ht="27">
      <c r="A82" s="935"/>
      <c r="B82" s="52" t="s">
        <v>270</v>
      </c>
      <c r="C82" s="52"/>
      <c r="D82" s="36">
        <v>12</v>
      </c>
      <c r="E82" s="36">
        <f t="shared" si="13"/>
        <v>8</v>
      </c>
      <c r="F82" s="36">
        <f t="shared" si="14"/>
        <v>4</v>
      </c>
      <c r="G82" s="12"/>
      <c r="H82" s="53"/>
      <c r="I82" s="58"/>
      <c r="J82" s="58"/>
      <c r="K82" s="58"/>
      <c r="L82" s="52"/>
      <c r="M82" s="40"/>
      <c r="N82" s="47"/>
      <c r="O82" s="47"/>
      <c r="P82" s="47"/>
      <c r="Q82" s="47"/>
      <c r="R82" s="14" t="s">
        <v>719</v>
      </c>
      <c r="S82" s="51">
        <f t="shared" si="6"/>
        <v>12</v>
      </c>
      <c r="T82" s="49">
        <v>1</v>
      </c>
      <c r="U82" s="49">
        <v>2</v>
      </c>
      <c r="V82" s="50">
        <v>6</v>
      </c>
      <c r="W82" s="50">
        <v>1</v>
      </c>
      <c r="X82" s="50">
        <v>2</v>
      </c>
    </row>
    <row r="83" spans="1:24">
      <c r="A83" s="935"/>
      <c r="B83" s="52" t="s">
        <v>272</v>
      </c>
      <c r="C83" s="52"/>
      <c r="D83" s="36"/>
      <c r="E83" s="36"/>
      <c r="F83" s="36"/>
      <c r="G83" s="12"/>
      <c r="H83" s="53"/>
      <c r="I83" s="58"/>
      <c r="J83" s="58"/>
      <c r="K83" s="58"/>
      <c r="L83" s="52"/>
      <c r="M83" s="40"/>
      <c r="N83" s="47"/>
      <c r="O83" s="47"/>
      <c r="P83" s="47"/>
      <c r="Q83" s="47"/>
      <c r="R83" s="14"/>
      <c r="S83" s="51"/>
      <c r="T83" s="49"/>
      <c r="U83" s="49"/>
      <c r="V83" s="50"/>
      <c r="W83" s="50"/>
      <c r="X83" s="50"/>
    </row>
    <row r="84" spans="1:24">
      <c r="A84" s="935"/>
      <c r="B84" s="52" t="s">
        <v>271</v>
      </c>
      <c r="C84" s="52"/>
      <c r="D84" s="36"/>
      <c r="E84" s="36"/>
      <c r="F84" s="36"/>
      <c r="G84" s="12"/>
      <c r="H84" s="53"/>
      <c r="I84" s="58"/>
      <c r="J84" s="58"/>
      <c r="K84" s="58"/>
      <c r="L84" s="52"/>
      <c r="M84" s="40"/>
      <c r="N84" s="47"/>
      <c r="O84" s="47"/>
      <c r="P84" s="47"/>
      <c r="Q84" s="47"/>
      <c r="R84" s="14"/>
      <c r="S84" s="51"/>
      <c r="T84" s="49"/>
      <c r="U84" s="49"/>
      <c r="V84" s="50"/>
      <c r="W84" s="50"/>
      <c r="X84" s="50"/>
    </row>
    <row r="85" spans="1:24" ht="27">
      <c r="A85" s="935"/>
      <c r="B85" s="52" t="s">
        <v>276</v>
      </c>
      <c r="C85" s="52"/>
      <c r="D85" s="36">
        <v>2194</v>
      </c>
      <c r="E85" s="36">
        <f t="shared" si="13"/>
        <v>1301</v>
      </c>
      <c r="F85" s="36">
        <f t="shared" si="14"/>
        <v>893</v>
      </c>
      <c r="G85" s="12"/>
      <c r="H85" s="53"/>
      <c r="I85" s="58"/>
      <c r="J85" s="58"/>
      <c r="K85" s="58"/>
      <c r="L85" s="14" t="s">
        <v>716</v>
      </c>
      <c r="M85" s="40">
        <f t="shared" ref="M85:M134" si="17">N85+O85+P85+Q85</f>
        <v>1391</v>
      </c>
      <c r="N85" s="46">
        <v>131</v>
      </c>
      <c r="O85" s="46">
        <v>49</v>
      </c>
      <c r="P85" s="46">
        <v>697</v>
      </c>
      <c r="Q85" s="46">
        <v>514</v>
      </c>
      <c r="R85" s="31" t="s">
        <v>719</v>
      </c>
      <c r="S85" s="51">
        <f t="shared" ref="S85:S134" si="18">T85+U85+V85+W85+X85</f>
        <v>803</v>
      </c>
      <c r="T85" s="49">
        <v>73</v>
      </c>
      <c r="U85" s="49">
        <v>202</v>
      </c>
      <c r="V85" s="50">
        <v>346</v>
      </c>
      <c r="W85" s="50">
        <v>55</v>
      </c>
      <c r="X85" s="50">
        <v>127</v>
      </c>
    </row>
    <row r="86" spans="1:24" ht="27">
      <c r="A86" s="935"/>
      <c r="B86" s="52" t="s">
        <v>281</v>
      </c>
      <c r="C86" s="52"/>
      <c r="D86" s="36">
        <v>2170</v>
      </c>
      <c r="E86" s="36">
        <f t="shared" si="13"/>
        <v>1631</v>
      </c>
      <c r="F86" s="36">
        <f t="shared" si="14"/>
        <v>539</v>
      </c>
      <c r="G86" s="12"/>
      <c r="H86" s="53"/>
      <c r="I86" s="58"/>
      <c r="J86" s="58"/>
      <c r="K86" s="58"/>
      <c r="L86" s="14" t="s">
        <v>716</v>
      </c>
      <c r="M86" s="40">
        <f t="shared" si="17"/>
        <v>957</v>
      </c>
      <c r="N86" s="46">
        <v>323</v>
      </c>
      <c r="O86" s="46">
        <v>39</v>
      </c>
      <c r="P86" s="46">
        <v>429</v>
      </c>
      <c r="Q86" s="46">
        <v>166</v>
      </c>
      <c r="R86" s="31" t="s">
        <v>719</v>
      </c>
      <c r="S86" s="51">
        <f t="shared" si="18"/>
        <v>1213</v>
      </c>
      <c r="T86" s="49">
        <v>123</v>
      </c>
      <c r="U86" s="49">
        <v>161</v>
      </c>
      <c r="V86" s="50">
        <v>603</v>
      </c>
      <c r="W86" s="50">
        <v>50</v>
      </c>
      <c r="X86" s="50">
        <v>276</v>
      </c>
    </row>
    <row r="87" spans="1:24" ht="27">
      <c r="A87" s="935"/>
      <c r="B87" s="52" t="s">
        <v>275</v>
      </c>
      <c r="C87" s="52"/>
      <c r="D87" s="36">
        <v>4782</v>
      </c>
      <c r="E87" s="36">
        <f t="shared" si="13"/>
        <v>3655</v>
      </c>
      <c r="F87" s="36">
        <f t="shared" si="14"/>
        <v>1127</v>
      </c>
      <c r="G87" s="12"/>
      <c r="H87" s="53"/>
      <c r="I87" s="58"/>
      <c r="J87" s="58"/>
      <c r="K87" s="58"/>
      <c r="L87" s="14" t="s">
        <v>716</v>
      </c>
      <c r="M87" s="40">
        <f t="shared" si="17"/>
        <v>2937</v>
      </c>
      <c r="N87" s="46">
        <v>1020</v>
      </c>
      <c r="O87" s="46">
        <v>122</v>
      </c>
      <c r="P87" s="46">
        <v>1293</v>
      </c>
      <c r="Q87" s="46">
        <v>502</v>
      </c>
      <c r="R87" s="31" t="s">
        <v>719</v>
      </c>
      <c r="S87" s="51">
        <f t="shared" si="18"/>
        <v>1845</v>
      </c>
      <c r="T87" s="49">
        <v>181</v>
      </c>
      <c r="U87" s="49">
        <v>250</v>
      </c>
      <c r="V87" s="50">
        <v>940</v>
      </c>
      <c r="W87" s="50">
        <v>72</v>
      </c>
      <c r="X87" s="50">
        <v>402</v>
      </c>
    </row>
    <row r="88" spans="1:24" ht="27">
      <c r="A88" s="935"/>
      <c r="B88" s="52" t="s">
        <v>279</v>
      </c>
      <c r="C88" s="52"/>
      <c r="D88" s="36">
        <v>4622</v>
      </c>
      <c r="E88" s="36">
        <f t="shared" si="13"/>
        <v>2702</v>
      </c>
      <c r="F88" s="36">
        <f t="shared" si="14"/>
        <v>1920</v>
      </c>
      <c r="G88" s="12"/>
      <c r="H88" s="53"/>
      <c r="I88" s="58"/>
      <c r="J88" s="58"/>
      <c r="K88" s="58"/>
      <c r="L88" s="14" t="s">
        <v>716</v>
      </c>
      <c r="M88" s="40">
        <f t="shared" si="17"/>
        <v>3489</v>
      </c>
      <c r="N88" s="46">
        <v>870</v>
      </c>
      <c r="O88" s="46">
        <v>396</v>
      </c>
      <c r="P88" s="46">
        <v>1182</v>
      </c>
      <c r="Q88" s="46">
        <v>1041</v>
      </c>
      <c r="R88" s="31" t="s">
        <v>719</v>
      </c>
      <c r="S88" s="51">
        <f t="shared" si="18"/>
        <v>1133</v>
      </c>
      <c r="T88" s="49">
        <v>97</v>
      </c>
      <c r="U88" s="49">
        <v>305</v>
      </c>
      <c r="V88" s="50">
        <v>493</v>
      </c>
      <c r="W88" s="50">
        <v>81</v>
      </c>
      <c r="X88" s="50">
        <v>157</v>
      </c>
    </row>
    <row r="89" spans="1:24" ht="27">
      <c r="A89" s="935"/>
      <c r="B89" s="52" t="s">
        <v>274</v>
      </c>
      <c r="C89" s="52"/>
      <c r="D89" s="36">
        <v>4155</v>
      </c>
      <c r="E89" s="36">
        <f t="shared" si="13"/>
        <v>2499</v>
      </c>
      <c r="F89" s="36">
        <f t="shared" si="14"/>
        <v>1656</v>
      </c>
      <c r="G89" s="12"/>
      <c r="H89" s="53"/>
      <c r="I89" s="58"/>
      <c r="J89" s="58"/>
      <c r="K89" s="58"/>
      <c r="L89" s="14" t="s">
        <v>716</v>
      </c>
      <c r="M89" s="40">
        <f t="shared" si="17"/>
        <v>2976</v>
      </c>
      <c r="N89" s="46">
        <v>797</v>
      </c>
      <c r="O89" s="46">
        <v>340</v>
      </c>
      <c r="P89" s="46">
        <v>1030</v>
      </c>
      <c r="Q89" s="46">
        <v>809</v>
      </c>
      <c r="R89" s="31" t="s">
        <v>719</v>
      </c>
      <c r="S89" s="51">
        <f t="shared" si="18"/>
        <v>1179</v>
      </c>
      <c r="T89" s="49">
        <v>111</v>
      </c>
      <c r="U89" s="49">
        <v>301</v>
      </c>
      <c r="V89" s="50">
        <v>488</v>
      </c>
      <c r="W89" s="50">
        <v>95</v>
      </c>
      <c r="X89" s="50">
        <v>184</v>
      </c>
    </row>
    <row r="90" spans="1:24" ht="27">
      <c r="A90" s="935"/>
      <c r="B90" s="52" t="s">
        <v>280</v>
      </c>
      <c r="C90" s="52"/>
      <c r="D90" s="36">
        <v>2029</v>
      </c>
      <c r="E90" s="36">
        <f t="shared" si="13"/>
        <v>1537</v>
      </c>
      <c r="F90" s="36">
        <f t="shared" si="14"/>
        <v>492</v>
      </c>
      <c r="G90" s="12"/>
      <c r="H90" s="53"/>
      <c r="I90" s="58"/>
      <c r="J90" s="58"/>
      <c r="K90" s="58"/>
      <c r="L90" s="14" t="s">
        <v>716</v>
      </c>
      <c r="M90" s="40">
        <f t="shared" si="17"/>
        <v>1116</v>
      </c>
      <c r="N90" s="46">
        <v>396</v>
      </c>
      <c r="O90" s="46">
        <v>47</v>
      </c>
      <c r="P90" s="46">
        <v>484</v>
      </c>
      <c r="Q90" s="46">
        <v>189</v>
      </c>
      <c r="R90" s="31" t="s">
        <v>719</v>
      </c>
      <c r="S90" s="51">
        <f t="shared" si="18"/>
        <v>913</v>
      </c>
      <c r="T90" s="49">
        <v>100</v>
      </c>
      <c r="U90" s="49">
        <v>117</v>
      </c>
      <c r="V90" s="50">
        <v>441</v>
      </c>
      <c r="W90" s="50">
        <v>39</v>
      </c>
      <c r="X90" s="50">
        <v>216</v>
      </c>
    </row>
    <row r="91" spans="1:24" ht="27">
      <c r="A91" s="935"/>
      <c r="B91" s="52" t="s">
        <v>277</v>
      </c>
      <c r="C91" s="52"/>
      <c r="D91" s="36">
        <v>2302</v>
      </c>
      <c r="E91" s="36">
        <f t="shared" si="13"/>
        <v>1748</v>
      </c>
      <c r="F91" s="36">
        <f t="shared" si="14"/>
        <v>554</v>
      </c>
      <c r="G91" s="12"/>
      <c r="H91" s="53"/>
      <c r="I91" s="58"/>
      <c r="J91" s="58"/>
      <c r="K91" s="58"/>
      <c r="L91" s="14" t="s">
        <v>716</v>
      </c>
      <c r="M91" s="40">
        <f t="shared" si="17"/>
        <v>1267</v>
      </c>
      <c r="N91" s="46">
        <v>433</v>
      </c>
      <c r="O91" s="46">
        <v>52</v>
      </c>
      <c r="P91" s="46">
        <v>564</v>
      </c>
      <c r="Q91" s="46">
        <v>218</v>
      </c>
      <c r="R91" s="31" t="s">
        <v>719</v>
      </c>
      <c r="S91" s="51">
        <f t="shared" si="18"/>
        <v>1035</v>
      </c>
      <c r="T91" s="49">
        <v>106</v>
      </c>
      <c r="U91" s="49">
        <v>138</v>
      </c>
      <c r="V91" s="50">
        <v>517</v>
      </c>
      <c r="W91" s="50">
        <v>40</v>
      </c>
      <c r="X91" s="50">
        <v>234</v>
      </c>
    </row>
    <row r="92" spans="1:24" ht="27">
      <c r="A92" s="935"/>
      <c r="B92" s="52" t="s">
        <v>273</v>
      </c>
      <c r="C92" s="52"/>
      <c r="D92" s="36">
        <v>541</v>
      </c>
      <c r="E92" s="36">
        <f t="shared" si="13"/>
        <v>403</v>
      </c>
      <c r="F92" s="36">
        <f t="shared" si="14"/>
        <v>138</v>
      </c>
      <c r="G92" s="12"/>
      <c r="H92" s="53"/>
      <c r="I92" s="58"/>
      <c r="J92" s="58"/>
      <c r="K92" s="58"/>
      <c r="L92" s="14" t="s">
        <v>716</v>
      </c>
      <c r="M92" s="40">
        <f t="shared" si="17"/>
        <v>226</v>
      </c>
      <c r="N92" s="46">
        <v>78</v>
      </c>
      <c r="O92" s="46">
        <v>9</v>
      </c>
      <c r="P92" s="46">
        <v>100</v>
      </c>
      <c r="Q92" s="46">
        <v>39</v>
      </c>
      <c r="R92" s="31" t="s">
        <v>719</v>
      </c>
      <c r="S92" s="51">
        <f t="shared" si="18"/>
        <v>315</v>
      </c>
      <c r="T92" s="49">
        <v>36</v>
      </c>
      <c r="U92" s="49">
        <v>41</v>
      </c>
      <c r="V92" s="50">
        <v>152</v>
      </c>
      <c r="W92" s="50">
        <v>13</v>
      </c>
      <c r="X92" s="50">
        <v>73</v>
      </c>
    </row>
    <row r="93" spans="1:24" ht="27">
      <c r="A93" s="936"/>
      <c r="B93" s="52" t="s">
        <v>278</v>
      </c>
      <c r="C93" s="52"/>
      <c r="D93" s="36">
        <v>908</v>
      </c>
      <c r="E93" s="36">
        <f t="shared" si="13"/>
        <v>686</v>
      </c>
      <c r="F93" s="36">
        <f t="shared" si="14"/>
        <v>222</v>
      </c>
      <c r="G93" s="12"/>
      <c r="H93" s="53"/>
      <c r="I93" s="58"/>
      <c r="J93" s="58"/>
      <c r="K93" s="58"/>
      <c r="L93" s="14" t="s">
        <v>716</v>
      </c>
      <c r="M93" s="40">
        <f t="shared" si="17"/>
        <v>467</v>
      </c>
      <c r="N93" s="46">
        <v>160</v>
      </c>
      <c r="O93" s="46">
        <v>19</v>
      </c>
      <c r="P93" s="46">
        <v>207</v>
      </c>
      <c r="Q93" s="46">
        <v>81</v>
      </c>
      <c r="R93" s="31" t="s">
        <v>719</v>
      </c>
      <c r="S93" s="51">
        <f t="shared" si="18"/>
        <v>441</v>
      </c>
      <c r="T93" s="49">
        <v>47</v>
      </c>
      <c r="U93" s="49">
        <v>56</v>
      </c>
      <c r="V93" s="50">
        <v>211</v>
      </c>
      <c r="W93" s="50">
        <v>19</v>
      </c>
      <c r="X93" s="50">
        <v>108</v>
      </c>
    </row>
    <row r="94" spans="1:24" s="2" customFormat="1">
      <c r="A94" s="934" t="s">
        <v>157</v>
      </c>
      <c r="B94" s="35" t="s">
        <v>157</v>
      </c>
      <c r="C94" s="37" t="s">
        <v>832</v>
      </c>
      <c r="D94" s="38">
        <f>SUM(D96:D108)</f>
        <v>12771</v>
      </c>
      <c r="E94" s="38">
        <f t="shared" si="13"/>
        <v>9789</v>
      </c>
      <c r="F94" s="38">
        <f t="shared" si="14"/>
        <v>2982</v>
      </c>
      <c r="G94" s="39"/>
      <c r="H94" s="38">
        <f t="shared" ref="H94:X94" si="19">SUM(H96:H108)</f>
        <v>2114</v>
      </c>
      <c r="I94" s="38">
        <f t="shared" si="19"/>
        <v>1973</v>
      </c>
      <c r="J94" s="38">
        <f t="shared" si="19"/>
        <v>141</v>
      </c>
      <c r="K94" s="38"/>
      <c r="L94" s="39"/>
      <c r="M94" s="38">
        <f t="shared" si="19"/>
        <v>7289</v>
      </c>
      <c r="N94" s="38">
        <f t="shared" si="19"/>
        <v>815</v>
      </c>
      <c r="O94" s="38">
        <f t="shared" si="19"/>
        <v>162</v>
      </c>
      <c r="P94" s="38">
        <f t="shared" si="19"/>
        <v>4550</v>
      </c>
      <c r="Q94" s="38">
        <f t="shared" si="19"/>
        <v>1762</v>
      </c>
      <c r="R94" s="39"/>
      <c r="S94" s="38">
        <f t="shared" si="19"/>
        <v>3368</v>
      </c>
      <c r="T94" s="38">
        <f t="shared" si="19"/>
        <v>291</v>
      </c>
      <c r="U94" s="38">
        <f t="shared" si="19"/>
        <v>619</v>
      </c>
      <c r="V94" s="38">
        <f t="shared" si="19"/>
        <v>1764</v>
      </c>
      <c r="W94" s="38">
        <f t="shared" si="19"/>
        <v>148</v>
      </c>
      <c r="X94" s="38">
        <f t="shared" si="19"/>
        <v>546</v>
      </c>
    </row>
    <row r="95" spans="1:24" s="2" customFormat="1">
      <c r="A95" s="935"/>
      <c r="B95" s="35" t="s">
        <v>282</v>
      </c>
      <c r="C95" s="43"/>
      <c r="D95" s="36">
        <f>SUM(D96:D102)</f>
        <v>4735</v>
      </c>
      <c r="E95" s="36">
        <f t="shared" si="13"/>
        <v>4578</v>
      </c>
      <c r="F95" s="36">
        <f t="shared" si="14"/>
        <v>157</v>
      </c>
      <c r="G95" s="41"/>
      <c r="H95" s="36">
        <f t="shared" ref="H95:X95" si="20">SUM(H96:H102)</f>
        <v>2114</v>
      </c>
      <c r="I95" s="36">
        <f t="shared" si="20"/>
        <v>1973</v>
      </c>
      <c r="J95" s="36">
        <f t="shared" si="20"/>
        <v>141</v>
      </c>
      <c r="K95" s="36"/>
      <c r="L95" s="41"/>
      <c r="M95" s="36">
        <f t="shared" si="20"/>
        <v>2098</v>
      </c>
      <c r="N95" s="36">
        <f t="shared" si="20"/>
        <v>276</v>
      </c>
      <c r="O95" s="36">
        <f t="shared" si="20"/>
        <v>8</v>
      </c>
      <c r="P95" s="36">
        <f t="shared" si="20"/>
        <v>1758</v>
      </c>
      <c r="Q95" s="36">
        <f t="shared" si="20"/>
        <v>56</v>
      </c>
      <c r="R95" s="41"/>
      <c r="S95" s="36">
        <f t="shared" si="20"/>
        <v>523</v>
      </c>
      <c r="T95" s="36">
        <f t="shared" si="20"/>
        <v>36</v>
      </c>
      <c r="U95" s="36">
        <f t="shared" si="20"/>
        <v>50</v>
      </c>
      <c r="V95" s="36">
        <f t="shared" si="20"/>
        <v>373</v>
      </c>
      <c r="W95" s="36">
        <f t="shared" si="20"/>
        <v>7</v>
      </c>
      <c r="X95" s="36">
        <f t="shared" si="20"/>
        <v>57</v>
      </c>
    </row>
    <row r="96" spans="1:24" ht="27">
      <c r="A96" s="935"/>
      <c r="B96" s="28" t="s">
        <v>833</v>
      </c>
      <c r="C96" s="14" t="s">
        <v>158</v>
      </c>
      <c r="D96" s="36">
        <v>1124</v>
      </c>
      <c r="E96" s="36">
        <f t="shared" si="13"/>
        <v>1124</v>
      </c>
      <c r="F96" s="36"/>
      <c r="G96" s="12" t="s">
        <v>717</v>
      </c>
      <c r="H96" s="38">
        <f>I96+J96+K96</f>
        <v>1124</v>
      </c>
      <c r="I96" s="44">
        <v>1026</v>
      </c>
      <c r="J96" s="59">
        <v>98</v>
      </c>
      <c r="K96" s="59"/>
      <c r="L96" s="60"/>
      <c r="M96" s="45"/>
      <c r="N96" s="46"/>
      <c r="O96" s="46"/>
      <c r="P96" s="46"/>
      <c r="Q96" s="46"/>
      <c r="R96" s="31"/>
      <c r="S96" s="45"/>
      <c r="T96" s="46"/>
      <c r="U96" s="46"/>
      <c r="V96" s="46"/>
      <c r="W96" s="46"/>
      <c r="X96" s="46"/>
    </row>
    <row r="97" spans="1:24" ht="27">
      <c r="A97" s="935"/>
      <c r="B97" s="28" t="s">
        <v>833</v>
      </c>
      <c r="C97" s="14" t="s">
        <v>159</v>
      </c>
      <c r="D97" s="36">
        <v>990</v>
      </c>
      <c r="E97" s="36">
        <f t="shared" si="13"/>
        <v>990</v>
      </c>
      <c r="F97" s="36"/>
      <c r="G97" s="12" t="s">
        <v>717</v>
      </c>
      <c r="H97" s="38">
        <f>I97+J97+K97</f>
        <v>990</v>
      </c>
      <c r="I97" s="44">
        <v>947</v>
      </c>
      <c r="J97" s="59">
        <v>43</v>
      </c>
      <c r="K97" s="59"/>
      <c r="L97" s="60"/>
      <c r="M97" s="45"/>
      <c r="N97" s="46"/>
      <c r="O97" s="46"/>
      <c r="P97" s="46"/>
      <c r="Q97" s="46"/>
      <c r="R97" s="31"/>
      <c r="S97" s="45"/>
      <c r="T97" s="46"/>
      <c r="U97" s="46"/>
      <c r="V97" s="46"/>
      <c r="W97" s="46"/>
      <c r="X97" s="46"/>
    </row>
    <row r="98" spans="1:24" ht="27">
      <c r="A98" s="935"/>
      <c r="B98" s="14" t="s">
        <v>833</v>
      </c>
      <c r="C98" s="14"/>
      <c r="D98" s="36">
        <v>2214</v>
      </c>
      <c r="E98" s="36">
        <f t="shared" si="13"/>
        <v>2176</v>
      </c>
      <c r="F98" s="36">
        <f t="shared" si="14"/>
        <v>38</v>
      </c>
      <c r="G98" s="12"/>
      <c r="H98" s="40"/>
      <c r="I98" s="47"/>
      <c r="J98" s="47"/>
      <c r="K98" s="47"/>
      <c r="L98" s="14" t="s">
        <v>716</v>
      </c>
      <c r="M98" s="40">
        <f t="shared" si="17"/>
        <v>1865</v>
      </c>
      <c r="N98" s="46">
        <v>251</v>
      </c>
      <c r="O98" s="46">
        <v>3</v>
      </c>
      <c r="P98" s="46">
        <v>1611</v>
      </c>
      <c r="Q98" s="46"/>
      <c r="R98" s="31" t="s">
        <v>719</v>
      </c>
      <c r="S98" s="51">
        <f t="shared" si="18"/>
        <v>349</v>
      </c>
      <c r="T98" s="49">
        <v>19</v>
      </c>
      <c r="U98" s="49">
        <v>16</v>
      </c>
      <c r="V98" s="50">
        <v>282</v>
      </c>
      <c r="W98" s="50"/>
      <c r="X98" s="50">
        <v>32</v>
      </c>
    </row>
    <row r="99" spans="1:24" ht="27">
      <c r="A99" s="935"/>
      <c r="B99" s="14" t="s">
        <v>284</v>
      </c>
      <c r="C99" s="14"/>
      <c r="D99" s="36">
        <v>262</v>
      </c>
      <c r="E99" s="36">
        <f t="shared" si="13"/>
        <v>189</v>
      </c>
      <c r="F99" s="36">
        <f t="shared" si="14"/>
        <v>73</v>
      </c>
      <c r="G99" s="12"/>
      <c r="H99" s="40"/>
      <c r="I99" s="47"/>
      <c r="J99" s="47"/>
      <c r="K99" s="47"/>
      <c r="L99" s="14" t="s">
        <v>716</v>
      </c>
      <c r="M99" s="40">
        <f t="shared" si="17"/>
        <v>179</v>
      </c>
      <c r="N99" s="46">
        <v>20</v>
      </c>
      <c r="O99" s="46">
        <v>4</v>
      </c>
      <c r="P99" s="46">
        <v>112</v>
      </c>
      <c r="Q99" s="46">
        <v>43</v>
      </c>
      <c r="R99" s="31" t="s">
        <v>719</v>
      </c>
      <c r="S99" s="51">
        <f t="shared" si="18"/>
        <v>83</v>
      </c>
      <c r="T99" s="49">
        <v>8</v>
      </c>
      <c r="U99" s="49">
        <v>15</v>
      </c>
      <c r="V99" s="50">
        <v>45</v>
      </c>
      <c r="W99" s="50">
        <v>3</v>
      </c>
      <c r="X99" s="50">
        <v>12</v>
      </c>
    </row>
    <row r="100" spans="1:24" ht="27">
      <c r="A100" s="935"/>
      <c r="B100" s="14" t="s">
        <v>283</v>
      </c>
      <c r="C100" s="14"/>
      <c r="D100" s="36">
        <v>115</v>
      </c>
      <c r="E100" s="36">
        <f t="shared" si="13"/>
        <v>82</v>
      </c>
      <c r="F100" s="36">
        <f t="shared" si="14"/>
        <v>33</v>
      </c>
      <c r="G100" s="12"/>
      <c r="H100" s="40"/>
      <c r="I100" s="47"/>
      <c r="J100" s="47"/>
      <c r="K100" s="47"/>
      <c r="L100" s="14" t="s">
        <v>716</v>
      </c>
      <c r="M100" s="40">
        <f t="shared" si="17"/>
        <v>54</v>
      </c>
      <c r="N100" s="46">
        <v>5</v>
      </c>
      <c r="O100" s="46">
        <v>1</v>
      </c>
      <c r="P100" s="46">
        <v>35</v>
      </c>
      <c r="Q100" s="46">
        <v>13</v>
      </c>
      <c r="R100" s="31" t="s">
        <v>719</v>
      </c>
      <c r="S100" s="51">
        <f t="shared" si="18"/>
        <v>61</v>
      </c>
      <c r="T100" s="49">
        <v>5</v>
      </c>
      <c r="U100" s="49">
        <v>12</v>
      </c>
      <c r="V100" s="50">
        <v>34</v>
      </c>
      <c r="W100" s="50">
        <v>2</v>
      </c>
      <c r="X100" s="50">
        <v>8</v>
      </c>
    </row>
    <row r="101" spans="1:24" ht="27">
      <c r="A101" s="935"/>
      <c r="B101" s="14" t="s">
        <v>288</v>
      </c>
      <c r="C101" s="14"/>
      <c r="D101" s="36">
        <v>30</v>
      </c>
      <c r="E101" s="36">
        <f t="shared" si="13"/>
        <v>17</v>
      </c>
      <c r="F101" s="36">
        <f t="shared" si="14"/>
        <v>13</v>
      </c>
      <c r="G101" s="12"/>
      <c r="H101" s="40"/>
      <c r="I101" s="47"/>
      <c r="J101" s="47"/>
      <c r="K101" s="47"/>
      <c r="L101" s="14"/>
      <c r="M101" s="40"/>
      <c r="N101" s="46"/>
      <c r="O101" s="46"/>
      <c r="P101" s="47"/>
      <c r="Q101" s="47"/>
      <c r="R101" s="14" t="s">
        <v>719</v>
      </c>
      <c r="S101" s="51">
        <f t="shared" si="18"/>
        <v>30</v>
      </c>
      <c r="T101" s="49">
        <v>4</v>
      </c>
      <c r="U101" s="49">
        <v>7</v>
      </c>
      <c r="V101" s="50">
        <v>12</v>
      </c>
      <c r="W101" s="50">
        <v>2</v>
      </c>
      <c r="X101" s="50">
        <v>5</v>
      </c>
    </row>
    <row r="102" spans="1:24">
      <c r="A102" s="935"/>
      <c r="B102" s="14" t="s">
        <v>285</v>
      </c>
      <c r="C102" s="14"/>
      <c r="D102" s="36"/>
      <c r="E102" s="36"/>
      <c r="F102" s="36"/>
      <c r="G102" s="12"/>
      <c r="H102" s="40"/>
      <c r="I102" s="47"/>
      <c r="J102" s="47"/>
      <c r="K102" s="47"/>
      <c r="L102" s="14"/>
      <c r="M102" s="40"/>
      <c r="N102" s="47"/>
      <c r="O102" s="47"/>
      <c r="P102" s="47"/>
      <c r="Q102" s="47"/>
      <c r="R102" s="14"/>
      <c r="S102" s="51"/>
      <c r="T102" s="49"/>
      <c r="U102" s="49"/>
      <c r="V102" s="50"/>
      <c r="W102" s="50"/>
      <c r="X102" s="50"/>
    </row>
    <row r="103" spans="1:24" ht="27">
      <c r="A103" s="935"/>
      <c r="B103" s="14" t="s">
        <v>291</v>
      </c>
      <c r="C103" s="14"/>
      <c r="D103" s="36">
        <v>1364</v>
      </c>
      <c r="E103" s="36">
        <f t="shared" si="13"/>
        <v>836</v>
      </c>
      <c r="F103" s="36">
        <f t="shared" si="14"/>
        <v>528</v>
      </c>
      <c r="G103" s="12"/>
      <c r="H103" s="40"/>
      <c r="I103" s="47"/>
      <c r="J103" s="47"/>
      <c r="K103" s="47"/>
      <c r="L103" s="14" t="s">
        <v>716</v>
      </c>
      <c r="M103" s="40">
        <f t="shared" si="17"/>
        <v>1079</v>
      </c>
      <c r="N103" s="46">
        <v>109</v>
      </c>
      <c r="O103" s="46">
        <v>39</v>
      </c>
      <c r="P103" s="46">
        <v>553</v>
      </c>
      <c r="Q103" s="46">
        <v>378</v>
      </c>
      <c r="R103" s="31" t="s">
        <v>719</v>
      </c>
      <c r="S103" s="51">
        <f t="shared" si="18"/>
        <v>285</v>
      </c>
      <c r="T103" s="49">
        <v>21</v>
      </c>
      <c r="U103" s="49">
        <v>74</v>
      </c>
      <c r="V103" s="50">
        <v>136</v>
      </c>
      <c r="W103" s="50">
        <v>16</v>
      </c>
      <c r="X103" s="50">
        <v>38</v>
      </c>
    </row>
    <row r="104" spans="1:24" ht="27">
      <c r="A104" s="935"/>
      <c r="B104" s="14" t="s">
        <v>292</v>
      </c>
      <c r="C104" s="14"/>
      <c r="D104" s="36">
        <v>2454</v>
      </c>
      <c r="E104" s="36">
        <f t="shared" si="13"/>
        <v>1806</v>
      </c>
      <c r="F104" s="36">
        <f t="shared" si="14"/>
        <v>648</v>
      </c>
      <c r="G104" s="12"/>
      <c r="H104" s="40"/>
      <c r="I104" s="47"/>
      <c r="J104" s="47"/>
      <c r="K104" s="47"/>
      <c r="L104" s="14" t="s">
        <v>716</v>
      </c>
      <c r="M104" s="40">
        <f t="shared" si="17"/>
        <v>1144</v>
      </c>
      <c r="N104" s="46">
        <v>157</v>
      </c>
      <c r="O104" s="46">
        <v>18</v>
      </c>
      <c r="P104" s="46">
        <v>698</v>
      </c>
      <c r="Q104" s="46">
        <v>271</v>
      </c>
      <c r="R104" s="31" t="s">
        <v>719</v>
      </c>
      <c r="S104" s="51">
        <f t="shared" si="18"/>
        <v>1310</v>
      </c>
      <c r="T104" s="49">
        <v>129</v>
      </c>
      <c r="U104" s="49">
        <v>181</v>
      </c>
      <c r="V104" s="50">
        <v>680</v>
      </c>
      <c r="W104" s="50">
        <v>49</v>
      </c>
      <c r="X104" s="50">
        <v>271</v>
      </c>
    </row>
    <row r="105" spans="1:24" ht="27">
      <c r="A105" s="935"/>
      <c r="B105" s="14" t="s">
        <v>293</v>
      </c>
      <c r="C105" s="14"/>
      <c r="D105" s="36">
        <v>1270</v>
      </c>
      <c r="E105" s="36">
        <f t="shared" si="13"/>
        <v>772</v>
      </c>
      <c r="F105" s="36">
        <f t="shared" si="14"/>
        <v>498</v>
      </c>
      <c r="G105" s="12"/>
      <c r="H105" s="40"/>
      <c r="I105" s="47"/>
      <c r="J105" s="47"/>
      <c r="K105" s="47"/>
      <c r="L105" s="14" t="s">
        <v>716</v>
      </c>
      <c r="M105" s="40">
        <f t="shared" si="17"/>
        <v>840</v>
      </c>
      <c r="N105" s="46">
        <v>82</v>
      </c>
      <c r="O105" s="46">
        <v>29</v>
      </c>
      <c r="P105" s="46">
        <v>432</v>
      </c>
      <c r="Q105" s="46">
        <v>297</v>
      </c>
      <c r="R105" s="31" t="s">
        <v>719</v>
      </c>
      <c r="S105" s="51">
        <f t="shared" si="18"/>
        <v>430</v>
      </c>
      <c r="T105" s="49">
        <v>43</v>
      </c>
      <c r="U105" s="49">
        <v>97</v>
      </c>
      <c r="V105" s="50">
        <v>178</v>
      </c>
      <c r="W105" s="50">
        <v>32</v>
      </c>
      <c r="X105" s="50">
        <v>80</v>
      </c>
    </row>
    <row r="106" spans="1:24" ht="27">
      <c r="A106" s="935"/>
      <c r="B106" s="14" t="s">
        <v>290</v>
      </c>
      <c r="C106" s="14"/>
      <c r="D106" s="36">
        <v>830</v>
      </c>
      <c r="E106" s="36">
        <f t="shared" si="13"/>
        <v>506</v>
      </c>
      <c r="F106" s="36">
        <f t="shared" si="14"/>
        <v>324</v>
      </c>
      <c r="G106" s="12"/>
      <c r="H106" s="40"/>
      <c r="I106" s="47"/>
      <c r="J106" s="47"/>
      <c r="K106" s="47"/>
      <c r="L106" s="14" t="s">
        <v>716</v>
      </c>
      <c r="M106" s="40">
        <f t="shared" si="17"/>
        <v>585</v>
      </c>
      <c r="N106" s="46">
        <v>41</v>
      </c>
      <c r="O106" s="46">
        <v>14</v>
      </c>
      <c r="P106" s="46">
        <v>314</v>
      </c>
      <c r="Q106" s="46">
        <v>216</v>
      </c>
      <c r="R106" s="31" t="s">
        <v>719</v>
      </c>
      <c r="S106" s="51">
        <f t="shared" si="18"/>
        <v>245</v>
      </c>
      <c r="T106" s="49">
        <v>14</v>
      </c>
      <c r="U106" s="49">
        <v>70</v>
      </c>
      <c r="V106" s="50">
        <v>129</v>
      </c>
      <c r="W106" s="50">
        <v>10</v>
      </c>
      <c r="X106" s="50">
        <v>22</v>
      </c>
    </row>
    <row r="107" spans="1:24" ht="27">
      <c r="A107" s="935"/>
      <c r="B107" s="14" t="s">
        <v>289</v>
      </c>
      <c r="C107" s="14"/>
      <c r="D107" s="36">
        <v>912</v>
      </c>
      <c r="E107" s="36">
        <f t="shared" si="13"/>
        <v>552</v>
      </c>
      <c r="F107" s="36">
        <f t="shared" si="14"/>
        <v>360</v>
      </c>
      <c r="G107" s="12"/>
      <c r="H107" s="40"/>
      <c r="I107" s="47"/>
      <c r="J107" s="47"/>
      <c r="K107" s="47"/>
      <c r="L107" s="14" t="s">
        <v>716</v>
      </c>
      <c r="M107" s="40">
        <f t="shared" si="17"/>
        <v>654</v>
      </c>
      <c r="N107" s="46">
        <v>45</v>
      </c>
      <c r="O107" s="46">
        <v>16</v>
      </c>
      <c r="P107" s="46">
        <v>352</v>
      </c>
      <c r="Q107" s="46">
        <v>241</v>
      </c>
      <c r="R107" s="31" t="s">
        <v>719</v>
      </c>
      <c r="S107" s="51">
        <f t="shared" si="18"/>
        <v>258</v>
      </c>
      <c r="T107" s="49">
        <v>22</v>
      </c>
      <c r="U107" s="49">
        <v>66</v>
      </c>
      <c r="V107" s="50">
        <v>120</v>
      </c>
      <c r="W107" s="50">
        <v>15</v>
      </c>
      <c r="X107" s="50">
        <v>35</v>
      </c>
    </row>
    <row r="108" spans="1:24" ht="27">
      <c r="A108" s="936"/>
      <c r="B108" s="14" t="s">
        <v>294</v>
      </c>
      <c r="C108" s="14"/>
      <c r="D108" s="36">
        <v>1206</v>
      </c>
      <c r="E108" s="36">
        <f t="shared" si="13"/>
        <v>739</v>
      </c>
      <c r="F108" s="36">
        <f t="shared" si="14"/>
        <v>467</v>
      </c>
      <c r="G108" s="12"/>
      <c r="H108" s="40"/>
      <c r="I108" s="47"/>
      <c r="J108" s="47"/>
      <c r="K108" s="47"/>
      <c r="L108" s="14" t="s">
        <v>716</v>
      </c>
      <c r="M108" s="40">
        <f t="shared" si="17"/>
        <v>889</v>
      </c>
      <c r="N108" s="46">
        <v>105</v>
      </c>
      <c r="O108" s="46">
        <v>38</v>
      </c>
      <c r="P108" s="46">
        <v>443</v>
      </c>
      <c r="Q108" s="46">
        <v>303</v>
      </c>
      <c r="R108" s="31" t="s">
        <v>719</v>
      </c>
      <c r="S108" s="51">
        <f t="shared" si="18"/>
        <v>317</v>
      </c>
      <c r="T108" s="49">
        <v>26</v>
      </c>
      <c r="U108" s="49">
        <v>81</v>
      </c>
      <c r="V108" s="50">
        <v>148</v>
      </c>
      <c r="W108" s="50">
        <v>19</v>
      </c>
      <c r="X108" s="50">
        <v>43</v>
      </c>
    </row>
    <row r="109" spans="1:24" s="2" customFormat="1">
      <c r="A109" s="934" t="s">
        <v>160</v>
      </c>
      <c r="B109" s="35" t="s">
        <v>160</v>
      </c>
      <c r="C109" s="37" t="s">
        <v>834</v>
      </c>
      <c r="D109" s="38">
        <f>SUM(D111:D127)</f>
        <v>14432</v>
      </c>
      <c r="E109" s="38">
        <f t="shared" si="13"/>
        <v>11128</v>
      </c>
      <c r="F109" s="38">
        <f t="shared" si="14"/>
        <v>3304</v>
      </c>
      <c r="G109" s="39"/>
      <c r="H109" s="38">
        <f t="shared" ref="H109:X109" si="21">SUM(H111:H127)</f>
        <v>2775</v>
      </c>
      <c r="I109" s="38">
        <f t="shared" si="21"/>
        <v>2479</v>
      </c>
      <c r="J109" s="38">
        <f t="shared" si="21"/>
        <v>296</v>
      </c>
      <c r="K109" s="38"/>
      <c r="L109" s="39"/>
      <c r="M109" s="38">
        <f t="shared" si="21"/>
        <v>8766</v>
      </c>
      <c r="N109" s="38">
        <f t="shared" si="21"/>
        <v>1326</v>
      </c>
      <c r="O109" s="38">
        <f t="shared" si="21"/>
        <v>266</v>
      </c>
      <c r="P109" s="38">
        <f t="shared" si="21"/>
        <v>5167</v>
      </c>
      <c r="Q109" s="38">
        <f t="shared" si="21"/>
        <v>2007</v>
      </c>
      <c r="R109" s="39"/>
      <c r="S109" s="38">
        <f t="shared" si="21"/>
        <v>2891</v>
      </c>
      <c r="T109" s="38">
        <f t="shared" si="21"/>
        <v>274</v>
      </c>
      <c r="U109" s="38">
        <f t="shared" si="21"/>
        <v>585</v>
      </c>
      <c r="V109" s="38">
        <f t="shared" si="21"/>
        <v>1384</v>
      </c>
      <c r="W109" s="38">
        <f t="shared" si="21"/>
        <v>172</v>
      </c>
      <c r="X109" s="38">
        <f t="shared" si="21"/>
        <v>476</v>
      </c>
    </row>
    <row r="110" spans="1:24" s="2" customFormat="1">
      <c r="A110" s="935"/>
      <c r="B110" s="35" t="s">
        <v>295</v>
      </c>
      <c r="C110" s="43"/>
      <c r="D110" s="36">
        <f>SUM(D111:D120)</f>
        <v>6074</v>
      </c>
      <c r="E110" s="36">
        <f t="shared" si="13"/>
        <v>5925</v>
      </c>
      <c r="F110" s="36">
        <f t="shared" si="14"/>
        <v>149</v>
      </c>
      <c r="G110" s="41"/>
      <c r="H110" s="36">
        <f t="shared" ref="H110:X110" si="22">SUM(H111:H120)</f>
        <v>2775</v>
      </c>
      <c r="I110" s="36">
        <f t="shared" si="22"/>
        <v>2479</v>
      </c>
      <c r="J110" s="36">
        <f t="shared" si="22"/>
        <v>296</v>
      </c>
      <c r="K110" s="36"/>
      <c r="L110" s="41"/>
      <c r="M110" s="36">
        <f t="shared" si="22"/>
        <v>2728</v>
      </c>
      <c r="N110" s="36">
        <f t="shared" si="22"/>
        <v>534</v>
      </c>
      <c r="O110" s="36"/>
      <c r="P110" s="36">
        <f t="shared" si="22"/>
        <v>2194</v>
      </c>
      <c r="Q110" s="36"/>
      <c r="R110" s="41"/>
      <c r="S110" s="36">
        <f t="shared" si="22"/>
        <v>571</v>
      </c>
      <c r="T110" s="36">
        <f t="shared" si="22"/>
        <v>52</v>
      </c>
      <c r="U110" s="36">
        <f t="shared" si="22"/>
        <v>77</v>
      </c>
      <c r="V110" s="36">
        <f t="shared" si="22"/>
        <v>340</v>
      </c>
      <c r="W110" s="36">
        <f t="shared" si="22"/>
        <v>20</v>
      </c>
      <c r="X110" s="36">
        <f t="shared" si="22"/>
        <v>82</v>
      </c>
    </row>
    <row r="111" spans="1:24" ht="27">
      <c r="A111" s="935"/>
      <c r="B111" s="28" t="s">
        <v>835</v>
      </c>
      <c r="C111" s="14" t="s">
        <v>161</v>
      </c>
      <c r="D111" s="36">
        <v>934</v>
      </c>
      <c r="E111" s="36">
        <f t="shared" si="13"/>
        <v>934</v>
      </c>
      <c r="F111" s="36"/>
      <c r="G111" s="12" t="s">
        <v>717</v>
      </c>
      <c r="H111" s="38">
        <f>I111+J111+K111</f>
        <v>934</v>
      </c>
      <c r="I111" s="44">
        <v>857</v>
      </c>
      <c r="J111" s="59">
        <v>77</v>
      </c>
      <c r="K111" s="59"/>
      <c r="L111" s="60"/>
      <c r="M111" s="45"/>
      <c r="N111" s="46"/>
      <c r="O111" s="46"/>
      <c r="P111" s="46"/>
      <c r="Q111" s="46"/>
      <c r="R111" s="31"/>
      <c r="S111" s="45"/>
      <c r="T111" s="46"/>
      <c r="U111" s="46"/>
      <c r="V111" s="46"/>
      <c r="W111" s="46"/>
      <c r="X111" s="46"/>
    </row>
    <row r="112" spans="1:24" ht="27">
      <c r="A112" s="935"/>
      <c r="B112" s="28" t="s">
        <v>835</v>
      </c>
      <c r="C112" s="14" t="s">
        <v>162</v>
      </c>
      <c r="D112" s="36">
        <v>910</v>
      </c>
      <c r="E112" s="36">
        <f t="shared" si="13"/>
        <v>910</v>
      </c>
      <c r="F112" s="36"/>
      <c r="G112" s="12" t="s">
        <v>715</v>
      </c>
      <c r="H112" s="38">
        <f>I112+J112+K112</f>
        <v>910</v>
      </c>
      <c r="I112" s="44">
        <v>770</v>
      </c>
      <c r="J112" s="59">
        <v>140</v>
      </c>
      <c r="K112" s="59"/>
      <c r="L112" s="60"/>
      <c r="M112" s="45"/>
      <c r="N112" s="46"/>
      <c r="O112" s="46"/>
      <c r="P112" s="46"/>
      <c r="Q112" s="46"/>
      <c r="R112" s="31"/>
      <c r="S112" s="45"/>
      <c r="T112" s="46"/>
      <c r="U112" s="46"/>
      <c r="V112" s="46"/>
      <c r="W112" s="46"/>
      <c r="X112" s="46"/>
    </row>
    <row r="113" spans="1:25" ht="27">
      <c r="A113" s="935"/>
      <c r="B113" s="28" t="s">
        <v>835</v>
      </c>
      <c r="C113" s="54" t="s">
        <v>163</v>
      </c>
      <c r="D113" s="36">
        <v>482</v>
      </c>
      <c r="E113" s="36">
        <f t="shared" si="13"/>
        <v>482</v>
      </c>
      <c r="F113" s="36"/>
      <c r="G113" s="12" t="s">
        <v>717</v>
      </c>
      <c r="H113" s="38">
        <f>I113+J113+K113</f>
        <v>482</v>
      </c>
      <c r="I113" s="44">
        <v>407</v>
      </c>
      <c r="J113" s="59">
        <v>75</v>
      </c>
      <c r="K113" s="59"/>
      <c r="L113" s="60"/>
      <c r="M113" s="45"/>
      <c r="N113" s="46"/>
      <c r="O113" s="46"/>
      <c r="P113" s="46"/>
      <c r="Q113" s="46"/>
      <c r="R113" s="31"/>
      <c r="S113" s="45"/>
      <c r="T113" s="46"/>
      <c r="U113" s="46"/>
      <c r="V113" s="46"/>
      <c r="W113" s="46"/>
      <c r="X113" s="46"/>
    </row>
    <row r="114" spans="1:25" ht="27">
      <c r="A114" s="935"/>
      <c r="B114" s="28" t="s">
        <v>835</v>
      </c>
      <c r="C114" s="54" t="s">
        <v>164</v>
      </c>
      <c r="D114" s="36">
        <v>449</v>
      </c>
      <c r="E114" s="36">
        <f t="shared" si="13"/>
        <v>449</v>
      </c>
      <c r="F114" s="36"/>
      <c r="G114" s="12" t="s">
        <v>715</v>
      </c>
      <c r="H114" s="38">
        <f>I114+J114+K114</f>
        <v>449</v>
      </c>
      <c r="I114" s="44">
        <v>445</v>
      </c>
      <c r="J114" s="59">
        <v>4</v>
      </c>
      <c r="K114" s="59"/>
      <c r="L114" s="60"/>
      <c r="M114" s="45"/>
      <c r="N114" s="46"/>
      <c r="O114" s="46"/>
      <c r="P114" s="46"/>
      <c r="Q114" s="46"/>
      <c r="R114" s="31"/>
      <c r="S114" s="45"/>
      <c r="T114" s="46"/>
      <c r="U114" s="46"/>
      <c r="V114" s="46"/>
      <c r="W114" s="46"/>
      <c r="X114" s="46"/>
    </row>
    <row r="115" spans="1:25" ht="27">
      <c r="A115" s="935"/>
      <c r="B115" s="14" t="s">
        <v>835</v>
      </c>
      <c r="C115" s="14"/>
      <c r="D115" s="36">
        <v>2941</v>
      </c>
      <c r="E115" s="36">
        <f t="shared" si="13"/>
        <v>2919</v>
      </c>
      <c r="F115" s="36">
        <f t="shared" si="14"/>
        <v>22</v>
      </c>
      <c r="G115" s="12"/>
      <c r="H115" s="40"/>
      <c r="I115" s="47"/>
      <c r="J115" s="47"/>
      <c r="K115" s="47"/>
      <c r="L115" s="14" t="s">
        <v>716</v>
      </c>
      <c r="M115" s="40">
        <f t="shared" si="17"/>
        <v>2728</v>
      </c>
      <c r="N115" s="46">
        <v>534</v>
      </c>
      <c r="O115" s="46"/>
      <c r="P115" s="46">
        <v>2194</v>
      </c>
      <c r="Q115" s="46"/>
      <c r="R115" s="31" t="s">
        <v>719</v>
      </c>
      <c r="S115" s="51">
        <f t="shared" si="18"/>
        <v>213</v>
      </c>
      <c r="T115" s="49">
        <v>12</v>
      </c>
      <c r="U115" s="49">
        <v>10</v>
      </c>
      <c r="V115" s="50">
        <v>176</v>
      </c>
      <c r="W115" s="50"/>
      <c r="X115" s="50">
        <v>15</v>
      </c>
    </row>
    <row r="116" spans="1:25" ht="27">
      <c r="A116" s="935"/>
      <c r="B116" s="54" t="s">
        <v>302</v>
      </c>
      <c r="C116" s="54"/>
      <c r="D116" s="36">
        <v>29</v>
      </c>
      <c r="E116" s="36">
        <f t="shared" si="13"/>
        <v>18</v>
      </c>
      <c r="F116" s="36">
        <f t="shared" si="14"/>
        <v>11</v>
      </c>
      <c r="G116" s="12"/>
      <c r="H116" s="55"/>
      <c r="I116" s="61"/>
      <c r="J116" s="61"/>
      <c r="K116" s="61"/>
      <c r="L116" s="14"/>
      <c r="M116" s="40"/>
      <c r="N116" s="47"/>
      <c r="O116" s="47"/>
      <c r="P116" s="47"/>
      <c r="Q116" s="47"/>
      <c r="R116" s="14" t="s">
        <v>719</v>
      </c>
      <c r="S116" s="51">
        <f t="shared" si="18"/>
        <v>29</v>
      </c>
      <c r="T116" s="49">
        <v>4</v>
      </c>
      <c r="U116" s="49">
        <v>5</v>
      </c>
      <c r="V116" s="50">
        <v>13</v>
      </c>
      <c r="W116" s="50">
        <v>2</v>
      </c>
      <c r="X116" s="50">
        <v>5</v>
      </c>
    </row>
    <row r="117" spans="1:25" ht="27">
      <c r="A117" s="935"/>
      <c r="B117" s="54" t="s">
        <v>301</v>
      </c>
      <c r="C117" s="54"/>
      <c r="D117" s="36">
        <v>41</v>
      </c>
      <c r="E117" s="36">
        <f t="shared" si="13"/>
        <v>26</v>
      </c>
      <c r="F117" s="36">
        <f t="shared" si="14"/>
        <v>15</v>
      </c>
      <c r="G117" s="12"/>
      <c r="H117" s="55"/>
      <c r="I117" s="61"/>
      <c r="J117" s="61"/>
      <c r="K117" s="61"/>
      <c r="L117" s="14"/>
      <c r="M117" s="40"/>
      <c r="N117" s="47"/>
      <c r="O117" s="47"/>
      <c r="P117" s="47"/>
      <c r="Q117" s="47"/>
      <c r="R117" s="14" t="s">
        <v>719</v>
      </c>
      <c r="S117" s="51">
        <f t="shared" si="18"/>
        <v>41</v>
      </c>
      <c r="T117" s="49">
        <v>5</v>
      </c>
      <c r="U117" s="49">
        <v>8</v>
      </c>
      <c r="V117" s="50">
        <v>19</v>
      </c>
      <c r="W117" s="50">
        <v>2</v>
      </c>
      <c r="X117" s="50">
        <v>7</v>
      </c>
    </row>
    <row r="118" spans="1:25" ht="27">
      <c r="A118" s="935"/>
      <c r="B118" s="56" t="s">
        <v>836</v>
      </c>
      <c r="C118" s="54"/>
      <c r="D118" s="36">
        <v>55</v>
      </c>
      <c r="E118" s="36">
        <f t="shared" si="13"/>
        <v>35</v>
      </c>
      <c r="F118" s="36">
        <f t="shared" si="14"/>
        <v>20</v>
      </c>
      <c r="G118" s="12"/>
      <c r="H118" s="55"/>
      <c r="I118" s="61"/>
      <c r="J118" s="61"/>
      <c r="K118" s="61"/>
      <c r="L118" s="14"/>
      <c r="M118" s="40"/>
      <c r="N118" s="47"/>
      <c r="O118" s="47"/>
      <c r="P118" s="47"/>
      <c r="Q118" s="47"/>
      <c r="R118" s="14" t="s">
        <v>719</v>
      </c>
      <c r="S118" s="51">
        <f t="shared" si="18"/>
        <v>55</v>
      </c>
      <c r="T118" s="49">
        <v>7</v>
      </c>
      <c r="U118" s="49">
        <v>9</v>
      </c>
      <c r="V118" s="50">
        <v>21</v>
      </c>
      <c r="W118" s="50">
        <v>4</v>
      </c>
      <c r="X118" s="50">
        <v>14</v>
      </c>
    </row>
    <row r="119" spans="1:25">
      <c r="A119" s="935"/>
      <c r="B119" s="54" t="s">
        <v>298</v>
      </c>
      <c r="C119" s="54"/>
      <c r="D119" s="36"/>
      <c r="E119" s="36"/>
      <c r="F119" s="36"/>
      <c r="G119" s="12"/>
      <c r="H119" s="55"/>
      <c r="I119" s="61"/>
      <c r="J119" s="61"/>
      <c r="K119" s="61"/>
      <c r="L119" s="14"/>
      <c r="M119" s="40"/>
      <c r="N119" s="47"/>
      <c r="O119" s="47"/>
      <c r="P119" s="47"/>
      <c r="Q119" s="47"/>
      <c r="R119" s="14"/>
      <c r="S119" s="51"/>
      <c r="T119" s="49"/>
      <c r="U119" s="49"/>
      <c r="V119" s="50"/>
      <c r="W119" s="50"/>
      <c r="X119" s="50"/>
    </row>
    <row r="120" spans="1:25" ht="27">
      <c r="A120" s="935"/>
      <c r="B120" s="54" t="s">
        <v>296</v>
      </c>
      <c r="C120" s="54"/>
      <c r="D120" s="36">
        <v>233</v>
      </c>
      <c r="E120" s="36">
        <f t="shared" si="13"/>
        <v>152</v>
      </c>
      <c r="F120" s="36">
        <f t="shared" si="14"/>
        <v>81</v>
      </c>
      <c r="G120" s="12"/>
      <c r="H120" s="55"/>
      <c r="I120" s="61"/>
      <c r="J120" s="61"/>
      <c r="K120" s="61"/>
      <c r="L120" s="14"/>
      <c r="M120" s="40"/>
      <c r="N120" s="47"/>
      <c r="O120" s="47"/>
      <c r="P120" s="47"/>
      <c r="Q120" s="47"/>
      <c r="R120" s="14" t="s">
        <v>719</v>
      </c>
      <c r="S120" s="51">
        <f t="shared" si="18"/>
        <v>233</v>
      </c>
      <c r="T120" s="49">
        <v>24</v>
      </c>
      <c r="U120" s="49">
        <v>45</v>
      </c>
      <c r="V120" s="50">
        <v>111</v>
      </c>
      <c r="W120" s="50">
        <v>12</v>
      </c>
      <c r="X120" s="50">
        <v>41</v>
      </c>
    </row>
    <row r="121" spans="1:25" ht="27">
      <c r="A121" s="935"/>
      <c r="B121" s="54" t="s">
        <v>305</v>
      </c>
      <c r="C121" s="54"/>
      <c r="D121" s="36">
        <v>245</v>
      </c>
      <c r="E121" s="36">
        <f t="shared" si="13"/>
        <v>180</v>
      </c>
      <c r="F121" s="36">
        <f t="shared" si="14"/>
        <v>65</v>
      </c>
      <c r="G121" s="12"/>
      <c r="H121" s="55"/>
      <c r="I121" s="61"/>
      <c r="J121" s="61"/>
      <c r="K121" s="61"/>
      <c r="L121" s="14" t="s">
        <v>716</v>
      </c>
      <c r="M121" s="40">
        <f t="shared" si="17"/>
        <v>167</v>
      </c>
      <c r="N121" s="46">
        <v>13</v>
      </c>
      <c r="O121" s="46">
        <v>1</v>
      </c>
      <c r="P121" s="46">
        <v>107</v>
      </c>
      <c r="Q121" s="46">
        <v>46</v>
      </c>
      <c r="R121" s="31" t="s">
        <v>719</v>
      </c>
      <c r="S121" s="51">
        <f t="shared" si="18"/>
        <v>78</v>
      </c>
      <c r="T121" s="49">
        <v>6</v>
      </c>
      <c r="U121" s="49">
        <v>11</v>
      </c>
      <c r="V121" s="50">
        <v>46</v>
      </c>
      <c r="W121" s="50">
        <v>1</v>
      </c>
      <c r="X121" s="50">
        <v>14</v>
      </c>
    </row>
    <row r="122" spans="1:25" ht="27">
      <c r="A122" s="935"/>
      <c r="B122" s="54" t="s">
        <v>303</v>
      </c>
      <c r="C122" s="54"/>
      <c r="D122" s="36">
        <v>771</v>
      </c>
      <c r="E122" s="36">
        <f t="shared" si="13"/>
        <v>462</v>
      </c>
      <c r="F122" s="36">
        <f t="shared" si="14"/>
        <v>309</v>
      </c>
      <c r="G122" s="12"/>
      <c r="H122" s="55"/>
      <c r="I122" s="61"/>
      <c r="J122" s="61"/>
      <c r="K122" s="61"/>
      <c r="L122" s="14" t="s">
        <v>716</v>
      </c>
      <c r="M122" s="40">
        <f t="shared" si="17"/>
        <v>527</v>
      </c>
      <c r="N122" s="46">
        <v>33</v>
      </c>
      <c r="O122" s="46">
        <v>11</v>
      </c>
      <c r="P122" s="46">
        <v>286</v>
      </c>
      <c r="Q122" s="46">
        <v>197</v>
      </c>
      <c r="R122" s="31" t="s">
        <v>719</v>
      </c>
      <c r="S122" s="51">
        <f t="shared" si="18"/>
        <v>244</v>
      </c>
      <c r="T122" s="49">
        <v>28</v>
      </c>
      <c r="U122" s="49">
        <v>51</v>
      </c>
      <c r="V122" s="50">
        <v>94</v>
      </c>
      <c r="W122" s="50">
        <v>22</v>
      </c>
      <c r="X122" s="50">
        <v>49</v>
      </c>
    </row>
    <row r="123" spans="1:25" ht="27">
      <c r="A123" s="935"/>
      <c r="B123" s="54" t="s">
        <v>304</v>
      </c>
      <c r="C123" s="54"/>
      <c r="D123" s="36">
        <v>941</v>
      </c>
      <c r="E123" s="36">
        <f t="shared" si="13"/>
        <v>568</v>
      </c>
      <c r="F123" s="36">
        <f t="shared" si="14"/>
        <v>373</v>
      </c>
      <c r="G123" s="12"/>
      <c r="H123" s="55"/>
      <c r="I123" s="61"/>
      <c r="J123" s="61"/>
      <c r="K123" s="61"/>
      <c r="L123" s="14" t="s">
        <v>716</v>
      </c>
      <c r="M123" s="40">
        <f t="shared" si="17"/>
        <v>605</v>
      </c>
      <c r="N123" s="46">
        <v>54</v>
      </c>
      <c r="O123" s="46">
        <v>19</v>
      </c>
      <c r="P123" s="46">
        <v>316</v>
      </c>
      <c r="Q123" s="46">
        <v>216</v>
      </c>
      <c r="R123" s="31" t="s">
        <v>719</v>
      </c>
      <c r="S123" s="51">
        <f t="shared" si="18"/>
        <v>336</v>
      </c>
      <c r="T123" s="49">
        <v>34</v>
      </c>
      <c r="U123" s="49">
        <v>79</v>
      </c>
      <c r="V123" s="50">
        <v>143</v>
      </c>
      <c r="W123" s="50">
        <v>25</v>
      </c>
      <c r="X123" s="50">
        <v>55</v>
      </c>
    </row>
    <row r="124" spans="1:25" ht="27">
      <c r="A124" s="935"/>
      <c r="B124" s="54" t="s">
        <v>306</v>
      </c>
      <c r="C124" s="54"/>
      <c r="D124" s="36">
        <v>1738</v>
      </c>
      <c r="E124" s="36">
        <f t="shared" si="13"/>
        <v>1251</v>
      </c>
      <c r="F124" s="36">
        <f t="shared" si="14"/>
        <v>487</v>
      </c>
      <c r="G124" s="12"/>
      <c r="H124" s="55"/>
      <c r="I124" s="61"/>
      <c r="J124" s="61"/>
      <c r="K124" s="61"/>
      <c r="L124" s="14" t="s">
        <v>716</v>
      </c>
      <c r="M124" s="40">
        <f t="shared" si="17"/>
        <v>1316</v>
      </c>
      <c r="N124" s="46">
        <v>175</v>
      </c>
      <c r="O124" s="46">
        <v>22</v>
      </c>
      <c r="P124" s="46">
        <v>765</v>
      </c>
      <c r="Q124" s="46">
        <v>354</v>
      </c>
      <c r="R124" s="31" t="s">
        <v>719</v>
      </c>
      <c r="S124" s="51">
        <f t="shared" si="18"/>
        <v>422</v>
      </c>
      <c r="T124" s="49">
        <v>42</v>
      </c>
      <c r="U124" s="49">
        <v>53</v>
      </c>
      <c r="V124" s="50">
        <v>222</v>
      </c>
      <c r="W124" s="50">
        <v>16</v>
      </c>
      <c r="X124" s="50">
        <v>89</v>
      </c>
    </row>
    <row r="125" spans="1:25" ht="27">
      <c r="A125" s="935"/>
      <c r="B125" s="54" t="s">
        <v>307</v>
      </c>
      <c r="C125" s="54"/>
      <c r="D125" s="36">
        <v>576</v>
      </c>
      <c r="E125" s="36">
        <f t="shared" si="13"/>
        <v>347</v>
      </c>
      <c r="F125" s="36">
        <f t="shared" si="14"/>
        <v>229</v>
      </c>
      <c r="G125" s="12"/>
      <c r="H125" s="55"/>
      <c r="I125" s="61"/>
      <c r="J125" s="61"/>
      <c r="K125" s="61"/>
      <c r="L125" s="14" t="s">
        <v>716</v>
      </c>
      <c r="M125" s="40">
        <f t="shared" si="17"/>
        <v>359</v>
      </c>
      <c r="N125" s="46">
        <v>21</v>
      </c>
      <c r="O125" s="46">
        <v>7</v>
      </c>
      <c r="P125" s="46">
        <v>196</v>
      </c>
      <c r="Q125" s="46">
        <v>135</v>
      </c>
      <c r="R125" s="31" t="s">
        <v>719</v>
      </c>
      <c r="S125" s="51">
        <f t="shared" si="18"/>
        <v>217</v>
      </c>
      <c r="T125" s="49">
        <v>20</v>
      </c>
      <c r="U125" s="49">
        <v>52</v>
      </c>
      <c r="V125" s="50">
        <v>95</v>
      </c>
      <c r="W125" s="50">
        <v>15</v>
      </c>
      <c r="X125" s="50">
        <v>35</v>
      </c>
    </row>
    <row r="126" spans="1:25" ht="27">
      <c r="A126" s="935"/>
      <c r="B126" s="54" t="s">
        <v>309</v>
      </c>
      <c r="C126" s="54"/>
      <c r="D126" s="36">
        <v>2067</v>
      </c>
      <c r="E126" s="36">
        <f t="shared" si="13"/>
        <v>1180</v>
      </c>
      <c r="F126" s="36">
        <f t="shared" si="14"/>
        <v>887</v>
      </c>
      <c r="G126" s="12"/>
      <c r="H126" s="55"/>
      <c r="I126" s="61"/>
      <c r="J126" s="61"/>
      <c r="K126" s="61"/>
      <c r="L126" s="14" t="s">
        <v>716</v>
      </c>
      <c r="M126" s="40">
        <f t="shared" si="17"/>
        <v>1659</v>
      </c>
      <c r="N126" s="46">
        <v>125</v>
      </c>
      <c r="O126" s="46">
        <v>47</v>
      </c>
      <c r="P126" s="46">
        <v>813</v>
      </c>
      <c r="Q126" s="46">
        <v>674</v>
      </c>
      <c r="R126" s="31" t="s">
        <v>719</v>
      </c>
      <c r="S126" s="51">
        <f t="shared" si="18"/>
        <v>408</v>
      </c>
      <c r="T126" s="49">
        <v>41</v>
      </c>
      <c r="U126" s="49">
        <v>95</v>
      </c>
      <c r="V126" s="50">
        <v>174</v>
      </c>
      <c r="W126" s="50">
        <v>30</v>
      </c>
      <c r="X126" s="50">
        <v>68</v>
      </c>
    </row>
    <row r="127" spans="1:25" ht="27">
      <c r="A127" s="936"/>
      <c r="B127" s="54" t="s">
        <v>308</v>
      </c>
      <c r="C127" s="54"/>
      <c r="D127" s="36">
        <v>2020</v>
      </c>
      <c r="E127" s="36">
        <f t="shared" si="13"/>
        <v>1215</v>
      </c>
      <c r="F127" s="36">
        <f t="shared" si="14"/>
        <v>805</v>
      </c>
      <c r="G127" s="12"/>
      <c r="H127" s="55"/>
      <c r="I127" s="61"/>
      <c r="J127" s="61"/>
      <c r="K127" s="61"/>
      <c r="L127" s="14" t="s">
        <v>716</v>
      </c>
      <c r="M127" s="40">
        <f t="shared" si="17"/>
        <v>1405</v>
      </c>
      <c r="N127" s="46">
        <v>371</v>
      </c>
      <c r="O127" s="46">
        <v>159</v>
      </c>
      <c r="P127" s="46">
        <v>490</v>
      </c>
      <c r="Q127" s="46">
        <v>385</v>
      </c>
      <c r="R127" s="31" t="s">
        <v>719</v>
      </c>
      <c r="S127" s="51">
        <f t="shared" si="18"/>
        <v>615</v>
      </c>
      <c r="T127" s="49">
        <v>51</v>
      </c>
      <c r="U127" s="49">
        <v>167</v>
      </c>
      <c r="V127" s="50">
        <v>270</v>
      </c>
      <c r="W127" s="50">
        <v>43</v>
      </c>
      <c r="X127" s="50">
        <v>84</v>
      </c>
    </row>
    <row r="128" spans="1:25" s="2" customFormat="1">
      <c r="A128" s="934" t="s">
        <v>358</v>
      </c>
      <c r="B128" s="10" t="s">
        <v>358</v>
      </c>
      <c r="C128" s="10" t="s">
        <v>837</v>
      </c>
      <c r="D128" s="45">
        <f>SUM(D130:D134)</f>
        <v>6363</v>
      </c>
      <c r="E128" s="45">
        <f t="shared" si="13"/>
        <v>4803</v>
      </c>
      <c r="F128" s="45">
        <f t="shared" si="14"/>
        <v>1560</v>
      </c>
      <c r="G128" s="57"/>
      <c r="H128" s="45"/>
      <c r="I128" s="45"/>
      <c r="J128" s="45"/>
      <c r="K128" s="45"/>
      <c r="L128" s="57"/>
      <c r="M128" s="45">
        <f t="shared" ref="M128:X128" si="23">SUM(M130:M134)</f>
        <v>3954</v>
      </c>
      <c r="N128" s="45">
        <f t="shared" si="23"/>
        <v>1345</v>
      </c>
      <c r="O128" s="45">
        <f t="shared" si="23"/>
        <v>189</v>
      </c>
      <c r="P128" s="45">
        <f t="shared" si="23"/>
        <v>1761</v>
      </c>
      <c r="Q128" s="45">
        <f t="shared" si="23"/>
        <v>659</v>
      </c>
      <c r="R128" s="57"/>
      <c r="S128" s="45">
        <f t="shared" si="23"/>
        <v>2409</v>
      </c>
      <c r="T128" s="45">
        <f t="shared" si="23"/>
        <v>255</v>
      </c>
      <c r="U128" s="45">
        <f t="shared" si="23"/>
        <v>351</v>
      </c>
      <c r="V128" s="45">
        <f t="shared" si="23"/>
        <v>1170</v>
      </c>
      <c r="W128" s="45">
        <f t="shared" si="23"/>
        <v>106</v>
      </c>
      <c r="X128" s="45">
        <f t="shared" si="23"/>
        <v>527</v>
      </c>
      <c r="Y128" s="3"/>
    </row>
    <row r="129" spans="1:25" s="2" customFormat="1">
      <c r="A129" s="935"/>
      <c r="B129" s="10" t="s">
        <v>838</v>
      </c>
      <c r="C129" s="10"/>
      <c r="D129" s="45">
        <f>SUM(D130:D132)</f>
        <v>2244</v>
      </c>
      <c r="E129" s="45">
        <f t="shared" si="13"/>
        <v>1681</v>
      </c>
      <c r="F129" s="45">
        <f t="shared" si="14"/>
        <v>563</v>
      </c>
      <c r="G129" s="57"/>
      <c r="H129" s="45"/>
      <c r="I129" s="45"/>
      <c r="J129" s="45"/>
      <c r="K129" s="45"/>
      <c r="L129" s="57"/>
      <c r="M129" s="45">
        <f t="shared" ref="M129:X129" si="24">SUM(M130:M132)</f>
        <v>1652</v>
      </c>
      <c r="N129" s="45">
        <f t="shared" si="24"/>
        <v>555</v>
      </c>
      <c r="O129" s="45">
        <f t="shared" si="24"/>
        <v>94</v>
      </c>
      <c r="P129" s="45">
        <f t="shared" si="24"/>
        <v>740</v>
      </c>
      <c r="Q129" s="45">
        <f t="shared" si="24"/>
        <v>263</v>
      </c>
      <c r="R129" s="57"/>
      <c r="S129" s="45">
        <f t="shared" si="24"/>
        <v>592</v>
      </c>
      <c r="T129" s="45">
        <f t="shared" si="24"/>
        <v>57</v>
      </c>
      <c r="U129" s="45">
        <f t="shared" si="24"/>
        <v>118</v>
      </c>
      <c r="V129" s="45">
        <f t="shared" si="24"/>
        <v>294</v>
      </c>
      <c r="W129" s="45">
        <f t="shared" si="24"/>
        <v>31</v>
      </c>
      <c r="X129" s="45">
        <f t="shared" si="24"/>
        <v>92</v>
      </c>
      <c r="Y129" s="3"/>
    </row>
    <row r="130" spans="1:25" ht="27">
      <c r="A130" s="935"/>
      <c r="B130" s="54" t="s">
        <v>839</v>
      </c>
      <c r="C130" s="54"/>
      <c r="D130" s="36">
        <v>687</v>
      </c>
      <c r="E130" s="36">
        <f t="shared" si="13"/>
        <v>673</v>
      </c>
      <c r="F130" s="36">
        <f t="shared" si="14"/>
        <v>14</v>
      </c>
      <c r="G130" s="12"/>
      <c r="H130" s="55"/>
      <c r="I130" s="61"/>
      <c r="J130" s="61"/>
      <c r="K130" s="61"/>
      <c r="L130" s="14" t="s">
        <v>716</v>
      </c>
      <c r="M130" s="40">
        <f t="shared" si="17"/>
        <v>604</v>
      </c>
      <c r="N130" s="46">
        <v>268</v>
      </c>
      <c r="O130" s="46"/>
      <c r="P130" s="46">
        <v>336</v>
      </c>
      <c r="Q130" s="46"/>
      <c r="R130" s="31" t="s">
        <v>719</v>
      </c>
      <c r="S130" s="51">
        <f t="shared" si="18"/>
        <v>83</v>
      </c>
      <c r="T130" s="49">
        <v>11</v>
      </c>
      <c r="U130" s="49">
        <v>3</v>
      </c>
      <c r="V130" s="50">
        <v>53</v>
      </c>
      <c r="W130" s="50"/>
      <c r="X130" s="50">
        <v>16</v>
      </c>
    </row>
    <row r="131" spans="1:25" ht="27">
      <c r="A131" s="935"/>
      <c r="B131" s="54" t="s">
        <v>360</v>
      </c>
      <c r="C131" s="54"/>
      <c r="D131" s="36">
        <v>1266</v>
      </c>
      <c r="E131" s="36">
        <f t="shared" si="13"/>
        <v>813</v>
      </c>
      <c r="F131" s="36">
        <f t="shared" si="14"/>
        <v>453</v>
      </c>
      <c r="G131" s="12"/>
      <c r="H131" s="55"/>
      <c r="I131" s="61"/>
      <c r="J131" s="61"/>
      <c r="K131" s="61"/>
      <c r="L131" s="14" t="s">
        <v>716</v>
      </c>
      <c r="M131" s="40">
        <f t="shared" si="17"/>
        <v>822</v>
      </c>
      <c r="N131" s="46">
        <v>220</v>
      </c>
      <c r="O131" s="46">
        <v>73</v>
      </c>
      <c r="P131" s="46">
        <v>317</v>
      </c>
      <c r="Q131" s="46">
        <v>212</v>
      </c>
      <c r="R131" s="31" t="s">
        <v>719</v>
      </c>
      <c r="S131" s="51">
        <f t="shared" si="18"/>
        <v>444</v>
      </c>
      <c r="T131" s="49">
        <v>41</v>
      </c>
      <c r="U131" s="49">
        <v>99</v>
      </c>
      <c r="V131" s="50">
        <v>207</v>
      </c>
      <c r="W131" s="50">
        <v>28</v>
      </c>
      <c r="X131" s="50">
        <v>69</v>
      </c>
    </row>
    <row r="132" spans="1:25" ht="27">
      <c r="A132" s="935"/>
      <c r="B132" s="54" t="s">
        <v>359</v>
      </c>
      <c r="C132" s="54"/>
      <c r="D132" s="36">
        <v>291</v>
      </c>
      <c r="E132" s="36">
        <f t="shared" si="13"/>
        <v>195</v>
      </c>
      <c r="F132" s="36">
        <f t="shared" si="14"/>
        <v>96</v>
      </c>
      <c r="G132" s="12"/>
      <c r="H132" s="55"/>
      <c r="I132" s="61"/>
      <c r="J132" s="61"/>
      <c r="K132" s="61"/>
      <c r="L132" s="14" t="s">
        <v>716</v>
      </c>
      <c r="M132" s="40">
        <f t="shared" si="17"/>
        <v>226</v>
      </c>
      <c r="N132" s="46">
        <v>67</v>
      </c>
      <c r="O132" s="46">
        <v>21</v>
      </c>
      <c r="P132" s="46">
        <v>87</v>
      </c>
      <c r="Q132" s="46">
        <v>51</v>
      </c>
      <c r="R132" s="31" t="s">
        <v>719</v>
      </c>
      <c r="S132" s="51">
        <f t="shared" si="18"/>
        <v>65</v>
      </c>
      <c r="T132" s="49">
        <v>5</v>
      </c>
      <c r="U132" s="49">
        <v>16</v>
      </c>
      <c r="V132" s="50">
        <v>34</v>
      </c>
      <c r="W132" s="50">
        <v>3</v>
      </c>
      <c r="X132" s="50">
        <v>7</v>
      </c>
    </row>
    <row r="133" spans="1:25" ht="27">
      <c r="A133" s="935"/>
      <c r="B133" s="54" t="s">
        <v>361</v>
      </c>
      <c r="C133" s="54"/>
      <c r="D133" s="36">
        <v>2199</v>
      </c>
      <c r="E133" s="36">
        <f t="shared" si="13"/>
        <v>1687</v>
      </c>
      <c r="F133" s="36">
        <f t="shared" si="14"/>
        <v>512</v>
      </c>
      <c r="G133" s="12"/>
      <c r="H133" s="55"/>
      <c r="I133" s="61"/>
      <c r="J133" s="61"/>
      <c r="K133" s="61"/>
      <c r="L133" s="14" t="s">
        <v>716</v>
      </c>
      <c r="M133" s="40">
        <f t="shared" si="17"/>
        <v>1454</v>
      </c>
      <c r="N133" s="46">
        <v>500</v>
      </c>
      <c r="O133" s="46">
        <v>60</v>
      </c>
      <c r="P133" s="46">
        <v>644</v>
      </c>
      <c r="Q133" s="46">
        <v>250</v>
      </c>
      <c r="R133" s="31" t="s">
        <v>719</v>
      </c>
      <c r="S133" s="51">
        <f t="shared" si="18"/>
        <v>745</v>
      </c>
      <c r="T133" s="49">
        <v>71</v>
      </c>
      <c r="U133" s="49">
        <v>104</v>
      </c>
      <c r="V133" s="50">
        <v>391</v>
      </c>
      <c r="W133" s="50">
        <v>27</v>
      </c>
      <c r="X133" s="50">
        <v>152</v>
      </c>
    </row>
    <row r="134" spans="1:25" ht="27">
      <c r="A134" s="936"/>
      <c r="B134" s="54" t="s">
        <v>362</v>
      </c>
      <c r="C134" s="54"/>
      <c r="D134" s="36">
        <v>1920</v>
      </c>
      <c r="E134" s="36">
        <f t="shared" si="13"/>
        <v>1435</v>
      </c>
      <c r="F134" s="36">
        <f t="shared" si="14"/>
        <v>485</v>
      </c>
      <c r="G134" s="12"/>
      <c r="H134" s="55"/>
      <c r="I134" s="61"/>
      <c r="J134" s="61"/>
      <c r="K134" s="61"/>
      <c r="L134" s="14" t="s">
        <v>716</v>
      </c>
      <c r="M134" s="40">
        <f t="shared" si="17"/>
        <v>848</v>
      </c>
      <c r="N134" s="46">
        <v>290</v>
      </c>
      <c r="O134" s="46">
        <v>35</v>
      </c>
      <c r="P134" s="46">
        <v>377</v>
      </c>
      <c r="Q134" s="46">
        <v>146</v>
      </c>
      <c r="R134" s="31" t="s">
        <v>719</v>
      </c>
      <c r="S134" s="51">
        <f t="shared" si="18"/>
        <v>1072</v>
      </c>
      <c r="T134" s="49">
        <v>127</v>
      </c>
      <c r="U134" s="49">
        <v>129</v>
      </c>
      <c r="V134" s="50">
        <v>485</v>
      </c>
      <c r="W134" s="50">
        <v>48</v>
      </c>
      <c r="X134" s="50">
        <v>283</v>
      </c>
    </row>
    <row r="135" spans="1:25" s="2" customFormat="1">
      <c r="A135" s="934" t="s">
        <v>165</v>
      </c>
      <c r="B135" s="35" t="s">
        <v>165</v>
      </c>
      <c r="C135" s="37" t="s">
        <v>840</v>
      </c>
      <c r="D135" s="38">
        <f>SUM(D137:D146)</f>
        <v>10110</v>
      </c>
      <c r="E135" s="38">
        <f t="shared" si="13"/>
        <v>7758</v>
      </c>
      <c r="F135" s="38">
        <f t="shared" si="14"/>
        <v>2352</v>
      </c>
      <c r="G135" s="39"/>
      <c r="H135" s="38">
        <f t="shared" ref="H135:X135" si="25">SUM(H137:H146)</f>
        <v>1378</v>
      </c>
      <c r="I135" s="38">
        <f t="shared" si="25"/>
        <v>1307</v>
      </c>
      <c r="J135" s="38">
        <f t="shared" si="25"/>
        <v>71</v>
      </c>
      <c r="K135" s="38"/>
      <c r="L135" s="39"/>
      <c r="M135" s="38">
        <f t="shared" si="25"/>
        <v>5994</v>
      </c>
      <c r="N135" s="38">
        <f t="shared" si="25"/>
        <v>1298</v>
      </c>
      <c r="O135" s="38">
        <f t="shared" si="25"/>
        <v>197</v>
      </c>
      <c r="P135" s="38">
        <f t="shared" si="25"/>
        <v>3170</v>
      </c>
      <c r="Q135" s="38">
        <f t="shared" si="25"/>
        <v>1329</v>
      </c>
      <c r="R135" s="39"/>
      <c r="S135" s="38">
        <f t="shared" si="25"/>
        <v>2738</v>
      </c>
      <c r="T135" s="38">
        <f t="shared" si="25"/>
        <v>257</v>
      </c>
      <c r="U135" s="38">
        <f t="shared" si="25"/>
        <v>453</v>
      </c>
      <c r="V135" s="38">
        <f t="shared" si="25"/>
        <v>1390</v>
      </c>
      <c r="W135" s="38">
        <f t="shared" si="25"/>
        <v>116</v>
      </c>
      <c r="X135" s="38">
        <f t="shared" si="25"/>
        <v>522</v>
      </c>
    </row>
    <row r="136" spans="1:25" s="2" customFormat="1">
      <c r="A136" s="935"/>
      <c r="B136" s="35" t="s">
        <v>310</v>
      </c>
      <c r="C136" s="37"/>
      <c r="D136" s="36">
        <f>SUM(D137:D142)</f>
        <v>4243</v>
      </c>
      <c r="E136" s="36">
        <f t="shared" ref="E136:E199" si="26">I136+J136+N136+P136+V136+X136</f>
        <v>3500</v>
      </c>
      <c r="F136" s="36">
        <f t="shared" ref="F136:F199" si="27">K136+O136+Q136+T136+U136+W136</f>
        <v>743</v>
      </c>
      <c r="G136" s="41"/>
      <c r="H136" s="36">
        <f t="shared" ref="H136:X136" si="28">SUM(H137:H142)</f>
        <v>1378</v>
      </c>
      <c r="I136" s="36">
        <f t="shared" si="28"/>
        <v>1307</v>
      </c>
      <c r="J136" s="36">
        <f t="shared" si="28"/>
        <v>71</v>
      </c>
      <c r="K136" s="36"/>
      <c r="L136" s="41"/>
      <c r="M136" s="36">
        <f t="shared" si="28"/>
        <v>2078</v>
      </c>
      <c r="N136" s="36">
        <f t="shared" si="28"/>
        <v>388</v>
      </c>
      <c r="O136" s="36">
        <f t="shared" si="28"/>
        <v>71</v>
      </c>
      <c r="P136" s="36">
        <f t="shared" si="28"/>
        <v>1194</v>
      </c>
      <c r="Q136" s="36">
        <f t="shared" si="28"/>
        <v>425</v>
      </c>
      <c r="R136" s="41"/>
      <c r="S136" s="36">
        <f t="shared" si="28"/>
        <v>787</v>
      </c>
      <c r="T136" s="36">
        <f t="shared" si="28"/>
        <v>69</v>
      </c>
      <c r="U136" s="36">
        <f t="shared" si="28"/>
        <v>147</v>
      </c>
      <c r="V136" s="36">
        <f t="shared" si="28"/>
        <v>422</v>
      </c>
      <c r="W136" s="36">
        <f t="shared" si="28"/>
        <v>31</v>
      </c>
      <c r="X136" s="36">
        <f t="shared" si="28"/>
        <v>118</v>
      </c>
    </row>
    <row r="137" spans="1:25" ht="27">
      <c r="A137" s="935"/>
      <c r="B137" s="28" t="s">
        <v>841</v>
      </c>
      <c r="C137" s="14" t="s">
        <v>166</v>
      </c>
      <c r="D137" s="36">
        <v>673</v>
      </c>
      <c r="E137" s="36">
        <f t="shared" si="26"/>
        <v>673</v>
      </c>
      <c r="F137" s="36"/>
      <c r="G137" s="12" t="s">
        <v>715</v>
      </c>
      <c r="H137" s="38">
        <f>I137+J137+K137</f>
        <v>673</v>
      </c>
      <c r="I137" s="44">
        <v>644</v>
      </c>
      <c r="J137" s="44">
        <v>29</v>
      </c>
      <c r="K137" s="44"/>
      <c r="L137" s="26"/>
      <c r="M137" s="45"/>
      <c r="N137" s="46"/>
      <c r="O137" s="46"/>
      <c r="P137" s="46"/>
      <c r="Q137" s="46"/>
      <c r="R137" s="31"/>
      <c r="S137" s="45"/>
      <c r="T137" s="46"/>
      <c r="U137" s="46"/>
      <c r="V137" s="46"/>
      <c r="W137" s="46"/>
      <c r="X137" s="46"/>
    </row>
    <row r="138" spans="1:25" ht="27">
      <c r="A138" s="935"/>
      <c r="B138" s="28" t="s">
        <v>841</v>
      </c>
      <c r="C138" s="14" t="s">
        <v>167</v>
      </c>
      <c r="D138" s="36">
        <v>705</v>
      </c>
      <c r="E138" s="36">
        <f t="shared" si="26"/>
        <v>705</v>
      </c>
      <c r="F138" s="36"/>
      <c r="G138" s="12" t="s">
        <v>717</v>
      </c>
      <c r="H138" s="38">
        <f>I138+J138+K138</f>
        <v>705</v>
      </c>
      <c r="I138" s="44">
        <v>663</v>
      </c>
      <c r="J138" s="44">
        <v>42</v>
      </c>
      <c r="K138" s="44"/>
      <c r="L138" s="26"/>
      <c r="M138" s="45"/>
      <c r="N138" s="46"/>
      <c r="O138" s="46"/>
      <c r="P138" s="46"/>
      <c r="Q138" s="46"/>
      <c r="R138" s="31"/>
      <c r="S138" s="45"/>
      <c r="T138" s="46"/>
      <c r="U138" s="46"/>
      <c r="V138" s="46"/>
      <c r="W138" s="46"/>
      <c r="X138" s="46"/>
    </row>
    <row r="139" spans="1:25" ht="27">
      <c r="A139" s="935"/>
      <c r="B139" s="14" t="s">
        <v>841</v>
      </c>
      <c r="C139" s="14"/>
      <c r="D139" s="36">
        <v>494</v>
      </c>
      <c r="E139" s="36">
        <f t="shared" si="26"/>
        <v>486</v>
      </c>
      <c r="F139" s="36">
        <f t="shared" si="27"/>
        <v>8</v>
      </c>
      <c r="G139" s="12"/>
      <c r="H139" s="40"/>
      <c r="I139" s="47"/>
      <c r="J139" s="47"/>
      <c r="K139" s="47"/>
      <c r="L139" s="14" t="s">
        <v>716</v>
      </c>
      <c r="M139" s="40">
        <f t="shared" ref="M139:M202" si="29">N139+O139+P139+Q139</f>
        <v>418</v>
      </c>
      <c r="N139" s="46">
        <v>97</v>
      </c>
      <c r="O139" s="46"/>
      <c r="P139" s="46">
        <v>321</v>
      </c>
      <c r="Q139" s="46"/>
      <c r="R139" s="31" t="s">
        <v>719</v>
      </c>
      <c r="S139" s="51">
        <f t="shared" ref="S139:S202" si="30">T139+U139+V139+W139+X139</f>
        <v>76</v>
      </c>
      <c r="T139" s="49">
        <v>5</v>
      </c>
      <c r="U139" s="49">
        <v>3</v>
      </c>
      <c r="V139" s="50">
        <v>58</v>
      </c>
      <c r="W139" s="50"/>
      <c r="X139" s="50">
        <v>10</v>
      </c>
    </row>
    <row r="140" spans="1:25" ht="27">
      <c r="A140" s="935"/>
      <c r="B140" s="14" t="s">
        <v>311</v>
      </c>
      <c r="C140" s="14"/>
      <c r="D140" s="36">
        <v>419</v>
      </c>
      <c r="E140" s="36">
        <f t="shared" si="26"/>
        <v>282</v>
      </c>
      <c r="F140" s="36">
        <f t="shared" si="27"/>
        <v>137</v>
      </c>
      <c r="G140" s="12"/>
      <c r="H140" s="40"/>
      <c r="I140" s="47"/>
      <c r="J140" s="47"/>
      <c r="K140" s="47"/>
      <c r="L140" s="14" t="s">
        <v>716</v>
      </c>
      <c r="M140" s="40">
        <f t="shared" si="29"/>
        <v>209</v>
      </c>
      <c r="N140" s="46">
        <v>20</v>
      </c>
      <c r="O140" s="46">
        <v>5</v>
      </c>
      <c r="P140" s="46">
        <v>124</v>
      </c>
      <c r="Q140" s="46">
        <v>60</v>
      </c>
      <c r="R140" s="31" t="s">
        <v>719</v>
      </c>
      <c r="S140" s="51">
        <f t="shared" si="30"/>
        <v>210</v>
      </c>
      <c r="T140" s="49">
        <v>19</v>
      </c>
      <c r="U140" s="49">
        <v>43</v>
      </c>
      <c r="V140" s="50">
        <v>105</v>
      </c>
      <c r="W140" s="50">
        <v>10</v>
      </c>
      <c r="X140" s="50">
        <v>33</v>
      </c>
    </row>
    <row r="141" spans="1:25" ht="27">
      <c r="A141" s="935"/>
      <c r="B141" s="14" t="s">
        <v>842</v>
      </c>
      <c r="C141" s="14"/>
      <c r="D141" s="36">
        <v>59</v>
      </c>
      <c r="E141" s="36">
        <f t="shared" si="26"/>
        <v>43</v>
      </c>
      <c r="F141" s="36">
        <f t="shared" si="27"/>
        <v>16</v>
      </c>
      <c r="G141" s="12"/>
      <c r="H141" s="40"/>
      <c r="I141" s="47"/>
      <c r="J141" s="47"/>
      <c r="K141" s="47"/>
      <c r="L141" s="14"/>
      <c r="M141" s="40"/>
      <c r="N141" s="47"/>
      <c r="O141" s="47"/>
      <c r="P141" s="47"/>
      <c r="Q141" s="47"/>
      <c r="R141" s="14" t="s">
        <v>719</v>
      </c>
      <c r="S141" s="51">
        <f t="shared" si="30"/>
        <v>59</v>
      </c>
      <c r="T141" s="49">
        <v>7</v>
      </c>
      <c r="U141" s="49">
        <v>7</v>
      </c>
      <c r="V141" s="50">
        <v>28</v>
      </c>
      <c r="W141" s="50">
        <v>2</v>
      </c>
      <c r="X141" s="50">
        <v>15</v>
      </c>
    </row>
    <row r="142" spans="1:25" ht="27">
      <c r="A142" s="935"/>
      <c r="B142" s="14" t="s">
        <v>312</v>
      </c>
      <c r="C142" s="14"/>
      <c r="D142" s="36">
        <v>1893</v>
      </c>
      <c r="E142" s="36">
        <f t="shared" si="26"/>
        <v>1311</v>
      </c>
      <c r="F142" s="36">
        <f t="shared" si="27"/>
        <v>582</v>
      </c>
      <c r="G142" s="12"/>
      <c r="H142" s="40"/>
      <c r="I142" s="47"/>
      <c r="J142" s="47"/>
      <c r="K142" s="47"/>
      <c r="L142" s="14" t="s">
        <v>716</v>
      </c>
      <c r="M142" s="40">
        <f t="shared" si="29"/>
        <v>1451</v>
      </c>
      <c r="N142" s="46">
        <v>271</v>
      </c>
      <c r="O142" s="46">
        <v>66</v>
      </c>
      <c r="P142" s="46">
        <v>749</v>
      </c>
      <c r="Q142" s="46">
        <v>365</v>
      </c>
      <c r="R142" s="31" t="s">
        <v>719</v>
      </c>
      <c r="S142" s="51">
        <f t="shared" si="30"/>
        <v>442</v>
      </c>
      <c r="T142" s="49">
        <v>38</v>
      </c>
      <c r="U142" s="49">
        <v>94</v>
      </c>
      <c r="V142" s="50">
        <v>231</v>
      </c>
      <c r="W142" s="50">
        <v>19</v>
      </c>
      <c r="X142" s="50">
        <v>60</v>
      </c>
    </row>
    <row r="143" spans="1:25" ht="27">
      <c r="A143" s="935"/>
      <c r="B143" s="14" t="s">
        <v>317</v>
      </c>
      <c r="C143" s="14"/>
      <c r="D143" s="36">
        <v>961</v>
      </c>
      <c r="E143" s="36">
        <f t="shared" si="26"/>
        <v>728</v>
      </c>
      <c r="F143" s="36">
        <f t="shared" si="27"/>
        <v>233</v>
      </c>
      <c r="G143" s="12"/>
      <c r="H143" s="40"/>
      <c r="I143" s="47"/>
      <c r="J143" s="47"/>
      <c r="K143" s="47"/>
      <c r="L143" s="14" t="s">
        <v>716</v>
      </c>
      <c r="M143" s="40">
        <f t="shared" si="29"/>
        <v>680</v>
      </c>
      <c r="N143" s="46">
        <v>129</v>
      </c>
      <c r="O143" s="46">
        <v>13</v>
      </c>
      <c r="P143" s="46">
        <v>388</v>
      </c>
      <c r="Q143" s="46">
        <v>150</v>
      </c>
      <c r="R143" s="31" t="s">
        <v>719</v>
      </c>
      <c r="S143" s="51">
        <f t="shared" si="30"/>
        <v>281</v>
      </c>
      <c r="T143" s="49">
        <v>23</v>
      </c>
      <c r="U143" s="49">
        <v>38</v>
      </c>
      <c r="V143" s="50">
        <v>157</v>
      </c>
      <c r="W143" s="50">
        <v>9</v>
      </c>
      <c r="X143" s="50">
        <v>54</v>
      </c>
    </row>
    <row r="144" spans="1:25" ht="27">
      <c r="A144" s="935"/>
      <c r="B144" s="14" t="s">
        <v>315</v>
      </c>
      <c r="C144" s="14"/>
      <c r="D144" s="36">
        <v>678</v>
      </c>
      <c r="E144" s="36">
        <f t="shared" si="26"/>
        <v>516</v>
      </c>
      <c r="F144" s="36">
        <f t="shared" si="27"/>
        <v>162</v>
      </c>
      <c r="G144" s="12"/>
      <c r="H144" s="40"/>
      <c r="I144" s="47"/>
      <c r="J144" s="47"/>
      <c r="K144" s="47"/>
      <c r="L144" s="14" t="s">
        <v>716</v>
      </c>
      <c r="M144" s="40">
        <f t="shared" si="29"/>
        <v>455</v>
      </c>
      <c r="N144" s="46">
        <v>43</v>
      </c>
      <c r="O144" s="46">
        <v>4</v>
      </c>
      <c r="P144" s="46">
        <v>305</v>
      </c>
      <c r="Q144" s="46">
        <v>103</v>
      </c>
      <c r="R144" s="31" t="s">
        <v>719</v>
      </c>
      <c r="S144" s="51">
        <f t="shared" si="30"/>
        <v>223</v>
      </c>
      <c r="T144" s="49">
        <v>18</v>
      </c>
      <c r="U144" s="49">
        <v>31</v>
      </c>
      <c r="V144" s="50">
        <v>128</v>
      </c>
      <c r="W144" s="50">
        <v>6</v>
      </c>
      <c r="X144" s="50">
        <v>40</v>
      </c>
    </row>
    <row r="145" spans="1:24" ht="27">
      <c r="A145" s="935"/>
      <c r="B145" s="14" t="s">
        <v>316</v>
      </c>
      <c r="C145" s="14"/>
      <c r="D145" s="36">
        <v>1319</v>
      </c>
      <c r="E145" s="36">
        <f t="shared" si="26"/>
        <v>801</v>
      </c>
      <c r="F145" s="36">
        <f t="shared" si="27"/>
        <v>518</v>
      </c>
      <c r="G145" s="12"/>
      <c r="H145" s="40"/>
      <c r="I145" s="47"/>
      <c r="J145" s="47"/>
      <c r="K145" s="47"/>
      <c r="L145" s="14" t="s">
        <v>716</v>
      </c>
      <c r="M145" s="40">
        <f t="shared" si="29"/>
        <v>881</v>
      </c>
      <c r="N145" s="46">
        <v>80</v>
      </c>
      <c r="O145" s="46">
        <v>28</v>
      </c>
      <c r="P145" s="46">
        <v>459</v>
      </c>
      <c r="Q145" s="46">
        <v>314</v>
      </c>
      <c r="R145" s="31" t="s">
        <v>719</v>
      </c>
      <c r="S145" s="51">
        <f t="shared" si="30"/>
        <v>438</v>
      </c>
      <c r="T145" s="49">
        <v>40</v>
      </c>
      <c r="U145" s="49">
        <v>108</v>
      </c>
      <c r="V145" s="50">
        <v>198</v>
      </c>
      <c r="W145" s="50">
        <v>28</v>
      </c>
      <c r="X145" s="50">
        <v>64</v>
      </c>
    </row>
    <row r="146" spans="1:24" ht="27">
      <c r="A146" s="936"/>
      <c r="B146" s="14" t="s">
        <v>314</v>
      </c>
      <c r="C146" s="14"/>
      <c r="D146" s="36">
        <v>2909</v>
      </c>
      <c r="E146" s="36">
        <f t="shared" si="26"/>
        <v>2213</v>
      </c>
      <c r="F146" s="36">
        <f t="shared" si="27"/>
        <v>696</v>
      </c>
      <c r="G146" s="12"/>
      <c r="H146" s="40"/>
      <c r="I146" s="47"/>
      <c r="J146" s="47"/>
      <c r="K146" s="47"/>
      <c r="L146" s="14" t="s">
        <v>716</v>
      </c>
      <c r="M146" s="40">
        <f t="shared" si="29"/>
        <v>1900</v>
      </c>
      <c r="N146" s="46">
        <v>658</v>
      </c>
      <c r="O146" s="46">
        <v>81</v>
      </c>
      <c r="P146" s="46">
        <v>824</v>
      </c>
      <c r="Q146" s="46">
        <v>337</v>
      </c>
      <c r="R146" s="31" t="s">
        <v>719</v>
      </c>
      <c r="S146" s="51">
        <f t="shared" si="30"/>
        <v>1009</v>
      </c>
      <c r="T146" s="49">
        <v>107</v>
      </c>
      <c r="U146" s="49">
        <v>129</v>
      </c>
      <c r="V146" s="50">
        <v>485</v>
      </c>
      <c r="W146" s="50">
        <v>42</v>
      </c>
      <c r="X146" s="50">
        <v>246</v>
      </c>
    </row>
    <row r="147" spans="1:24" s="2" customFormat="1">
      <c r="A147" s="934" t="s">
        <v>168</v>
      </c>
      <c r="B147" s="35" t="s">
        <v>168</v>
      </c>
      <c r="C147" s="37" t="s">
        <v>843</v>
      </c>
      <c r="D147" s="38">
        <f>SUM(D149:D165)</f>
        <v>21937</v>
      </c>
      <c r="E147" s="38">
        <f t="shared" si="26"/>
        <v>16353</v>
      </c>
      <c r="F147" s="38">
        <f t="shared" si="27"/>
        <v>5584</v>
      </c>
      <c r="G147" s="39"/>
      <c r="H147" s="38">
        <f t="shared" ref="H147:X147" si="31">SUM(H149:H165)</f>
        <v>1520</v>
      </c>
      <c r="I147" s="38">
        <f t="shared" si="31"/>
        <v>1397</v>
      </c>
      <c r="J147" s="38">
        <f t="shared" si="31"/>
        <v>123</v>
      </c>
      <c r="K147" s="38"/>
      <c r="L147" s="39"/>
      <c r="M147" s="38">
        <f t="shared" si="31"/>
        <v>14640</v>
      </c>
      <c r="N147" s="38">
        <f t="shared" si="31"/>
        <v>1645</v>
      </c>
      <c r="O147" s="38">
        <f t="shared" si="31"/>
        <v>262</v>
      </c>
      <c r="P147" s="38">
        <f t="shared" si="31"/>
        <v>9143</v>
      </c>
      <c r="Q147" s="38">
        <f t="shared" si="31"/>
        <v>3590</v>
      </c>
      <c r="R147" s="39"/>
      <c r="S147" s="38">
        <f t="shared" si="31"/>
        <v>5777</v>
      </c>
      <c r="T147" s="38">
        <f t="shared" si="31"/>
        <v>602</v>
      </c>
      <c r="U147" s="38">
        <f t="shared" si="31"/>
        <v>857</v>
      </c>
      <c r="V147" s="38">
        <f t="shared" si="31"/>
        <v>2811</v>
      </c>
      <c r="W147" s="38">
        <f t="shared" si="31"/>
        <v>273</v>
      </c>
      <c r="X147" s="38">
        <f t="shared" si="31"/>
        <v>1234</v>
      </c>
    </row>
    <row r="148" spans="1:24" s="2" customFormat="1">
      <c r="A148" s="935"/>
      <c r="B148" s="35" t="s">
        <v>844</v>
      </c>
      <c r="C148" s="37"/>
      <c r="D148" s="36">
        <f>SUM(D149:D156)</f>
        <v>6879</v>
      </c>
      <c r="E148" s="36">
        <f t="shared" si="26"/>
        <v>5773</v>
      </c>
      <c r="F148" s="36">
        <f t="shared" si="27"/>
        <v>1106</v>
      </c>
      <c r="G148" s="41"/>
      <c r="H148" s="36">
        <f t="shared" ref="H148:X148" si="32">SUM(H149:H156)</f>
        <v>1520</v>
      </c>
      <c r="I148" s="36">
        <f t="shared" si="32"/>
        <v>1397</v>
      </c>
      <c r="J148" s="36">
        <f t="shared" si="32"/>
        <v>123</v>
      </c>
      <c r="K148" s="36"/>
      <c r="L148" s="41"/>
      <c r="M148" s="36">
        <f t="shared" si="32"/>
        <v>4674</v>
      </c>
      <c r="N148" s="36">
        <f t="shared" si="32"/>
        <v>522</v>
      </c>
      <c r="O148" s="36">
        <f t="shared" si="32"/>
        <v>67</v>
      </c>
      <c r="P148" s="36">
        <f t="shared" si="32"/>
        <v>3236</v>
      </c>
      <c r="Q148" s="36">
        <f t="shared" si="32"/>
        <v>849</v>
      </c>
      <c r="R148" s="41"/>
      <c r="S148" s="36">
        <f t="shared" si="32"/>
        <v>685</v>
      </c>
      <c r="T148" s="36">
        <f t="shared" si="32"/>
        <v>75</v>
      </c>
      <c r="U148" s="36">
        <f t="shared" si="32"/>
        <v>93</v>
      </c>
      <c r="V148" s="36">
        <f t="shared" si="32"/>
        <v>372</v>
      </c>
      <c r="W148" s="36">
        <f t="shared" si="32"/>
        <v>22</v>
      </c>
      <c r="X148" s="36">
        <f t="shared" si="32"/>
        <v>123</v>
      </c>
    </row>
    <row r="149" spans="1:24" ht="27">
      <c r="A149" s="935"/>
      <c r="B149" s="28" t="s">
        <v>845</v>
      </c>
      <c r="C149" s="14" t="s">
        <v>169</v>
      </c>
      <c r="D149" s="36">
        <v>1284</v>
      </c>
      <c r="E149" s="36">
        <f t="shared" si="26"/>
        <v>1284</v>
      </c>
      <c r="F149" s="36"/>
      <c r="G149" s="12" t="s">
        <v>717</v>
      </c>
      <c r="H149" s="38">
        <f>I149+J149+K149</f>
        <v>1284</v>
      </c>
      <c r="I149" s="44">
        <v>1175</v>
      </c>
      <c r="J149" s="44">
        <v>109</v>
      </c>
      <c r="K149" s="44"/>
      <c r="L149" s="26"/>
      <c r="M149" s="45"/>
      <c r="N149" s="46"/>
      <c r="O149" s="46"/>
      <c r="P149" s="46"/>
      <c r="Q149" s="46"/>
      <c r="R149" s="31"/>
      <c r="S149" s="45"/>
      <c r="T149" s="46"/>
      <c r="U149" s="46"/>
      <c r="V149" s="46"/>
      <c r="W149" s="46"/>
      <c r="X149" s="46"/>
    </row>
    <row r="150" spans="1:24" ht="27">
      <c r="A150" s="935"/>
      <c r="B150" s="28" t="s">
        <v>845</v>
      </c>
      <c r="C150" s="14" t="s">
        <v>170</v>
      </c>
      <c r="D150" s="36">
        <v>163</v>
      </c>
      <c r="E150" s="36">
        <f t="shared" si="26"/>
        <v>163</v>
      </c>
      <c r="F150" s="36"/>
      <c r="G150" s="12" t="s">
        <v>717</v>
      </c>
      <c r="H150" s="38">
        <f>I150+J150+K150</f>
        <v>163</v>
      </c>
      <c r="I150" s="44">
        <v>149</v>
      </c>
      <c r="J150" s="44">
        <v>14</v>
      </c>
      <c r="K150" s="44"/>
      <c r="L150" s="26"/>
      <c r="M150" s="45"/>
      <c r="N150" s="46"/>
      <c r="O150" s="46"/>
      <c r="P150" s="46"/>
      <c r="Q150" s="46"/>
      <c r="R150" s="31"/>
      <c r="S150" s="45"/>
      <c r="T150" s="46"/>
      <c r="U150" s="46"/>
      <c r="V150" s="46"/>
      <c r="W150" s="46"/>
      <c r="X150" s="46"/>
    </row>
    <row r="151" spans="1:24" ht="27">
      <c r="A151" s="935"/>
      <c r="B151" s="28" t="s">
        <v>845</v>
      </c>
      <c r="C151" s="14" t="s">
        <v>171</v>
      </c>
      <c r="D151" s="36">
        <v>73</v>
      </c>
      <c r="E151" s="36">
        <f t="shared" si="26"/>
        <v>73</v>
      </c>
      <c r="F151" s="36"/>
      <c r="G151" s="12" t="s">
        <v>715</v>
      </c>
      <c r="H151" s="38">
        <f>I151+J151+K151</f>
        <v>73</v>
      </c>
      <c r="I151" s="44">
        <v>73</v>
      </c>
      <c r="J151" s="44"/>
      <c r="K151" s="44"/>
      <c r="L151" s="26"/>
      <c r="M151" s="45"/>
      <c r="N151" s="46"/>
      <c r="O151" s="46"/>
      <c r="P151" s="46"/>
      <c r="Q151" s="46"/>
      <c r="R151" s="31"/>
      <c r="S151" s="45"/>
      <c r="T151" s="46"/>
      <c r="U151" s="46"/>
      <c r="V151" s="46"/>
      <c r="W151" s="46"/>
      <c r="X151" s="46"/>
    </row>
    <row r="152" spans="1:24" ht="27">
      <c r="A152" s="935"/>
      <c r="B152" s="14" t="s">
        <v>845</v>
      </c>
      <c r="C152" s="14"/>
      <c r="D152" s="36">
        <v>1773</v>
      </c>
      <c r="E152" s="36">
        <f t="shared" si="26"/>
        <v>1741</v>
      </c>
      <c r="F152" s="36">
        <f t="shared" si="27"/>
        <v>32</v>
      </c>
      <c r="G152" s="12"/>
      <c r="H152" s="40"/>
      <c r="I152" s="47"/>
      <c r="J152" s="47"/>
      <c r="K152" s="47"/>
      <c r="L152" s="14" t="s">
        <v>716</v>
      </c>
      <c r="M152" s="40">
        <f t="shared" si="29"/>
        <v>1551</v>
      </c>
      <c r="N152" s="46">
        <v>219</v>
      </c>
      <c r="O152" s="46"/>
      <c r="P152" s="46">
        <v>1332</v>
      </c>
      <c r="Q152" s="46"/>
      <c r="R152" s="31" t="s">
        <v>719</v>
      </c>
      <c r="S152" s="51">
        <f t="shared" si="30"/>
        <v>222</v>
      </c>
      <c r="T152" s="49">
        <v>24</v>
      </c>
      <c r="U152" s="49">
        <v>8</v>
      </c>
      <c r="V152" s="50">
        <v>145</v>
      </c>
      <c r="W152" s="50"/>
      <c r="X152" s="50">
        <v>45</v>
      </c>
    </row>
    <row r="153" spans="1:24">
      <c r="A153" s="935"/>
      <c r="B153" s="14" t="s">
        <v>846</v>
      </c>
      <c r="C153" s="14"/>
      <c r="D153" s="36"/>
      <c r="E153" s="36"/>
      <c r="F153" s="36"/>
      <c r="G153" s="12"/>
      <c r="H153" s="40"/>
      <c r="I153" s="47"/>
      <c r="J153" s="47"/>
      <c r="K153" s="47"/>
      <c r="L153" s="14"/>
      <c r="M153" s="40"/>
      <c r="N153" s="47"/>
      <c r="O153" s="47"/>
      <c r="P153" s="47"/>
      <c r="Q153" s="47"/>
      <c r="R153" s="14"/>
      <c r="S153" s="51"/>
      <c r="T153" s="49"/>
      <c r="U153" s="49"/>
      <c r="V153" s="50"/>
      <c r="W153" s="50"/>
      <c r="X153" s="50"/>
    </row>
    <row r="154" spans="1:24">
      <c r="A154" s="935"/>
      <c r="B154" s="14" t="s">
        <v>847</v>
      </c>
      <c r="C154" s="14"/>
      <c r="D154" s="36"/>
      <c r="E154" s="36"/>
      <c r="F154" s="36"/>
      <c r="G154" s="12"/>
      <c r="H154" s="40"/>
      <c r="I154" s="47"/>
      <c r="J154" s="47"/>
      <c r="K154" s="47"/>
      <c r="L154" s="14"/>
      <c r="M154" s="40"/>
      <c r="N154" s="47"/>
      <c r="O154" s="47"/>
      <c r="P154" s="47"/>
      <c r="Q154" s="47"/>
      <c r="R154" s="14"/>
      <c r="S154" s="51"/>
      <c r="T154" s="49"/>
      <c r="U154" s="49"/>
      <c r="V154" s="50"/>
      <c r="W154" s="50"/>
      <c r="X154" s="50"/>
    </row>
    <row r="155" spans="1:24" ht="27">
      <c r="A155" s="935"/>
      <c r="B155" s="14" t="s">
        <v>319</v>
      </c>
      <c r="C155" s="14"/>
      <c r="D155" s="36">
        <v>2133</v>
      </c>
      <c r="E155" s="36">
        <f t="shared" si="26"/>
        <v>1455</v>
      </c>
      <c r="F155" s="36">
        <f t="shared" si="27"/>
        <v>678</v>
      </c>
      <c r="G155" s="12"/>
      <c r="H155" s="40"/>
      <c r="I155" s="47"/>
      <c r="J155" s="47"/>
      <c r="K155" s="47"/>
      <c r="L155" s="14" t="s">
        <v>716</v>
      </c>
      <c r="M155" s="40">
        <f t="shared" si="29"/>
        <v>1877</v>
      </c>
      <c r="N155" s="46">
        <v>186</v>
      </c>
      <c r="O155" s="46">
        <v>46</v>
      </c>
      <c r="P155" s="46">
        <v>1106</v>
      </c>
      <c r="Q155" s="46">
        <v>539</v>
      </c>
      <c r="R155" s="31" t="s">
        <v>719</v>
      </c>
      <c r="S155" s="51">
        <f t="shared" si="30"/>
        <v>256</v>
      </c>
      <c r="T155" s="49">
        <v>31</v>
      </c>
      <c r="U155" s="49">
        <v>47</v>
      </c>
      <c r="V155" s="50">
        <v>115</v>
      </c>
      <c r="W155" s="50">
        <v>15</v>
      </c>
      <c r="X155" s="50">
        <v>48</v>
      </c>
    </row>
    <row r="156" spans="1:24" ht="27">
      <c r="A156" s="935"/>
      <c r="B156" s="14" t="s">
        <v>318</v>
      </c>
      <c r="C156" s="14"/>
      <c r="D156" s="36">
        <v>1453</v>
      </c>
      <c r="E156" s="36">
        <f t="shared" si="26"/>
        <v>1057</v>
      </c>
      <c r="F156" s="36">
        <f t="shared" si="27"/>
        <v>396</v>
      </c>
      <c r="G156" s="12"/>
      <c r="H156" s="40"/>
      <c r="I156" s="47"/>
      <c r="J156" s="47"/>
      <c r="K156" s="47"/>
      <c r="L156" s="14" t="s">
        <v>716</v>
      </c>
      <c r="M156" s="40">
        <f t="shared" si="29"/>
        <v>1246</v>
      </c>
      <c r="N156" s="46">
        <v>117</v>
      </c>
      <c r="O156" s="46">
        <v>21</v>
      </c>
      <c r="P156" s="46">
        <v>798</v>
      </c>
      <c r="Q156" s="46">
        <v>310</v>
      </c>
      <c r="R156" s="31" t="s">
        <v>719</v>
      </c>
      <c r="S156" s="51">
        <f t="shared" si="30"/>
        <v>207</v>
      </c>
      <c r="T156" s="49">
        <v>20</v>
      </c>
      <c r="U156" s="49">
        <v>38</v>
      </c>
      <c r="V156" s="50">
        <v>112</v>
      </c>
      <c r="W156" s="50">
        <v>7</v>
      </c>
      <c r="X156" s="50">
        <v>30</v>
      </c>
    </row>
    <row r="157" spans="1:24" ht="27">
      <c r="A157" s="935"/>
      <c r="B157" s="14" t="s">
        <v>321</v>
      </c>
      <c r="C157" s="14"/>
      <c r="D157" s="36">
        <v>1096</v>
      </c>
      <c r="E157" s="36">
        <f t="shared" si="26"/>
        <v>661</v>
      </c>
      <c r="F157" s="36">
        <f t="shared" si="27"/>
        <v>435</v>
      </c>
      <c r="G157" s="12"/>
      <c r="H157" s="40"/>
      <c r="I157" s="47"/>
      <c r="J157" s="47"/>
      <c r="K157" s="47"/>
      <c r="L157" s="14" t="s">
        <v>716</v>
      </c>
      <c r="M157" s="40">
        <f t="shared" si="29"/>
        <v>718</v>
      </c>
      <c r="N157" s="46">
        <v>65</v>
      </c>
      <c r="O157" s="46">
        <v>23</v>
      </c>
      <c r="P157" s="46">
        <v>374</v>
      </c>
      <c r="Q157" s="46">
        <v>256</v>
      </c>
      <c r="R157" s="31" t="s">
        <v>719</v>
      </c>
      <c r="S157" s="51">
        <f t="shared" si="30"/>
        <v>378</v>
      </c>
      <c r="T157" s="49">
        <v>43</v>
      </c>
      <c r="U157" s="49">
        <v>82</v>
      </c>
      <c r="V157" s="50">
        <v>150</v>
      </c>
      <c r="W157" s="50">
        <v>31</v>
      </c>
      <c r="X157" s="50">
        <v>72</v>
      </c>
    </row>
    <row r="158" spans="1:24" ht="27">
      <c r="A158" s="935"/>
      <c r="B158" s="14" t="s">
        <v>320</v>
      </c>
      <c r="C158" s="14"/>
      <c r="D158" s="36">
        <v>2106</v>
      </c>
      <c r="E158" s="36">
        <f t="shared" si="26"/>
        <v>1208</v>
      </c>
      <c r="F158" s="36">
        <f t="shared" si="27"/>
        <v>898</v>
      </c>
      <c r="G158" s="12"/>
      <c r="H158" s="40"/>
      <c r="I158" s="47"/>
      <c r="J158" s="47"/>
      <c r="K158" s="47"/>
      <c r="L158" s="14" t="s">
        <v>716</v>
      </c>
      <c r="M158" s="40">
        <f t="shared" si="29"/>
        <v>1583</v>
      </c>
      <c r="N158" s="46">
        <v>132</v>
      </c>
      <c r="O158" s="46">
        <v>46</v>
      </c>
      <c r="P158" s="46">
        <v>770</v>
      </c>
      <c r="Q158" s="46">
        <v>635</v>
      </c>
      <c r="R158" s="31" t="s">
        <v>719</v>
      </c>
      <c r="S158" s="51">
        <f t="shared" si="30"/>
        <v>523</v>
      </c>
      <c r="T158" s="49">
        <v>58</v>
      </c>
      <c r="U158" s="49">
        <v>116</v>
      </c>
      <c r="V158" s="50">
        <v>212</v>
      </c>
      <c r="W158" s="50">
        <v>43</v>
      </c>
      <c r="X158" s="50">
        <v>94</v>
      </c>
    </row>
    <row r="159" spans="1:24" ht="27">
      <c r="A159" s="935"/>
      <c r="B159" s="14" t="s">
        <v>325</v>
      </c>
      <c r="C159" s="14"/>
      <c r="D159" s="36">
        <v>2327</v>
      </c>
      <c r="E159" s="36">
        <f t="shared" si="26"/>
        <v>1714</v>
      </c>
      <c r="F159" s="36">
        <f t="shared" si="27"/>
        <v>613</v>
      </c>
      <c r="G159" s="12"/>
      <c r="H159" s="40"/>
      <c r="I159" s="47"/>
      <c r="J159" s="47"/>
      <c r="K159" s="47"/>
      <c r="L159" s="14" t="s">
        <v>716</v>
      </c>
      <c r="M159" s="40">
        <f t="shared" si="29"/>
        <v>1179</v>
      </c>
      <c r="N159" s="46">
        <v>116</v>
      </c>
      <c r="O159" s="46">
        <v>13</v>
      </c>
      <c r="P159" s="46">
        <v>756</v>
      </c>
      <c r="Q159" s="46">
        <v>294</v>
      </c>
      <c r="R159" s="31" t="s">
        <v>719</v>
      </c>
      <c r="S159" s="51">
        <f t="shared" si="30"/>
        <v>1148</v>
      </c>
      <c r="T159" s="49">
        <v>101</v>
      </c>
      <c r="U159" s="49">
        <v>165</v>
      </c>
      <c r="V159" s="50">
        <v>621</v>
      </c>
      <c r="W159" s="50">
        <v>40</v>
      </c>
      <c r="X159" s="50">
        <v>221</v>
      </c>
    </row>
    <row r="160" spans="1:24" ht="27">
      <c r="A160" s="935"/>
      <c r="B160" s="14" t="s">
        <v>323</v>
      </c>
      <c r="C160" s="14"/>
      <c r="D160" s="36">
        <v>1096</v>
      </c>
      <c r="E160" s="36">
        <f t="shared" si="26"/>
        <v>812</v>
      </c>
      <c r="F160" s="36">
        <f t="shared" si="27"/>
        <v>284</v>
      </c>
      <c r="G160" s="12"/>
      <c r="H160" s="40"/>
      <c r="I160" s="47"/>
      <c r="J160" s="47"/>
      <c r="K160" s="47"/>
      <c r="L160" s="14" t="s">
        <v>716</v>
      </c>
      <c r="M160" s="40">
        <f t="shared" si="29"/>
        <v>667</v>
      </c>
      <c r="N160" s="46">
        <v>110</v>
      </c>
      <c r="O160" s="46">
        <v>13</v>
      </c>
      <c r="P160" s="46">
        <v>392</v>
      </c>
      <c r="Q160" s="46">
        <v>152</v>
      </c>
      <c r="R160" s="31" t="s">
        <v>719</v>
      </c>
      <c r="S160" s="51">
        <f t="shared" si="30"/>
        <v>429</v>
      </c>
      <c r="T160" s="49">
        <v>47</v>
      </c>
      <c r="U160" s="49">
        <v>53</v>
      </c>
      <c r="V160" s="50">
        <v>199</v>
      </c>
      <c r="W160" s="50">
        <v>19</v>
      </c>
      <c r="X160" s="50">
        <v>111</v>
      </c>
    </row>
    <row r="161" spans="1:24" ht="27">
      <c r="A161" s="935"/>
      <c r="B161" s="14" t="s">
        <v>322</v>
      </c>
      <c r="C161" s="14"/>
      <c r="D161" s="36">
        <v>2089</v>
      </c>
      <c r="E161" s="36">
        <f t="shared" si="26"/>
        <v>1540</v>
      </c>
      <c r="F161" s="36">
        <f t="shared" si="27"/>
        <v>549</v>
      </c>
      <c r="G161" s="12"/>
      <c r="H161" s="40"/>
      <c r="I161" s="47"/>
      <c r="J161" s="47"/>
      <c r="K161" s="47"/>
      <c r="L161" s="14" t="s">
        <v>716</v>
      </c>
      <c r="M161" s="40">
        <f t="shared" si="29"/>
        <v>1330</v>
      </c>
      <c r="N161" s="46">
        <v>174</v>
      </c>
      <c r="O161" s="46">
        <v>20</v>
      </c>
      <c r="P161" s="46">
        <v>818</v>
      </c>
      <c r="Q161" s="46">
        <v>318</v>
      </c>
      <c r="R161" s="31" t="s">
        <v>719</v>
      </c>
      <c r="S161" s="51">
        <f t="shared" si="30"/>
        <v>759</v>
      </c>
      <c r="T161" s="49">
        <v>82</v>
      </c>
      <c r="U161" s="49">
        <v>96</v>
      </c>
      <c r="V161" s="50">
        <v>359</v>
      </c>
      <c r="W161" s="50">
        <v>33</v>
      </c>
      <c r="X161" s="50">
        <v>189</v>
      </c>
    </row>
    <row r="162" spans="1:24" ht="27">
      <c r="A162" s="935"/>
      <c r="B162" s="14" t="s">
        <v>324</v>
      </c>
      <c r="C162" s="14"/>
      <c r="D162" s="36">
        <v>1320</v>
      </c>
      <c r="E162" s="36">
        <f t="shared" si="26"/>
        <v>1005</v>
      </c>
      <c r="F162" s="36">
        <f t="shared" si="27"/>
        <v>315</v>
      </c>
      <c r="G162" s="12"/>
      <c r="H162" s="40"/>
      <c r="I162" s="47"/>
      <c r="J162" s="47"/>
      <c r="K162" s="47"/>
      <c r="L162" s="14" t="s">
        <v>716</v>
      </c>
      <c r="M162" s="40">
        <f t="shared" si="29"/>
        <v>1118</v>
      </c>
      <c r="N162" s="46">
        <v>101</v>
      </c>
      <c r="O162" s="46">
        <v>9</v>
      </c>
      <c r="P162" s="46">
        <v>753</v>
      </c>
      <c r="Q162" s="46">
        <v>255</v>
      </c>
      <c r="R162" s="31" t="s">
        <v>719</v>
      </c>
      <c r="S162" s="51">
        <f t="shared" si="30"/>
        <v>202</v>
      </c>
      <c r="T162" s="49">
        <v>19</v>
      </c>
      <c r="U162" s="49">
        <v>25</v>
      </c>
      <c r="V162" s="50">
        <v>106</v>
      </c>
      <c r="W162" s="50">
        <v>7</v>
      </c>
      <c r="X162" s="50">
        <v>45</v>
      </c>
    </row>
    <row r="163" spans="1:24" ht="27">
      <c r="A163" s="935"/>
      <c r="B163" s="14" t="s">
        <v>328</v>
      </c>
      <c r="C163" s="14"/>
      <c r="D163" s="36">
        <v>1570</v>
      </c>
      <c r="E163" s="36">
        <f t="shared" si="26"/>
        <v>1119</v>
      </c>
      <c r="F163" s="36">
        <f t="shared" si="27"/>
        <v>451</v>
      </c>
      <c r="G163" s="12"/>
      <c r="H163" s="40"/>
      <c r="I163" s="47"/>
      <c r="J163" s="47"/>
      <c r="K163" s="47"/>
      <c r="L163" s="14" t="s">
        <v>716</v>
      </c>
      <c r="M163" s="40">
        <f t="shared" si="29"/>
        <v>801</v>
      </c>
      <c r="N163" s="46">
        <v>122</v>
      </c>
      <c r="O163" s="46">
        <v>17</v>
      </c>
      <c r="P163" s="46">
        <v>444</v>
      </c>
      <c r="Q163" s="46">
        <v>218</v>
      </c>
      <c r="R163" s="31" t="s">
        <v>719</v>
      </c>
      <c r="S163" s="51">
        <f t="shared" si="30"/>
        <v>769</v>
      </c>
      <c r="T163" s="49">
        <v>83</v>
      </c>
      <c r="U163" s="49">
        <v>99</v>
      </c>
      <c r="V163" s="50">
        <v>370</v>
      </c>
      <c r="W163" s="50">
        <v>34</v>
      </c>
      <c r="X163" s="50">
        <v>183</v>
      </c>
    </row>
    <row r="164" spans="1:24" ht="27">
      <c r="A164" s="935"/>
      <c r="B164" s="14" t="s">
        <v>327</v>
      </c>
      <c r="C164" s="14"/>
      <c r="D164" s="36">
        <v>587</v>
      </c>
      <c r="E164" s="36">
        <f t="shared" si="26"/>
        <v>346</v>
      </c>
      <c r="F164" s="36">
        <f t="shared" si="27"/>
        <v>241</v>
      </c>
      <c r="G164" s="12"/>
      <c r="H164" s="40"/>
      <c r="I164" s="47"/>
      <c r="J164" s="47"/>
      <c r="K164" s="47"/>
      <c r="L164" s="14" t="s">
        <v>716</v>
      </c>
      <c r="M164" s="40">
        <f t="shared" si="29"/>
        <v>398</v>
      </c>
      <c r="N164" s="46">
        <v>78</v>
      </c>
      <c r="O164" s="46">
        <v>33</v>
      </c>
      <c r="P164" s="46">
        <v>161</v>
      </c>
      <c r="Q164" s="46">
        <v>126</v>
      </c>
      <c r="R164" s="31" t="s">
        <v>719</v>
      </c>
      <c r="S164" s="51">
        <f t="shared" si="30"/>
        <v>189</v>
      </c>
      <c r="T164" s="49">
        <v>20</v>
      </c>
      <c r="U164" s="49">
        <v>43</v>
      </c>
      <c r="V164" s="50">
        <v>69</v>
      </c>
      <c r="W164" s="50">
        <v>19</v>
      </c>
      <c r="X164" s="50">
        <v>38</v>
      </c>
    </row>
    <row r="165" spans="1:24" ht="27">
      <c r="A165" s="936"/>
      <c r="B165" s="14" t="s">
        <v>848</v>
      </c>
      <c r="C165" s="14"/>
      <c r="D165" s="36">
        <v>2867</v>
      </c>
      <c r="E165" s="36">
        <f t="shared" si="26"/>
        <v>2175</v>
      </c>
      <c r="F165" s="36">
        <f t="shared" si="27"/>
        <v>692</v>
      </c>
      <c r="G165" s="12"/>
      <c r="H165" s="40"/>
      <c r="I165" s="47"/>
      <c r="J165" s="47"/>
      <c r="K165" s="47"/>
      <c r="L165" s="14" t="s">
        <v>716</v>
      </c>
      <c r="M165" s="40">
        <f t="shared" si="29"/>
        <v>2172</v>
      </c>
      <c r="N165" s="46">
        <v>225</v>
      </c>
      <c r="O165" s="46">
        <v>21</v>
      </c>
      <c r="P165" s="46">
        <v>1439</v>
      </c>
      <c r="Q165" s="46">
        <v>487</v>
      </c>
      <c r="R165" s="31" t="s">
        <v>719</v>
      </c>
      <c r="S165" s="51">
        <f t="shared" si="30"/>
        <v>695</v>
      </c>
      <c r="T165" s="49">
        <v>74</v>
      </c>
      <c r="U165" s="49">
        <v>85</v>
      </c>
      <c r="V165" s="50">
        <v>353</v>
      </c>
      <c r="W165" s="50">
        <v>25</v>
      </c>
      <c r="X165" s="50">
        <v>158</v>
      </c>
    </row>
    <row r="166" spans="1:24" s="2" customFormat="1">
      <c r="A166" s="934" t="s">
        <v>172</v>
      </c>
      <c r="B166" s="35" t="s">
        <v>172</v>
      </c>
      <c r="C166" s="37" t="s">
        <v>849</v>
      </c>
      <c r="D166" s="38">
        <f>SUM(D168:D181)</f>
        <v>15537</v>
      </c>
      <c r="E166" s="38">
        <f t="shared" si="26"/>
        <v>11348</v>
      </c>
      <c r="F166" s="38">
        <f t="shared" si="27"/>
        <v>4189</v>
      </c>
      <c r="G166" s="39"/>
      <c r="H166" s="38">
        <f t="shared" ref="H166:X166" si="33">SUM(H168:H181)</f>
        <v>910</v>
      </c>
      <c r="I166" s="38">
        <f t="shared" si="33"/>
        <v>814</v>
      </c>
      <c r="J166" s="38">
        <f t="shared" si="33"/>
        <v>96</v>
      </c>
      <c r="K166" s="38"/>
      <c r="L166" s="39"/>
      <c r="M166" s="38">
        <f t="shared" si="33"/>
        <v>9216</v>
      </c>
      <c r="N166" s="38">
        <f t="shared" si="33"/>
        <v>1858</v>
      </c>
      <c r="O166" s="38">
        <f t="shared" si="33"/>
        <v>356</v>
      </c>
      <c r="P166" s="38">
        <f t="shared" si="33"/>
        <v>4971</v>
      </c>
      <c r="Q166" s="38">
        <f t="shared" si="33"/>
        <v>2031</v>
      </c>
      <c r="R166" s="39"/>
      <c r="S166" s="38">
        <f t="shared" si="33"/>
        <v>5411</v>
      </c>
      <c r="T166" s="38">
        <f t="shared" si="33"/>
        <v>509</v>
      </c>
      <c r="U166" s="38">
        <f t="shared" si="33"/>
        <v>1007</v>
      </c>
      <c r="V166" s="38">
        <f t="shared" si="33"/>
        <v>2620</v>
      </c>
      <c r="W166" s="38">
        <f t="shared" si="33"/>
        <v>286</v>
      </c>
      <c r="X166" s="38">
        <f t="shared" si="33"/>
        <v>989</v>
      </c>
    </row>
    <row r="167" spans="1:24" s="2" customFormat="1">
      <c r="A167" s="935"/>
      <c r="B167" s="35" t="s">
        <v>850</v>
      </c>
      <c r="C167" s="43"/>
      <c r="D167" s="36">
        <f>SUM(D168:D172)</f>
        <v>4190</v>
      </c>
      <c r="E167" s="36">
        <f t="shared" si="26"/>
        <v>3699</v>
      </c>
      <c r="F167" s="36">
        <f t="shared" si="27"/>
        <v>491</v>
      </c>
      <c r="G167" s="41"/>
      <c r="H167" s="36">
        <f t="shared" ref="H167:X167" si="34">SUM(H168:H172)</f>
        <v>910</v>
      </c>
      <c r="I167" s="36">
        <f t="shared" si="34"/>
        <v>814</v>
      </c>
      <c r="J167" s="36">
        <f t="shared" si="34"/>
        <v>96</v>
      </c>
      <c r="K167" s="36"/>
      <c r="L167" s="41"/>
      <c r="M167" s="36">
        <f t="shared" si="34"/>
        <v>2697</v>
      </c>
      <c r="N167" s="36">
        <f t="shared" si="34"/>
        <v>442</v>
      </c>
      <c r="O167" s="36">
        <f t="shared" si="34"/>
        <v>26</v>
      </c>
      <c r="P167" s="36">
        <f t="shared" si="34"/>
        <v>1905</v>
      </c>
      <c r="Q167" s="36">
        <f t="shared" si="34"/>
        <v>324</v>
      </c>
      <c r="R167" s="41"/>
      <c r="S167" s="36">
        <f t="shared" si="34"/>
        <v>583</v>
      </c>
      <c r="T167" s="36">
        <f t="shared" si="34"/>
        <v>35</v>
      </c>
      <c r="U167" s="36">
        <f t="shared" si="34"/>
        <v>97</v>
      </c>
      <c r="V167" s="36">
        <f t="shared" si="34"/>
        <v>383</v>
      </c>
      <c r="W167" s="36">
        <f t="shared" si="34"/>
        <v>9</v>
      </c>
      <c r="X167" s="36">
        <f t="shared" si="34"/>
        <v>59</v>
      </c>
    </row>
    <row r="168" spans="1:24" ht="27">
      <c r="A168" s="935"/>
      <c r="B168" s="28" t="s">
        <v>851</v>
      </c>
      <c r="C168" s="14" t="s">
        <v>173</v>
      </c>
      <c r="D168" s="36">
        <v>512</v>
      </c>
      <c r="E168" s="36">
        <f t="shared" si="26"/>
        <v>512</v>
      </c>
      <c r="F168" s="36"/>
      <c r="G168" s="12" t="s">
        <v>717</v>
      </c>
      <c r="H168" s="38">
        <f>I168+J168+K168</f>
        <v>512</v>
      </c>
      <c r="I168" s="44">
        <v>418</v>
      </c>
      <c r="J168" s="44">
        <v>94</v>
      </c>
      <c r="K168" s="44"/>
      <c r="L168" s="26"/>
      <c r="M168" s="45"/>
      <c r="N168" s="46"/>
      <c r="O168" s="46"/>
      <c r="P168" s="46"/>
      <c r="Q168" s="46"/>
      <c r="R168" s="31"/>
      <c r="S168" s="45"/>
      <c r="T168" s="46"/>
      <c r="U168" s="46"/>
      <c r="V168" s="46"/>
      <c r="W168" s="46"/>
      <c r="X168" s="46"/>
    </row>
    <row r="169" spans="1:24" ht="27">
      <c r="A169" s="935"/>
      <c r="B169" s="28" t="s">
        <v>851</v>
      </c>
      <c r="C169" s="14" t="s">
        <v>174</v>
      </c>
      <c r="D169" s="36">
        <v>398</v>
      </c>
      <c r="E169" s="36">
        <f t="shared" si="26"/>
        <v>398</v>
      </c>
      <c r="F169" s="36"/>
      <c r="G169" s="12" t="s">
        <v>715</v>
      </c>
      <c r="H169" s="38">
        <f>I169+J169+K169</f>
        <v>398</v>
      </c>
      <c r="I169" s="44">
        <v>396</v>
      </c>
      <c r="J169" s="44">
        <v>2</v>
      </c>
      <c r="K169" s="44"/>
      <c r="L169" s="26"/>
      <c r="M169" s="45"/>
      <c r="N169" s="46"/>
      <c r="O169" s="46"/>
      <c r="P169" s="46"/>
      <c r="Q169" s="46"/>
      <c r="R169" s="31"/>
      <c r="S169" s="45"/>
      <c r="T169" s="46"/>
      <c r="U169" s="46"/>
      <c r="V169" s="46"/>
      <c r="W169" s="46"/>
      <c r="X169" s="46"/>
    </row>
    <row r="170" spans="1:24" ht="27">
      <c r="A170" s="935"/>
      <c r="B170" s="14" t="s">
        <v>851</v>
      </c>
      <c r="C170" s="14"/>
      <c r="D170" s="36">
        <v>1518</v>
      </c>
      <c r="E170" s="36">
        <f t="shared" si="26"/>
        <v>1501</v>
      </c>
      <c r="F170" s="36">
        <f t="shared" si="27"/>
        <v>17</v>
      </c>
      <c r="G170" s="12"/>
      <c r="H170" s="40"/>
      <c r="I170" s="47"/>
      <c r="J170" s="47"/>
      <c r="K170" s="47"/>
      <c r="L170" s="14" t="s">
        <v>716</v>
      </c>
      <c r="M170" s="40">
        <f t="shared" si="29"/>
        <v>1369</v>
      </c>
      <c r="N170" s="46">
        <v>296</v>
      </c>
      <c r="O170" s="46"/>
      <c r="P170" s="46">
        <v>1073</v>
      </c>
      <c r="Q170" s="46"/>
      <c r="R170" s="31" t="s">
        <v>719</v>
      </c>
      <c r="S170" s="51">
        <f t="shared" si="30"/>
        <v>149</v>
      </c>
      <c r="T170" s="49">
        <v>11</v>
      </c>
      <c r="U170" s="49">
        <v>6</v>
      </c>
      <c r="V170" s="50">
        <v>113</v>
      </c>
      <c r="W170" s="50"/>
      <c r="X170" s="50">
        <v>19</v>
      </c>
    </row>
    <row r="171" spans="1:24" ht="27">
      <c r="A171" s="935"/>
      <c r="B171" s="14" t="s">
        <v>329</v>
      </c>
      <c r="C171" s="14"/>
      <c r="D171" s="36">
        <v>923</v>
      </c>
      <c r="E171" s="36">
        <f t="shared" si="26"/>
        <v>674</v>
      </c>
      <c r="F171" s="36">
        <f t="shared" si="27"/>
        <v>249</v>
      </c>
      <c r="G171" s="12"/>
      <c r="H171" s="40"/>
      <c r="I171" s="47"/>
      <c r="J171" s="47"/>
      <c r="K171" s="47"/>
      <c r="L171" s="14" t="s">
        <v>716</v>
      </c>
      <c r="M171" s="40">
        <f t="shared" si="29"/>
        <v>707</v>
      </c>
      <c r="N171" s="46">
        <v>74</v>
      </c>
      <c r="O171" s="46">
        <v>13</v>
      </c>
      <c r="P171" s="46">
        <v>446</v>
      </c>
      <c r="Q171" s="46">
        <v>174</v>
      </c>
      <c r="R171" s="31" t="s">
        <v>719</v>
      </c>
      <c r="S171" s="51">
        <f t="shared" si="30"/>
        <v>216</v>
      </c>
      <c r="T171" s="49">
        <v>13</v>
      </c>
      <c r="U171" s="49">
        <v>45</v>
      </c>
      <c r="V171" s="50">
        <v>135</v>
      </c>
      <c r="W171" s="50">
        <v>4</v>
      </c>
      <c r="X171" s="50">
        <v>19</v>
      </c>
    </row>
    <row r="172" spans="1:24" ht="27">
      <c r="A172" s="935"/>
      <c r="B172" s="14" t="s">
        <v>330</v>
      </c>
      <c r="C172" s="14"/>
      <c r="D172" s="36">
        <v>839</v>
      </c>
      <c r="E172" s="36">
        <f t="shared" si="26"/>
        <v>614</v>
      </c>
      <c r="F172" s="36">
        <f t="shared" si="27"/>
        <v>225</v>
      </c>
      <c r="G172" s="12"/>
      <c r="H172" s="40"/>
      <c r="I172" s="47"/>
      <c r="J172" s="47"/>
      <c r="K172" s="47"/>
      <c r="L172" s="14" t="s">
        <v>716</v>
      </c>
      <c r="M172" s="40">
        <f t="shared" si="29"/>
        <v>621</v>
      </c>
      <c r="N172" s="46">
        <v>72</v>
      </c>
      <c r="O172" s="46">
        <v>13</v>
      </c>
      <c r="P172" s="46">
        <v>386</v>
      </c>
      <c r="Q172" s="46">
        <v>150</v>
      </c>
      <c r="R172" s="31" t="s">
        <v>719</v>
      </c>
      <c r="S172" s="51">
        <f t="shared" si="30"/>
        <v>218</v>
      </c>
      <c r="T172" s="49">
        <v>11</v>
      </c>
      <c r="U172" s="49">
        <v>46</v>
      </c>
      <c r="V172" s="50">
        <v>135</v>
      </c>
      <c r="W172" s="50">
        <v>5</v>
      </c>
      <c r="X172" s="50">
        <v>21</v>
      </c>
    </row>
    <row r="173" spans="1:24" ht="27">
      <c r="A173" s="935"/>
      <c r="B173" s="14" t="s">
        <v>339</v>
      </c>
      <c r="C173" s="14"/>
      <c r="D173" s="36">
        <v>651</v>
      </c>
      <c r="E173" s="36">
        <f t="shared" si="26"/>
        <v>393</v>
      </c>
      <c r="F173" s="36">
        <f t="shared" si="27"/>
        <v>258</v>
      </c>
      <c r="G173" s="12"/>
      <c r="H173" s="40"/>
      <c r="I173" s="47"/>
      <c r="J173" s="47"/>
      <c r="K173" s="47"/>
      <c r="L173" s="14" t="s">
        <v>716</v>
      </c>
      <c r="M173" s="40">
        <f t="shared" si="29"/>
        <v>464</v>
      </c>
      <c r="N173" s="46">
        <v>41</v>
      </c>
      <c r="O173" s="46">
        <v>14</v>
      </c>
      <c r="P173" s="46">
        <v>242</v>
      </c>
      <c r="Q173" s="46">
        <v>167</v>
      </c>
      <c r="R173" s="31" t="s">
        <v>719</v>
      </c>
      <c r="S173" s="51">
        <f t="shared" si="30"/>
        <v>187</v>
      </c>
      <c r="T173" s="49">
        <v>20</v>
      </c>
      <c r="U173" s="49">
        <v>42</v>
      </c>
      <c r="V173" s="50">
        <v>76</v>
      </c>
      <c r="W173" s="50">
        <v>15</v>
      </c>
      <c r="X173" s="50">
        <v>34</v>
      </c>
    </row>
    <row r="174" spans="1:24" ht="27">
      <c r="A174" s="935"/>
      <c r="B174" s="14" t="s">
        <v>333</v>
      </c>
      <c r="C174" s="14"/>
      <c r="D174" s="36">
        <v>1334</v>
      </c>
      <c r="E174" s="36">
        <f t="shared" si="26"/>
        <v>813</v>
      </c>
      <c r="F174" s="36">
        <f t="shared" si="27"/>
        <v>521</v>
      </c>
      <c r="G174" s="12"/>
      <c r="H174" s="40"/>
      <c r="I174" s="47"/>
      <c r="J174" s="47"/>
      <c r="K174" s="47"/>
      <c r="L174" s="14" t="s">
        <v>716</v>
      </c>
      <c r="M174" s="40">
        <f t="shared" si="29"/>
        <v>809</v>
      </c>
      <c r="N174" s="46">
        <v>65</v>
      </c>
      <c r="O174" s="46">
        <v>23</v>
      </c>
      <c r="P174" s="46">
        <v>428</v>
      </c>
      <c r="Q174" s="46">
        <v>293</v>
      </c>
      <c r="R174" s="31" t="s">
        <v>719</v>
      </c>
      <c r="S174" s="51">
        <f t="shared" si="30"/>
        <v>525</v>
      </c>
      <c r="T174" s="49">
        <v>35</v>
      </c>
      <c r="U174" s="49">
        <v>143</v>
      </c>
      <c r="V174" s="50">
        <v>261</v>
      </c>
      <c r="W174" s="50">
        <v>27</v>
      </c>
      <c r="X174" s="50">
        <v>59</v>
      </c>
    </row>
    <row r="175" spans="1:24" ht="27">
      <c r="A175" s="935"/>
      <c r="B175" s="14" t="s">
        <v>338</v>
      </c>
      <c r="C175" s="14"/>
      <c r="D175" s="36">
        <v>960</v>
      </c>
      <c r="E175" s="36">
        <f t="shared" si="26"/>
        <v>732</v>
      </c>
      <c r="F175" s="36">
        <f t="shared" si="27"/>
        <v>228</v>
      </c>
      <c r="G175" s="12"/>
      <c r="H175" s="40"/>
      <c r="I175" s="47"/>
      <c r="J175" s="47"/>
      <c r="K175" s="47"/>
      <c r="L175" s="14" t="s">
        <v>716</v>
      </c>
      <c r="M175" s="40">
        <f t="shared" si="29"/>
        <v>597</v>
      </c>
      <c r="N175" s="46">
        <v>61</v>
      </c>
      <c r="O175" s="46">
        <v>6</v>
      </c>
      <c r="P175" s="46">
        <v>396</v>
      </c>
      <c r="Q175" s="46">
        <v>134</v>
      </c>
      <c r="R175" s="31" t="s">
        <v>719</v>
      </c>
      <c r="S175" s="51">
        <f t="shared" si="30"/>
        <v>363</v>
      </c>
      <c r="T175" s="49">
        <v>27</v>
      </c>
      <c r="U175" s="49">
        <v>52</v>
      </c>
      <c r="V175" s="50">
        <v>216</v>
      </c>
      <c r="W175" s="50">
        <v>9</v>
      </c>
      <c r="X175" s="50">
        <v>59</v>
      </c>
    </row>
    <row r="176" spans="1:24" ht="27">
      <c r="A176" s="935"/>
      <c r="B176" s="14" t="s">
        <v>337</v>
      </c>
      <c r="C176" s="14"/>
      <c r="D176" s="36">
        <v>2433</v>
      </c>
      <c r="E176" s="36">
        <f t="shared" si="26"/>
        <v>1445</v>
      </c>
      <c r="F176" s="36">
        <f t="shared" si="27"/>
        <v>988</v>
      </c>
      <c r="G176" s="12"/>
      <c r="H176" s="40"/>
      <c r="I176" s="47"/>
      <c r="J176" s="47"/>
      <c r="K176" s="47"/>
      <c r="L176" s="14" t="s">
        <v>716</v>
      </c>
      <c r="M176" s="40">
        <f t="shared" si="29"/>
        <v>1379</v>
      </c>
      <c r="N176" s="46">
        <v>385</v>
      </c>
      <c r="O176" s="46">
        <v>165</v>
      </c>
      <c r="P176" s="46">
        <v>465</v>
      </c>
      <c r="Q176" s="46">
        <v>364</v>
      </c>
      <c r="R176" s="31" t="s">
        <v>719</v>
      </c>
      <c r="S176" s="51">
        <f t="shared" si="30"/>
        <v>1054</v>
      </c>
      <c r="T176" s="49">
        <v>109</v>
      </c>
      <c r="U176" s="49">
        <v>261</v>
      </c>
      <c r="V176" s="50">
        <v>423</v>
      </c>
      <c r="W176" s="50">
        <v>89</v>
      </c>
      <c r="X176" s="50">
        <v>172</v>
      </c>
    </row>
    <row r="177" spans="1:24" ht="27">
      <c r="A177" s="935"/>
      <c r="B177" s="14" t="s">
        <v>334</v>
      </c>
      <c r="C177" s="14"/>
      <c r="D177" s="36">
        <v>808</v>
      </c>
      <c r="E177" s="36">
        <f t="shared" si="26"/>
        <v>489</v>
      </c>
      <c r="F177" s="36">
        <f t="shared" si="27"/>
        <v>319</v>
      </c>
      <c r="G177" s="12"/>
      <c r="H177" s="40"/>
      <c r="I177" s="47"/>
      <c r="J177" s="47"/>
      <c r="K177" s="47"/>
      <c r="L177" s="14" t="s">
        <v>716</v>
      </c>
      <c r="M177" s="40">
        <f t="shared" si="29"/>
        <v>548</v>
      </c>
      <c r="N177" s="46">
        <v>46</v>
      </c>
      <c r="O177" s="46">
        <v>16</v>
      </c>
      <c r="P177" s="46">
        <v>288</v>
      </c>
      <c r="Q177" s="46">
        <v>198</v>
      </c>
      <c r="R177" s="31" t="s">
        <v>719</v>
      </c>
      <c r="S177" s="51">
        <f t="shared" si="30"/>
        <v>260</v>
      </c>
      <c r="T177" s="49">
        <v>23</v>
      </c>
      <c r="U177" s="49">
        <v>64</v>
      </c>
      <c r="V177" s="50">
        <v>116</v>
      </c>
      <c r="W177" s="50">
        <v>18</v>
      </c>
      <c r="X177" s="50">
        <v>39</v>
      </c>
    </row>
    <row r="178" spans="1:24" ht="27">
      <c r="A178" s="935"/>
      <c r="B178" s="14" t="s">
        <v>335</v>
      </c>
      <c r="C178" s="14"/>
      <c r="D178" s="36">
        <v>795</v>
      </c>
      <c r="E178" s="36">
        <f t="shared" si="26"/>
        <v>479</v>
      </c>
      <c r="F178" s="36">
        <f t="shared" si="27"/>
        <v>316</v>
      </c>
      <c r="G178" s="12"/>
      <c r="H178" s="40"/>
      <c r="I178" s="47"/>
      <c r="J178" s="47"/>
      <c r="K178" s="47"/>
      <c r="L178" s="14" t="s">
        <v>716</v>
      </c>
      <c r="M178" s="40">
        <f t="shared" si="29"/>
        <v>427</v>
      </c>
      <c r="N178" s="46">
        <v>37</v>
      </c>
      <c r="O178" s="46">
        <v>13</v>
      </c>
      <c r="P178" s="46">
        <v>224</v>
      </c>
      <c r="Q178" s="46">
        <v>153</v>
      </c>
      <c r="R178" s="31" t="s">
        <v>719</v>
      </c>
      <c r="S178" s="51">
        <f t="shared" si="30"/>
        <v>368</v>
      </c>
      <c r="T178" s="49">
        <v>37</v>
      </c>
      <c r="U178" s="49">
        <v>83</v>
      </c>
      <c r="V178" s="50">
        <v>152</v>
      </c>
      <c r="W178" s="50">
        <v>30</v>
      </c>
      <c r="X178" s="50">
        <v>66</v>
      </c>
    </row>
    <row r="179" spans="1:24" ht="27">
      <c r="A179" s="935"/>
      <c r="B179" s="14" t="s">
        <v>336</v>
      </c>
      <c r="C179" s="14"/>
      <c r="D179" s="36">
        <v>1809</v>
      </c>
      <c r="E179" s="36">
        <f t="shared" si="26"/>
        <v>1373</v>
      </c>
      <c r="F179" s="36">
        <f t="shared" si="27"/>
        <v>436</v>
      </c>
      <c r="G179" s="12"/>
      <c r="H179" s="40"/>
      <c r="I179" s="47"/>
      <c r="J179" s="47"/>
      <c r="K179" s="47"/>
      <c r="L179" s="14" t="s">
        <v>716</v>
      </c>
      <c r="M179" s="40">
        <f t="shared" si="29"/>
        <v>1019</v>
      </c>
      <c r="N179" s="46">
        <v>346</v>
      </c>
      <c r="O179" s="46">
        <v>41</v>
      </c>
      <c r="P179" s="46">
        <v>455</v>
      </c>
      <c r="Q179" s="46">
        <v>177</v>
      </c>
      <c r="R179" s="31" t="s">
        <v>719</v>
      </c>
      <c r="S179" s="51">
        <f t="shared" si="30"/>
        <v>790</v>
      </c>
      <c r="T179" s="49">
        <v>81</v>
      </c>
      <c r="U179" s="49">
        <v>105</v>
      </c>
      <c r="V179" s="50">
        <v>393</v>
      </c>
      <c r="W179" s="50">
        <v>32</v>
      </c>
      <c r="X179" s="50">
        <v>179</v>
      </c>
    </row>
    <row r="180" spans="1:24" ht="27">
      <c r="A180" s="935"/>
      <c r="B180" s="14" t="s">
        <v>332</v>
      </c>
      <c r="C180" s="14"/>
      <c r="D180" s="36">
        <v>841</v>
      </c>
      <c r="E180" s="36">
        <f t="shared" si="26"/>
        <v>630</v>
      </c>
      <c r="F180" s="36">
        <f t="shared" si="27"/>
        <v>211</v>
      </c>
      <c r="G180" s="12"/>
      <c r="H180" s="40"/>
      <c r="I180" s="47"/>
      <c r="J180" s="47"/>
      <c r="K180" s="47"/>
      <c r="L180" s="14" t="s">
        <v>716</v>
      </c>
      <c r="M180" s="40">
        <f t="shared" si="29"/>
        <v>392</v>
      </c>
      <c r="N180" s="46">
        <v>134</v>
      </c>
      <c r="O180" s="46">
        <v>16</v>
      </c>
      <c r="P180" s="46">
        <v>174</v>
      </c>
      <c r="Q180" s="46">
        <v>68</v>
      </c>
      <c r="R180" s="31" t="s">
        <v>719</v>
      </c>
      <c r="S180" s="51">
        <f t="shared" si="30"/>
        <v>449</v>
      </c>
      <c r="T180" s="49">
        <v>53</v>
      </c>
      <c r="U180" s="49">
        <v>52</v>
      </c>
      <c r="V180" s="50">
        <v>196</v>
      </c>
      <c r="W180" s="50">
        <v>22</v>
      </c>
      <c r="X180" s="50">
        <v>126</v>
      </c>
    </row>
    <row r="181" spans="1:24" ht="27">
      <c r="A181" s="936"/>
      <c r="B181" s="14" t="s">
        <v>331</v>
      </c>
      <c r="C181" s="14"/>
      <c r="D181" s="36">
        <v>1716</v>
      </c>
      <c r="E181" s="36">
        <f t="shared" si="26"/>
        <v>1295</v>
      </c>
      <c r="F181" s="36">
        <f t="shared" si="27"/>
        <v>421</v>
      </c>
      <c r="G181" s="12"/>
      <c r="H181" s="40"/>
      <c r="I181" s="47"/>
      <c r="J181" s="47"/>
      <c r="K181" s="47"/>
      <c r="L181" s="14" t="s">
        <v>716</v>
      </c>
      <c r="M181" s="40">
        <f t="shared" si="29"/>
        <v>884</v>
      </c>
      <c r="N181" s="46">
        <v>301</v>
      </c>
      <c r="O181" s="46">
        <v>36</v>
      </c>
      <c r="P181" s="46">
        <v>394</v>
      </c>
      <c r="Q181" s="46">
        <v>153</v>
      </c>
      <c r="R181" s="31" t="s">
        <v>719</v>
      </c>
      <c r="S181" s="51">
        <f t="shared" si="30"/>
        <v>832</v>
      </c>
      <c r="T181" s="49">
        <v>89</v>
      </c>
      <c r="U181" s="49">
        <v>108</v>
      </c>
      <c r="V181" s="50">
        <v>404</v>
      </c>
      <c r="W181" s="50">
        <v>35</v>
      </c>
      <c r="X181" s="50">
        <v>196</v>
      </c>
    </row>
    <row r="182" spans="1:24" s="2" customFormat="1">
      <c r="A182" s="934" t="s">
        <v>175</v>
      </c>
      <c r="B182" s="35" t="s">
        <v>175</v>
      </c>
      <c r="C182" s="37" t="s">
        <v>852</v>
      </c>
      <c r="D182" s="38">
        <f>SUM(D184:D192)</f>
        <v>16563</v>
      </c>
      <c r="E182" s="38">
        <f t="shared" si="26"/>
        <v>13027</v>
      </c>
      <c r="F182" s="38">
        <f t="shared" si="27"/>
        <v>3536</v>
      </c>
      <c r="G182" s="39"/>
      <c r="H182" s="38">
        <f t="shared" ref="H182:X182" si="35">SUM(H184:H192)</f>
        <v>1740</v>
      </c>
      <c r="I182" s="38">
        <f t="shared" si="35"/>
        <v>1549</v>
      </c>
      <c r="J182" s="38">
        <f t="shared" si="35"/>
        <v>191</v>
      </c>
      <c r="K182" s="38"/>
      <c r="L182" s="39"/>
      <c r="M182" s="38">
        <f t="shared" si="35"/>
        <v>9498</v>
      </c>
      <c r="N182" s="38">
        <f t="shared" si="35"/>
        <v>2771</v>
      </c>
      <c r="O182" s="38">
        <f t="shared" si="35"/>
        <v>381</v>
      </c>
      <c r="P182" s="38">
        <f t="shared" si="35"/>
        <v>4818</v>
      </c>
      <c r="Q182" s="38">
        <f t="shared" si="35"/>
        <v>1528</v>
      </c>
      <c r="R182" s="39"/>
      <c r="S182" s="38">
        <f t="shared" si="35"/>
        <v>5325</v>
      </c>
      <c r="T182" s="38">
        <f t="shared" si="35"/>
        <v>486</v>
      </c>
      <c r="U182" s="38">
        <f t="shared" si="35"/>
        <v>907</v>
      </c>
      <c r="V182" s="38">
        <f t="shared" si="35"/>
        <v>2779</v>
      </c>
      <c r="W182" s="38">
        <f t="shared" si="35"/>
        <v>234</v>
      </c>
      <c r="X182" s="38">
        <f t="shared" si="35"/>
        <v>919</v>
      </c>
    </row>
    <row r="183" spans="1:24" s="2" customFormat="1">
      <c r="A183" s="935"/>
      <c r="B183" s="35" t="s">
        <v>853</v>
      </c>
      <c r="C183" s="37"/>
      <c r="D183" s="36">
        <f>SUM(D184:D188)</f>
        <v>5371</v>
      </c>
      <c r="E183" s="36">
        <f t="shared" si="26"/>
        <v>5234</v>
      </c>
      <c r="F183" s="36">
        <f t="shared" si="27"/>
        <v>137</v>
      </c>
      <c r="G183" s="41"/>
      <c r="H183" s="36">
        <f t="shared" ref="H183:X183" si="36">SUM(H184:H188)</f>
        <v>1740</v>
      </c>
      <c r="I183" s="36">
        <f t="shared" si="36"/>
        <v>1549</v>
      </c>
      <c r="J183" s="36">
        <f t="shared" si="36"/>
        <v>191</v>
      </c>
      <c r="K183" s="36"/>
      <c r="L183" s="41"/>
      <c r="M183" s="36">
        <f t="shared" si="36"/>
        <v>3090</v>
      </c>
      <c r="N183" s="36">
        <f t="shared" si="36"/>
        <v>1044</v>
      </c>
      <c r="O183" s="36"/>
      <c r="P183" s="36">
        <f t="shared" si="36"/>
        <v>2046</v>
      </c>
      <c r="Q183" s="36"/>
      <c r="R183" s="41"/>
      <c r="S183" s="36">
        <f t="shared" si="36"/>
        <v>541</v>
      </c>
      <c r="T183" s="36">
        <f t="shared" si="36"/>
        <v>58</v>
      </c>
      <c r="U183" s="36">
        <f t="shared" si="36"/>
        <v>67</v>
      </c>
      <c r="V183" s="36">
        <f t="shared" si="36"/>
        <v>310</v>
      </c>
      <c r="W183" s="36">
        <f t="shared" si="36"/>
        <v>12</v>
      </c>
      <c r="X183" s="36">
        <f t="shared" si="36"/>
        <v>94</v>
      </c>
    </row>
    <row r="184" spans="1:24" ht="27">
      <c r="A184" s="935"/>
      <c r="B184" s="28" t="s">
        <v>854</v>
      </c>
      <c r="C184" s="14" t="s">
        <v>176</v>
      </c>
      <c r="D184" s="36">
        <v>1218</v>
      </c>
      <c r="E184" s="36">
        <f t="shared" si="26"/>
        <v>1218</v>
      </c>
      <c r="F184" s="36"/>
      <c r="G184" s="12" t="s">
        <v>717</v>
      </c>
      <c r="H184" s="38">
        <f>I184+J184+K184</f>
        <v>1218</v>
      </c>
      <c r="I184" s="44">
        <v>1121</v>
      </c>
      <c r="J184" s="44">
        <v>97</v>
      </c>
      <c r="K184" s="44"/>
      <c r="L184" s="26"/>
      <c r="M184" s="45"/>
      <c r="N184" s="46"/>
      <c r="O184" s="46"/>
      <c r="P184" s="46"/>
      <c r="Q184" s="46"/>
      <c r="R184" s="31"/>
      <c r="S184" s="45"/>
      <c r="T184" s="46"/>
      <c r="U184" s="46"/>
      <c r="V184" s="46"/>
      <c r="W184" s="46"/>
      <c r="X184" s="46"/>
    </row>
    <row r="185" spans="1:24" ht="27">
      <c r="A185" s="935"/>
      <c r="B185" s="28" t="s">
        <v>854</v>
      </c>
      <c r="C185" s="14" t="s">
        <v>177</v>
      </c>
      <c r="D185" s="36">
        <v>522</v>
      </c>
      <c r="E185" s="36">
        <f t="shared" si="26"/>
        <v>522</v>
      </c>
      <c r="F185" s="36"/>
      <c r="G185" s="12" t="s">
        <v>717</v>
      </c>
      <c r="H185" s="38">
        <f>I185+J185+K185</f>
        <v>522</v>
      </c>
      <c r="I185" s="44">
        <v>428</v>
      </c>
      <c r="J185" s="44">
        <v>94</v>
      </c>
      <c r="K185" s="44"/>
      <c r="L185" s="26"/>
      <c r="M185" s="45"/>
      <c r="N185" s="46"/>
      <c r="O185" s="46"/>
      <c r="P185" s="46"/>
      <c r="Q185" s="46"/>
      <c r="R185" s="31"/>
      <c r="S185" s="45"/>
      <c r="T185" s="46"/>
      <c r="U185" s="46"/>
      <c r="V185" s="46"/>
      <c r="W185" s="46"/>
      <c r="X185" s="46"/>
    </row>
    <row r="186" spans="1:24" ht="27">
      <c r="A186" s="935"/>
      <c r="B186" s="14" t="s">
        <v>854</v>
      </c>
      <c r="C186" s="14"/>
      <c r="D186" s="36">
        <v>3277</v>
      </c>
      <c r="E186" s="36">
        <f t="shared" si="26"/>
        <v>3245</v>
      </c>
      <c r="F186" s="36">
        <f t="shared" si="27"/>
        <v>32</v>
      </c>
      <c r="G186" s="12"/>
      <c r="H186" s="40"/>
      <c r="I186" s="47"/>
      <c r="J186" s="47"/>
      <c r="K186" s="47"/>
      <c r="L186" s="14" t="s">
        <v>716</v>
      </c>
      <c r="M186" s="40">
        <f t="shared" si="29"/>
        <v>3090</v>
      </c>
      <c r="N186" s="46">
        <v>1044</v>
      </c>
      <c r="O186" s="46"/>
      <c r="P186" s="46">
        <v>2046</v>
      </c>
      <c r="Q186" s="46"/>
      <c r="R186" s="31" t="s">
        <v>719</v>
      </c>
      <c r="S186" s="51">
        <f t="shared" si="30"/>
        <v>187</v>
      </c>
      <c r="T186" s="49">
        <v>26</v>
      </c>
      <c r="U186" s="49">
        <v>6</v>
      </c>
      <c r="V186" s="50">
        <v>111</v>
      </c>
      <c r="W186" s="50"/>
      <c r="X186" s="50">
        <v>44</v>
      </c>
    </row>
    <row r="187" spans="1:24" ht="27">
      <c r="A187" s="935"/>
      <c r="B187" s="14" t="s">
        <v>855</v>
      </c>
      <c r="C187" s="14"/>
      <c r="D187" s="36">
        <v>31</v>
      </c>
      <c r="E187" s="36">
        <f t="shared" si="26"/>
        <v>26</v>
      </c>
      <c r="F187" s="36">
        <f t="shared" si="27"/>
        <v>5</v>
      </c>
      <c r="G187" s="12"/>
      <c r="H187" s="40"/>
      <c r="I187" s="47"/>
      <c r="J187" s="47"/>
      <c r="K187" s="47"/>
      <c r="L187" s="14"/>
      <c r="M187" s="40"/>
      <c r="N187" s="47"/>
      <c r="O187" s="47"/>
      <c r="P187" s="47"/>
      <c r="Q187" s="47"/>
      <c r="R187" s="14" t="s">
        <v>719</v>
      </c>
      <c r="S187" s="51">
        <f t="shared" si="30"/>
        <v>31</v>
      </c>
      <c r="T187" s="49">
        <v>4</v>
      </c>
      <c r="U187" s="49">
        <v>1</v>
      </c>
      <c r="V187" s="50">
        <v>21</v>
      </c>
      <c r="W187" s="50"/>
      <c r="X187" s="50">
        <v>5</v>
      </c>
    </row>
    <row r="188" spans="1:24" ht="27">
      <c r="A188" s="935"/>
      <c r="B188" s="14" t="s">
        <v>340</v>
      </c>
      <c r="C188" s="14"/>
      <c r="D188" s="36">
        <v>323</v>
      </c>
      <c r="E188" s="36">
        <f t="shared" si="26"/>
        <v>223</v>
      </c>
      <c r="F188" s="36">
        <f t="shared" si="27"/>
        <v>100</v>
      </c>
      <c r="G188" s="12"/>
      <c r="H188" s="40"/>
      <c r="I188" s="47"/>
      <c r="J188" s="47"/>
      <c r="K188" s="47"/>
      <c r="L188" s="14"/>
      <c r="M188" s="40"/>
      <c r="N188" s="47"/>
      <c r="O188" s="47"/>
      <c r="P188" s="47"/>
      <c r="Q188" s="47"/>
      <c r="R188" s="14" t="s">
        <v>719</v>
      </c>
      <c r="S188" s="51">
        <f t="shared" si="30"/>
        <v>323</v>
      </c>
      <c r="T188" s="49">
        <v>28</v>
      </c>
      <c r="U188" s="49">
        <v>60</v>
      </c>
      <c r="V188" s="50">
        <v>178</v>
      </c>
      <c r="W188" s="50">
        <v>12</v>
      </c>
      <c r="X188" s="50">
        <v>45</v>
      </c>
    </row>
    <row r="189" spans="1:24" ht="27">
      <c r="A189" s="935"/>
      <c r="B189" s="14" t="s">
        <v>342</v>
      </c>
      <c r="C189" s="14"/>
      <c r="D189" s="36">
        <v>2813</v>
      </c>
      <c r="E189" s="36">
        <f t="shared" si="26"/>
        <v>1656</v>
      </c>
      <c r="F189" s="36">
        <f t="shared" si="27"/>
        <v>1157</v>
      </c>
      <c r="G189" s="12"/>
      <c r="H189" s="40"/>
      <c r="I189" s="47"/>
      <c r="J189" s="47"/>
      <c r="K189" s="47"/>
      <c r="L189" s="14" t="s">
        <v>716</v>
      </c>
      <c r="M189" s="40">
        <f t="shared" si="29"/>
        <v>1429</v>
      </c>
      <c r="N189" s="46">
        <v>374</v>
      </c>
      <c r="O189" s="46">
        <v>160</v>
      </c>
      <c r="P189" s="46">
        <v>502</v>
      </c>
      <c r="Q189" s="46">
        <v>393</v>
      </c>
      <c r="R189" s="31" t="s">
        <v>719</v>
      </c>
      <c r="S189" s="51">
        <f t="shared" si="30"/>
        <v>1384</v>
      </c>
      <c r="T189" s="49">
        <v>150</v>
      </c>
      <c r="U189" s="49">
        <v>334</v>
      </c>
      <c r="V189" s="50">
        <v>541</v>
      </c>
      <c r="W189" s="50">
        <v>120</v>
      </c>
      <c r="X189" s="50">
        <v>239</v>
      </c>
    </row>
    <row r="190" spans="1:24" ht="27">
      <c r="A190" s="935"/>
      <c r="B190" s="14" t="s">
        <v>341</v>
      </c>
      <c r="C190" s="14"/>
      <c r="D190" s="36">
        <v>2676</v>
      </c>
      <c r="E190" s="36">
        <f t="shared" si="26"/>
        <v>1836</v>
      </c>
      <c r="F190" s="36">
        <f t="shared" si="27"/>
        <v>840</v>
      </c>
      <c r="G190" s="12"/>
      <c r="H190" s="40"/>
      <c r="I190" s="47"/>
      <c r="J190" s="47"/>
      <c r="K190" s="47"/>
      <c r="L190" s="14" t="s">
        <v>716</v>
      </c>
      <c r="M190" s="40">
        <f t="shared" si="29"/>
        <v>2198</v>
      </c>
      <c r="N190" s="46">
        <v>559</v>
      </c>
      <c r="O190" s="46">
        <v>126</v>
      </c>
      <c r="P190" s="46">
        <v>908</v>
      </c>
      <c r="Q190" s="46">
        <v>605</v>
      </c>
      <c r="R190" s="31" t="s">
        <v>719</v>
      </c>
      <c r="S190" s="51">
        <f t="shared" si="30"/>
        <v>478</v>
      </c>
      <c r="T190" s="49">
        <v>24</v>
      </c>
      <c r="U190" s="49">
        <v>77</v>
      </c>
      <c r="V190" s="50">
        <v>320</v>
      </c>
      <c r="W190" s="50">
        <v>8</v>
      </c>
      <c r="X190" s="50">
        <v>49</v>
      </c>
    </row>
    <row r="191" spans="1:24" ht="27">
      <c r="A191" s="935"/>
      <c r="B191" s="14" t="s">
        <v>343</v>
      </c>
      <c r="C191" s="14"/>
      <c r="D191" s="36">
        <v>2073</v>
      </c>
      <c r="E191" s="36">
        <f t="shared" si="26"/>
        <v>1539</v>
      </c>
      <c r="F191" s="36">
        <f t="shared" si="27"/>
        <v>534</v>
      </c>
      <c r="G191" s="12"/>
      <c r="H191" s="40"/>
      <c r="I191" s="47"/>
      <c r="J191" s="47"/>
      <c r="K191" s="47"/>
      <c r="L191" s="14" t="s">
        <v>716</v>
      </c>
      <c r="M191" s="40">
        <f t="shared" si="29"/>
        <v>883</v>
      </c>
      <c r="N191" s="46">
        <v>125</v>
      </c>
      <c r="O191" s="46">
        <v>15</v>
      </c>
      <c r="P191" s="46">
        <v>535</v>
      </c>
      <c r="Q191" s="46">
        <v>208</v>
      </c>
      <c r="R191" s="31" t="s">
        <v>719</v>
      </c>
      <c r="S191" s="51">
        <f t="shared" si="30"/>
        <v>1190</v>
      </c>
      <c r="T191" s="49">
        <v>95</v>
      </c>
      <c r="U191" s="49">
        <v>181</v>
      </c>
      <c r="V191" s="50">
        <v>678</v>
      </c>
      <c r="W191" s="50">
        <v>35</v>
      </c>
      <c r="X191" s="50">
        <v>201</v>
      </c>
    </row>
    <row r="192" spans="1:24" ht="27">
      <c r="A192" s="936"/>
      <c r="B192" s="14" t="s">
        <v>344</v>
      </c>
      <c r="C192" s="14"/>
      <c r="D192" s="36">
        <v>3630</v>
      </c>
      <c r="E192" s="36">
        <f t="shared" si="26"/>
        <v>2762</v>
      </c>
      <c r="F192" s="36">
        <f t="shared" si="27"/>
        <v>868</v>
      </c>
      <c r="G192" s="12"/>
      <c r="H192" s="40"/>
      <c r="I192" s="47"/>
      <c r="J192" s="47"/>
      <c r="K192" s="47"/>
      <c r="L192" s="14" t="s">
        <v>716</v>
      </c>
      <c r="M192" s="40">
        <f t="shared" si="29"/>
        <v>1898</v>
      </c>
      <c r="N192" s="46">
        <v>669</v>
      </c>
      <c r="O192" s="46">
        <v>80</v>
      </c>
      <c r="P192" s="46">
        <v>827</v>
      </c>
      <c r="Q192" s="46">
        <v>322</v>
      </c>
      <c r="R192" s="31" t="s">
        <v>719</v>
      </c>
      <c r="S192" s="51">
        <f t="shared" si="30"/>
        <v>1732</v>
      </c>
      <c r="T192" s="49">
        <v>159</v>
      </c>
      <c r="U192" s="49">
        <v>248</v>
      </c>
      <c r="V192" s="50">
        <v>930</v>
      </c>
      <c r="W192" s="50">
        <v>59</v>
      </c>
      <c r="X192" s="50">
        <v>336</v>
      </c>
    </row>
    <row r="193" spans="1:24" s="2" customFormat="1">
      <c r="A193" s="934" t="s">
        <v>178</v>
      </c>
      <c r="B193" s="35" t="s">
        <v>178</v>
      </c>
      <c r="C193" s="37" t="s">
        <v>856</v>
      </c>
      <c r="D193" s="38">
        <f>SUM(D195:D210)</f>
        <v>18788</v>
      </c>
      <c r="E193" s="38">
        <f t="shared" si="26"/>
        <v>14051</v>
      </c>
      <c r="F193" s="38">
        <f t="shared" si="27"/>
        <v>4737</v>
      </c>
      <c r="G193" s="39"/>
      <c r="H193" s="38">
        <f t="shared" ref="H193:X193" si="37">SUM(H195:H210)</f>
        <v>745</v>
      </c>
      <c r="I193" s="38">
        <f t="shared" si="37"/>
        <v>622</v>
      </c>
      <c r="J193" s="38">
        <f t="shared" si="37"/>
        <v>123</v>
      </c>
      <c r="K193" s="38"/>
      <c r="L193" s="39"/>
      <c r="M193" s="38">
        <f t="shared" si="37"/>
        <v>11821</v>
      </c>
      <c r="N193" s="38">
        <f t="shared" si="37"/>
        <v>3843</v>
      </c>
      <c r="O193" s="38">
        <f t="shared" si="37"/>
        <v>618</v>
      </c>
      <c r="P193" s="38">
        <f t="shared" si="37"/>
        <v>5272</v>
      </c>
      <c r="Q193" s="38">
        <f t="shared" si="37"/>
        <v>2088</v>
      </c>
      <c r="R193" s="39"/>
      <c r="S193" s="38">
        <f t="shared" si="37"/>
        <v>6222</v>
      </c>
      <c r="T193" s="38">
        <f t="shared" si="37"/>
        <v>618</v>
      </c>
      <c r="U193" s="38">
        <f t="shared" si="37"/>
        <v>1094</v>
      </c>
      <c r="V193" s="38">
        <f t="shared" si="37"/>
        <v>3033</v>
      </c>
      <c r="W193" s="38">
        <f t="shared" si="37"/>
        <v>319</v>
      </c>
      <c r="X193" s="38">
        <f t="shared" si="37"/>
        <v>1158</v>
      </c>
    </row>
    <row r="194" spans="1:24" s="2" customFormat="1">
      <c r="A194" s="935"/>
      <c r="B194" s="35" t="s">
        <v>857</v>
      </c>
      <c r="C194" s="43"/>
      <c r="D194" s="36">
        <f>SUM(D195:D198)</f>
        <v>4118</v>
      </c>
      <c r="E194" s="36">
        <f t="shared" si="26"/>
        <v>3715</v>
      </c>
      <c r="F194" s="36">
        <f t="shared" si="27"/>
        <v>403</v>
      </c>
      <c r="G194" s="41"/>
      <c r="H194" s="36">
        <f t="shared" ref="H194:X194" si="38">SUM(H195:H198)</f>
        <v>745</v>
      </c>
      <c r="I194" s="36">
        <f t="shared" si="38"/>
        <v>622</v>
      </c>
      <c r="J194" s="36">
        <f t="shared" si="38"/>
        <v>123</v>
      </c>
      <c r="K194" s="36"/>
      <c r="L194" s="41"/>
      <c r="M194" s="36">
        <f t="shared" si="38"/>
        <v>2455</v>
      </c>
      <c r="N194" s="36">
        <f t="shared" si="38"/>
        <v>909</v>
      </c>
      <c r="O194" s="36">
        <f t="shared" si="38"/>
        <v>42</v>
      </c>
      <c r="P194" s="36">
        <f t="shared" si="38"/>
        <v>1367</v>
      </c>
      <c r="Q194" s="36">
        <f t="shared" si="38"/>
        <v>137</v>
      </c>
      <c r="R194" s="41"/>
      <c r="S194" s="36">
        <f t="shared" si="38"/>
        <v>918</v>
      </c>
      <c r="T194" s="36">
        <f t="shared" si="38"/>
        <v>61</v>
      </c>
      <c r="U194" s="36">
        <f t="shared" si="38"/>
        <v>145</v>
      </c>
      <c r="V194" s="36">
        <f t="shared" si="38"/>
        <v>591</v>
      </c>
      <c r="W194" s="36">
        <f t="shared" si="38"/>
        <v>18</v>
      </c>
      <c r="X194" s="36">
        <f t="shared" si="38"/>
        <v>103</v>
      </c>
    </row>
    <row r="195" spans="1:24" ht="27">
      <c r="A195" s="935"/>
      <c r="B195" s="28" t="s">
        <v>858</v>
      </c>
      <c r="C195" s="14" t="s">
        <v>179</v>
      </c>
      <c r="D195" s="36">
        <v>599</v>
      </c>
      <c r="E195" s="36">
        <f t="shared" si="26"/>
        <v>599</v>
      </c>
      <c r="F195" s="36"/>
      <c r="G195" s="12" t="s">
        <v>717</v>
      </c>
      <c r="H195" s="38">
        <f>I195+J195+K195</f>
        <v>599</v>
      </c>
      <c r="I195" s="44">
        <v>476</v>
      </c>
      <c r="J195" s="44">
        <v>123</v>
      </c>
      <c r="K195" s="44"/>
      <c r="L195" s="26"/>
      <c r="M195" s="45"/>
      <c r="N195" s="46"/>
      <c r="O195" s="46"/>
      <c r="P195" s="46"/>
      <c r="Q195" s="46"/>
      <c r="R195" s="31"/>
      <c r="S195" s="45"/>
      <c r="T195" s="46"/>
      <c r="U195" s="46"/>
      <c r="V195" s="46"/>
      <c r="W195" s="46"/>
      <c r="X195" s="46"/>
    </row>
    <row r="196" spans="1:24" ht="27">
      <c r="A196" s="935"/>
      <c r="B196" s="28" t="s">
        <v>858</v>
      </c>
      <c r="C196" s="14" t="s">
        <v>180</v>
      </c>
      <c r="D196" s="36">
        <v>146</v>
      </c>
      <c r="E196" s="36">
        <f t="shared" si="26"/>
        <v>146</v>
      </c>
      <c r="F196" s="36"/>
      <c r="G196" s="12" t="s">
        <v>715</v>
      </c>
      <c r="H196" s="38">
        <f>I196+J196+K196</f>
        <v>146</v>
      </c>
      <c r="I196" s="44">
        <v>146</v>
      </c>
      <c r="J196" s="44"/>
      <c r="K196" s="44"/>
      <c r="L196" s="26"/>
      <c r="M196" s="45"/>
      <c r="N196" s="46"/>
      <c r="O196" s="46"/>
      <c r="P196" s="46"/>
      <c r="Q196" s="46"/>
      <c r="R196" s="31"/>
      <c r="S196" s="45"/>
      <c r="T196" s="46"/>
      <c r="U196" s="46"/>
      <c r="V196" s="46"/>
      <c r="W196" s="46"/>
      <c r="X196" s="46"/>
    </row>
    <row r="197" spans="1:24" ht="27">
      <c r="A197" s="935"/>
      <c r="B197" s="14" t="s">
        <v>858</v>
      </c>
      <c r="C197" s="14"/>
      <c r="D197" s="36">
        <v>2339</v>
      </c>
      <c r="E197" s="36">
        <f t="shared" si="26"/>
        <v>2288</v>
      </c>
      <c r="F197" s="36">
        <f t="shared" si="27"/>
        <v>51</v>
      </c>
      <c r="G197" s="12"/>
      <c r="H197" s="40"/>
      <c r="I197" s="47"/>
      <c r="J197" s="47"/>
      <c r="K197" s="47"/>
      <c r="L197" s="14" t="s">
        <v>716</v>
      </c>
      <c r="M197" s="40">
        <f t="shared" si="29"/>
        <v>1905</v>
      </c>
      <c r="N197" s="46">
        <v>771</v>
      </c>
      <c r="O197" s="46"/>
      <c r="P197" s="46">
        <v>1134</v>
      </c>
      <c r="Q197" s="46"/>
      <c r="R197" s="31" t="s">
        <v>719</v>
      </c>
      <c r="S197" s="51">
        <f t="shared" si="30"/>
        <v>434</v>
      </c>
      <c r="T197" s="49">
        <v>33</v>
      </c>
      <c r="U197" s="49">
        <v>18</v>
      </c>
      <c r="V197" s="50">
        <v>325</v>
      </c>
      <c r="W197" s="50"/>
      <c r="X197" s="50">
        <v>58</v>
      </c>
    </row>
    <row r="198" spans="1:24" ht="27">
      <c r="A198" s="935"/>
      <c r="B198" s="14" t="s">
        <v>345</v>
      </c>
      <c r="C198" s="14"/>
      <c r="D198" s="36">
        <v>1034</v>
      </c>
      <c r="E198" s="36">
        <f t="shared" si="26"/>
        <v>682</v>
      </c>
      <c r="F198" s="36">
        <f t="shared" si="27"/>
        <v>352</v>
      </c>
      <c r="G198" s="12"/>
      <c r="H198" s="40"/>
      <c r="I198" s="47"/>
      <c r="J198" s="47"/>
      <c r="K198" s="47"/>
      <c r="L198" s="14" t="s">
        <v>716</v>
      </c>
      <c r="M198" s="40">
        <f t="shared" si="29"/>
        <v>550</v>
      </c>
      <c r="N198" s="46">
        <v>138</v>
      </c>
      <c r="O198" s="46">
        <v>42</v>
      </c>
      <c r="P198" s="46">
        <v>233</v>
      </c>
      <c r="Q198" s="46">
        <v>137</v>
      </c>
      <c r="R198" s="31" t="s">
        <v>719</v>
      </c>
      <c r="S198" s="51">
        <f t="shared" si="30"/>
        <v>484</v>
      </c>
      <c r="T198" s="49">
        <v>28</v>
      </c>
      <c r="U198" s="49">
        <v>127</v>
      </c>
      <c r="V198" s="50">
        <v>266</v>
      </c>
      <c r="W198" s="50">
        <v>18</v>
      </c>
      <c r="X198" s="50">
        <v>45</v>
      </c>
    </row>
    <row r="199" spans="1:24" ht="27">
      <c r="A199" s="935"/>
      <c r="B199" s="14" t="s">
        <v>355</v>
      </c>
      <c r="C199" s="14"/>
      <c r="D199" s="36">
        <v>1791</v>
      </c>
      <c r="E199" s="36">
        <f t="shared" si="26"/>
        <v>1358</v>
      </c>
      <c r="F199" s="36">
        <f t="shared" si="27"/>
        <v>433</v>
      </c>
      <c r="G199" s="12"/>
      <c r="H199" s="40"/>
      <c r="I199" s="47"/>
      <c r="J199" s="47"/>
      <c r="K199" s="47"/>
      <c r="L199" s="14" t="s">
        <v>716</v>
      </c>
      <c r="M199" s="40">
        <f t="shared" si="29"/>
        <v>1027</v>
      </c>
      <c r="N199" s="46">
        <v>349</v>
      </c>
      <c r="O199" s="46">
        <v>42</v>
      </c>
      <c r="P199" s="46">
        <v>459</v>
      </c>
      <c r="Q199" s="46">
        <v>177</v>
      </c>
      <c r="R199" s="31" t="s">
        <v>719</v>
      </c>
      <c r="S199" s="51">
        <f t="shared" si="30"/>
        <v>764</v>
      </c>
      <c r="T199" s="49">
        <v>83</v>
      </c>
      <c r="U199" s="49">
        <v>98</v>
      </c>
      <c r="V199" s="50">
        <v>368</v>
      </c>
      <c r="W199" s="50">
        <v>33</v>
      </c>
      <c r="X199" s="50">
        <v>182</v>
      </c>
    </row>
    <row r="200" spans="1:24" ht="27">
      <c r="A200" s="935"/>
      <c r="B200" s="14" t="s">
        <v>347</v>
      </c>
      <c r="C200" s="14"/>
      <c r="D200" s="36">
        <v>761</v>
      </c>
      <c r="E200" s="36">
        <f t="shared" ref="E200:E223" si="39">I200+J200+N200+P200+V200+X200</f>
        <v>445</v>
      </c>
      <c r="F200" s="36">
        <f t="shared" ref="F200:F223" si="40">K200+O200+Q200+T200+U200+W200</f>
        <v>316</v>
      </c>
      <c r="G200" s="12"/>
      <c r="H200" s="40"/>
      <c r="I200" s="47"/>
      <c r="J200" s="47"/>
      <c r="K200" s="47"/>
      <c r="L200" s="14" t="s">
        <v>716</v>
      </c>
      <c r="M200" s="40">
        <f t="shared" si="29"/>
        <v>289</v>
      </c>
      <c r="N200" s="46">
        <v>85</v>
      </c>
      <c r="O200" s="46">
        <v>36</v>
      </c>
      <c r="P200" s="46">
        <v>94</v>
      </c>
      <c r="Q200" s="46">
        <v>74</v>
      </c>
      <c r="R200" s="31" t="s">
        <v>719</v>
      </c>
      <c r="S200" s="51">
        <f t="shared" si="30"/>
        <v>472</v>
      </c>
      <c r="T200" s="49">
        <v>49</v>
      </c>
      <c r="U200" s="49">
        <v>119</v>
      </c>
      <c r="V200" s="50">
        <v>192</v>
      </c>
      <c r="W200" s="50">
        <v>38</v>
      </c>
      <c r="X200" s="50">
        <v>74</v>
      </c>
    </row>
    <row r="201" spans="1:24" ht="27">
      <c r="A201" s="935"/>
      <c r="B201" s="14" t="s">
        <v>354</v>
      </c>
      <c r="C201" s="14"/>
      <c r="D201" s="36">
        <v>2482</v>
      </c>
      <c r="E201" s="36">
        <f t="shared" si="39"/>
        <v>1482</v>
      </c>
      <c r="F201" s="36">
        <f t="shared" si="40"/>
        <v>1000</v>
      </c>
      <c r="G201" s="12"/>
      <c r="H201" s="40"/>
      <c r="I201" s="47"/>
      <c r="J201" s="47"/>
      <c r="K201" s="47"/>
      <c r="L201" s="14" t="s">
        <v>716</v>
      </c>
      <c r="M201" s="40">
        <f t="shared" si="29"/>
        <v>1591</v>
      </c>
      <c r="N201" s="46">
        <v>427</v>
      </c>
      <c r="O201" s="46">
        <v>182</v>
      </c>
      <c r="P201" s="46">
        <v>550</v>
      </c>
      <c r="Q201" s="46">
        <v>432</v>
      </c>
      <c r="R201" s="31" t="s">
        <v>719</v>
      </c>
      <c r="S201" s="51">
        <f t="shared" si="30"/>
        <v>891</v>
      </c>
      <c r="T201" s="49">
        <v>89</v>
      </c>
      <c r="U201" s="49">
        <v>223</v>
      </c>
      <c r="V201" s="50">
        <v>361</v>
      </c>
      <c r="W201" s="50">
        <v>74</v>
      </c>
      <c r="X201" s="50">
        <v>144</v>
      </c>
    </row>
    <row r="202" spans="1:24" ht="27">
      <c r="A202" s="935"/>
      <c r="B202" s="14" t="s">
        <v>351</v>
      </c>
      <c r="C202" s="14"/>
      <c r="D202" s="36">
        <v>1128</v>
      </c>
      <c r="E202" s="36">
        <f t="shared" si="39"/>
        <v>851</v>
      </c>
      <c r="F202" s="36">
        <f t="shared" si="40"/>
        <v>277</v>
      </c>
      <c r="G202" s="12"/>
      <c r="H202" s="40"/>
      <c r="I202" s="47"/>
      <c r="J202" s="47"/>
      <c r="K202" s="47"/>
      <c r="L202" s="14" t="s">
        <v>716</v>
      </c>
      <c r="M202" s="40">
        <f t="shared" si="29"/>
        <v>588</v>
      </c>
      <c r="N202" s="46">
        <v>210</v>
      </c>
      <c r="O202" s="46">
        <v>25</v>
      </c>
      <c r="P202" s="46">
        <v>254</v>
      </c>
      <c r="Q202" s="46">
        <v>99</v>
      </c>
      <c r="R202" s="31" t="s">
        <v>719</v>
      </c>
      <c r="S202" s="51">
        <f t="shared" si="30"/>
        <v>540</v>
      </c>
      <c r="T202" s="49">
        <v>59</v>
      </c>
      <c r="U202" s="49">
        <v>71</v>
      </c>
      <c r="V202" s="50">
        <v>265</v>
      </c>
      <c r="W202" s="50">
        <v>23</v>
      </c>
      <c r="X202" s="50">
        <v>122</v>
      </c>
    </row>
    <row r="203" spans="1:24" ht="27">
      <c r="A203" s="935"/>
      <c r="B203" s="14" t="s">
        <v>353</v>
      </c>
      <c r="C203" s="14"/>
      <c r="D203" s="36">
        <v>1041</v>
      </c>
      <c r="E203" s="36">
        <f t="shared" si="39"/>
        <v>791</v>
      </c>
      <c r="F203" s="36">
        <f t="shared" si="40"/>
        <v>250</v>
      </c>
      <c r="G203" s="12"/>
      <c r="H203" s="40"/>
      <c r="I203" s="47"/>
      <c r="J203" s="47"/>
      <c r="K203" s="47"/>
      <c r="L203" s="14" t="s">
        <v>716</v>
      </c>
      <c r="M203" s="40">
        <f t="shared" ref="M203:M223" si="41">N203+O203+P203+Q203</f>
        <v>607</v>
      </c>
      <c r="N203" s="46">
        <v>228</v>
      </c>
      <c r="O203" s="46">
        <v>27</v>
      </c>
      <c r="P203" s="46">
        <v>253</v>
      </c>
      <c r="Q203" s="46">
        <v>99</v>
      </c>
      <c r="R203" s="31" t="s">
        <v>719</v>
      </c>
      <c r="S203" s="51">
        <f t="shared" ref="S203:S223" si="42">T203+U203+V203+W203+X203</f>
        <v>434</v>
      </c>
      <c r="T203" s="49">
        <v>48</v>
      </c>
      <c r="U203" s="49">
        <v>57</v>
      </c>
      <c r="V203" s="50">
        <v>213</v>
      </c>
      <c r="W203" s="50">
        <v>19</v>
      </c>
      <c r="X203" s="50">
        <v>97</v>
      </c>
    </row>
    <row r="204" spans="1:24" ht="27">
      <c r="A204" s="935"/>
      <c r="B204" s="14" t="s">
        <v>356</v>
      </c>
      <c r="C204" s="14"/>
      <c r="D204" s="36">
        <v>2266</v>
      </c>
      <c r="E204" s="36">
        <f t="shared" si="39"/>
        <v>1761</v>
      </c>
      <c r="F204" s="36">
        <f t="shared" si="40"/>
        <v>505</v>
      </c>
      <c r="G204" s="12"/>
      <c r="H204" s="40"/>
      <c r="I204" s="47"/>
      <c r="J204" s="47"/>
      <c r="K204" s="47"/>
      <c r="L204" s="14" t="s">
        <v>716</v>
      </c>
      <c r="M204" s="40">
        <f t="shared" si="41"/>
        <v>1950</v>
      </c>
      <c r="N204" s="46">
        <v>655</v>
      </c>
      <c r="O204" s="46">
        <v>78</v>
      </c>
      <c r="P204" s="46">
        <v>876</v>
      </c>
      <c r="Q204" s="46">
        <v>341</v>
      </c>
      <c r="R204" s="31" t="s">
        <v>719</v>
      </c>
      <c r="S204" s="51">
        <f t="shared" si="42"/>
        <v>316</v>
      </c>
      <c r="T204" s="49">
        <v>30</v>
      </c>
      <c r="U204" s="49">
        <v>45</v>
      </c>
      <c r="V204" s="50">
        <v>168</v>
      </c>
      <c r="W204" s="50">
        <v>11</v>
      </c>
      <c r="X204" s="50">
        <v>62</v>
      </c>
    </row>
    <row r="205" spans="1:24" ht="27">
      <c r="A205" s="935"/>
      <c r="B205" s="14" t="s">
        <v>357</v>
      </c>
      <c r="C205" s="14"/>
      <c r="D205" s="36">
        <v>698</v>
      </c>
      <c r="E205" s="36">
        <f t="shared" si="39"/>
        <v>414</v>
      </c>
      <c r="F205" s="36">
        <f t="shared" si="40"/>
        <v>284</v>
      </c>
      <c r="G205" s="12"/>
      <c r="H205" s="40"/>
      <c r="I205" s="47"/>
      <c r="J205" s="47"/>
      <c r="K205" s="47"/>
      <c r="L205" s="14" t="s">
        <v>716</v>
      </c>
      <c r="M205" s="40">
        <f t="shared" si="41"/>
        <v>423</v>
      </c>
      <c r="N205" s="46">
        <v>115</v>
      </c>
      <c r="O205" s="46">
        <v>49</v>
      </c>
      <c r="P205" s="46">
        <v>145</v>
      </c>
      <c r="Q205" s="46">
        <v>114</v>
      </c>
      <c r="R205" s="31" t="s">
        <v>719</v>
      </c>
      <c r="S205" s="51">
        <f t="shared" si="42"/>
        <v>275</v>
      </c>
      <c r="T205" s="49">
        <v>30</v>
      </c>
      <c r="U205" s="49">
        <v>67</v>
      </c>
      <c r="V205" s="50">
        <v>109</v>
      </c>
      <c r="W205" s="50">
        <v>24</v>
      </c>
      <c r="X205" s="50">
        <v>45</v>
      </c>
    </row>
    <row r="206" spans="1:24" ht="27">
      <c r="A206" s="935"/>
      <c r="B206" s="14" t="s">
        <v>348</v>
      </c>
      <c r="C206" s="14"/>
      <c r="D206" s="36">
        <v>1000</v>
      </c>
      <c r="E206" s="36">
        <f t="shared" si="39"/>
        <v>589</v>
      </c>
      <c r="F206" s="36">
        <f t="shared" si="40"/>
        <v>411</v>
      </c>
      <c r="G206" s="12"/>
      <c r="H206" s="40"/>
      <c r="I206" s="47"/>
      <c r="J206" s="47"/>
      <c r="K206" s="47"/>
      <c r="L206" s="14" t="s">
        <v>716</v>
      </c>
      <c r="M206" s="40">
        <f t="shared" si="41"/>
        <v>643</v>
      </c>
      <c r="N206" s="46">
        <v>106</v>
      </c>
      <c r="O206" s="46">
        <v>45</v>
      </c>
      <c r="P206" s="46">
        <v>276</v>
      </c>
      <c r="Q206" s="46">
        <v>216</v>
      </c>
      <c r="R206" s="31" t="s">
        <v>719</v>
      </c>
      <c r="S206" s="51">
        <f t="shared" si="42"/>
        <v>357</v>
      </c>
      <c r="T206" s="49">
        <v>28</v>
      </c>
      <c r="U206" s="49">
        <v>98</v>
      </c>
      <c r="V206" s="50">
        <v>159</v>
      </c>
      <c r="W206" s="50">
        <v>24</v>
      </c>
      <c r="X206" s="50">
        <v>48</v>
      </c>
    </row>
    <row r="207" spans="1:24" ht="27">
      <c r="A207" s="935"/>
      <c r="B207" s="14" t="s">
        <v>346</v>
      </c>
      <c r="C207" s="14"/>
      <c r="D207" s="36">
        <v>125</v>
      </c>
      <c r="E207" s="36">
        <f t="shared" si="39"/>
        <v>72</v>
      </c>
      <c r="F207" s="36">
        <f t="shared" si="40"/>
        <v>53</v>
      </c>
      <c r="G207" s="12"/>
      <c r="H207" s="40"/>
      <c r="I207" s="47"/>
      <c r="J207" s="47"/>
      <c r="K207" s="47"/>
      <c r="L207" s="14" t="s">
        <v>716</v>
      </c>
      <c r="M207" s="40">
        <f t="shared" si="41"/>
        <v>61</v>
      </c>
      <c r="N207" s="46">
        <v>9</v>
      </c>
      <c r="O207" s="46">
        <v>3</v>
      </c>
      <c r="P207" s="46">
        <v>27</v>
      </c>
      <c r="Q207" s="46">
        <v>22</v>
      </c>
      <c r="R207" s="31" t="s">
        <v>719</v>
      </c>
      <c r="S207" s="51">
        <f t="shared" si="42"/>
        <v>64</v>
      </c>
      <c r="T207" s="49">
        <v>7</v>
      </c>
      <c r="U207" s="49">
        <v>16</v>
      </c>
      <c r="V207" s="50">
        <v>26</v>
      </c>
      <c r="W207" s="50">
        <v>5</v>
      </c>
      <c r="X207" s="50">
        <v>10</v>
      </c>
    </row>
    <row r="208" spans="1:24" ht="27">
      <c r="A208" s="935"/>
      <c r="B208" s="14" t="s">
        <v>349</v>
      </c>
      <c r="C208" s="14"/>
      <c r="D208" s="36">
        <v>1271</v>
      </c>
      <c r="E208" s="36">
        <f t="shared" si="39"/>
        <v>965</v>
      </c>
      <c r="F208" s="36">
        <f t="shared" si="40"/>
        <v>306</v>
      </c>
      <c r="G208" s="12"/>
      <c r="H208" s="40"/>
      <c r="I208" s="47"/>
      <c r="J208" s="47"/>
      <c r="K208" s="47"/>
      <c r="L208" s="14" t="s">
        <v>716</v>
      </c>
      <c r="M208" s="40">
        <f t="shared" si="41"/>
        <v>773</v>
      </c>
      <c r="N208" s="46">
        <v>263</v>
      </c>
      <c r="O208" s="46">
        <v>31</v>
      </c>
      <c r="P208" s="46">
        <v>345</v>
      </c>
      <c r="Q208" s="46">
        <v>134</v>
      </c>
      <c r="R208" s="31" t="s">
        <v>719</v>
      </c>
      <c r="S208" s="51">
        <f t="shared" si="42"/>
        <v>498</v>
      </c>
      <c r="T208" s="49">
        <v>56</v>
      </c>
      <c r="U208" s="49">
        <v>65</v>
      </c>
      <c r="V208" s="50">
        <v>242</v>
      </c>
      <c r="W208" s="50">
        <v>20</v>
      </c>
      <c r="X208" s="50">
        <v>115</v>
      </c>
    </row>
    <row r="209" spans="1:24" ht="27">
      <c r="A209" s="935"/>
      <c r="B209" s="14" t="s">
        <v>350</v>
      </c>
      <c r="C209" s="14"/>
      <c r="D209" s="36">
        <v>1315</v>
      </c>
      <c r="E209" s="36">
        <f t="shared" si="39"/>
        <v>1013</v>
      </c>
      <c r="F209" s="36">
        <f t="shared" si="40"/>
        <v>302</v>
      </c>
      <c r="G209" s="12"/>
      <c r="H209" s="40"/>
      <c r="I209" s="47"/>
      <c r="J209" s="47"/>
      <c r="K209" s="47"/>
      <c r="L209" s="14" t="s">
        <v>716</v>
      </c>
      <c r="M209" s="40">
        <f t="shared" si="41"/>
        <v>998</v>
      </c>
      <c r="N209" s="46">
        <v>341</v>
      </c>
      <c r="O209" s="46">
        <v>41</v>
      </c>
      <c r="P209" s="46">
        <v>444</v>
      </c>
      <c r="Q209" s="46">
        <v>172</v>
      </c>
      <c r="R209" s="31" t="s">
        <v>719</v>
      </c>
      <c r="S209" s="51">
        <f t="shared" si="42"/>
        <v>317</v>
      </c>
      <c r="T209" s="49">
        <v>34</v>
      </c>
      <c r="U209" s="49">
        <v>42</v>
      </c>
      <c r="V209" s="50">
        <v>159</v>
      </c>
      <c r="W209" s="50">
        <v>13</v>
      </c>
      <c r="X209" s="50">
        <v>69</v>
      </c>
    </row>
    <row r="210" spans="1:24" ht="27">
      <c r="A210" s="936"/>
      <c r="B210" s="14" t="s">
        <v>352</v>
      </c>
      <c r="C210" s="14"/>
      <c r="D210" s="36">
        <v>792</v>
      </c>
      <c r="E210" s="36">
        <f t="shared" si="39"/>
        <v>595</v>
      </c>
      <c r="F210" s="36">
        <f t="shared" si="40"/>
        <v>197</v>
      </c>
      <c r="G210" s="12"/>
      <c r="H210" s="40"/>
      <c r="I210" s="47"/>
      <c r="J210" s="47"/>
      <c r="K210" s="47"/>
      <c r="L210" s="14" t="s">
        <v>716</v>
      </c>
      <c r="M210" s="40">
        <f t="shared" si="41"/>
        <v>416</v>
      </c>
      <c r="N210" s="46">
        <v>146</v>
      </c>
      <c r="O210" s="46">
        <v>17</v>
      </c>
      <c r="P210" s="46">
        <v>182</v>
      </c>
      <c r="Q210" s="46">
        <v>71</v>
      </c>
      <c r="R210" s="31" t="s">
        <v>719</v>
      </c>
      <c r="S210" s="51">
        <f t="shared" si="42"/>
        <v>376</v>
      </c>
      <c r="T210" s="49">
        <v>44</v>
      </c>
      <c r="U210" s="49">
        <v>48</v>
      </c>
      <c r="V210" s="50">
        <v>180</v>
      </c>
      <c r="W210" s="50">
        <v>17</v>
      </c>
      <c r="X210" s="50">
        <v>87</v>
      </c>
    </row>
    <row r="211" spans="1:24" s="2" customFormat="1">
      <c r="A211" s="937" t="s">
        <v>181</v>
      </c>
      <c r="B211" s="35" t="s">
        <v>181</v>
      </c>
      <c r="C211" s="37" t="s">
        <v>859</v>
      </c>
      <c r="D211" s="38">
        <f>SUM(D213:D223)</f>
        <v>13846</v>
      </c>
      <c r="E211" s="38">
        <f t="shared" si="39"/>
        <v>11075</v>
      </c>
      <c r="F211" s="38">
        <f t="shared" si="40"/>
        <v>2771</v>
      </c>
      <c r="G211" s="39"/>
      <c r="H211" s="38">
        <f t="shared" ref="H211:X211" si="43">SUM(H213:H223)</f>
        <v>951</v>
      </c>
      <c r="I211" s="38">
        <f t="shared" si="43"/>
        <v>884</v>
      </c>
      <c r="J211" s="38">
        <f t="shared" si="43"/>
        <v>67</v>
      </c>
      <c r="K211" s="38"/>
      <c r="L211" s="39"/>
      <c r="M211" s="38">
        <f t="shared" si="43"/>
        <v>7224</v>
      </c>
      <c r="N211" s="38">
        <f t="shared" si="43"/>
        <v>2582</v>
      </c>
      <c r="O211" s="38">
        <f t="shared" si="43"/>
        <v>224</v>
      </c>
      <c r="P211" s="38">
        <f t="shared" si="43"/>
        <v>3430</v>
      </c>
      <c r="Q211" s="38">
        <f t="shared" si="43"/>
        <v>988</v>
      </c>
      <c r="R211" s="39"/>
      <c r="S211" s="38">
        <f t="shared" si="43"/>
        <v>5671</v>
      </c>
      <c r="T211" s="38">
        <f t="shared" si="43"/>
        <v>673</v>
      </c>
      <c r="U211" s="38">
        <f t="shared" si="43"/>
        <v>661</v>
      </c>
      <c r="V211" s="38">
        <f t="shared" si="43"/>
        <v>2695</v>
      </c>
      <c r="W211" s="38">
        <f t="shared" si="43"/>
        <v>225</v>
      </c>
      <c r="X211" s="38">
        <f t="shared" si="43"/>
        <v>1417</v>
      </c>
    </row>
    <row r="212" spans="1:24" s="2" customFormat="1">
      <c r="A212" s="938"/>
      <c r="B212" s="35" t="s">
        <v>860</v>
      </c>
      <c r="C212" s="43"/>
      <c r="D212" s="36">
        <f>SUM(D213:D215)</f>
        <v>3281</v>
      </c>
      <c r="E212" s="36">
        <f t="shared" si="39"/>
        <v>3206</v>
      </c>
      <c r="F212" s="36">
        <f t="shared" si="40"/>
        <v>75</v>
      </c>
      <c r="G212" s="41"/>
      <c r="H212" s="36">
        <f t="shared" ref="H212:X212" si="44">SUM(H213:H215)</f>
        <v>951</v>
      </c>
      <c r="I212" s="36">
        <f t="shared" si="44"/>
        <v>884</v>
      </c>
      <c r="J212" s="36">
        <f t="shared" si="44"/>
        <v>67</v>
      </c>
      <c r="K212" s="36"/>
      <c r="L212" s="41"/>
      <c r="M212" s="36">
        <f t="shared" si="44"/>
        <v>1869</v>
      </c>
      <c r="N212" s="36">
        <f t="shared" si="44"/>
        <v>801</v>
      </c>
      <c r="O212" s="36"/>
      <c r="P212" s="36">
        <f t="shared" si="44"/>
        <v>1068</v>
      </c>
      <c r="Q212" s="36"/>
      <c r="R212" s="41"/>
      <c r="S212" s="36">
        <f t="shared" si="44"/>
        <v>461</v>
      </c>
      <c r="T212" s="36">
        <f t="shared" si="44"/>
        <v>61</v>
      </c>
      <c r="U212" s="36">
        <f t="shared" si="44"/>
        <v>14</v>
      </c>
      <c r="V212" s="36">
        <f t="shared" si="44"/>
        <v>255</v>
      </c>
      <c r="W212" s="36"/>
      <c r="X212" s="36">
        <f t="shared" si="44"/>
        <v>131</v>
      </c>
    </row>
    <row r="213" spans="1:24" ht="27">
      <c r="A213" s="938"/>
      <c r="B213" s="28" t="s">
        <v>364</v>
      </c>
      <c r="C213" s="14" t="s">
        <v>182</v>
      </c>
      <c r="D213" s="36">
        <v>663</v>
      </c>
      <c r="E213" s="36">
        <f t="shared" si="39"/>
        <v>663</v>
      </c>
      <c r="F213" s="36"/>
      <c r="G213" s="12" t="s">
        <v>717</v>
      </c>
      <c r="H213" s="38">
        <f>I213+J213+K213</f>
        <v>663</v>
      </c>
      <c r="I213" s="44">
        <v>603</v>
      </c>
      <c r="J213" s="44">
        <v>60</v>
      </c>
      <c r="K213" s="44"/>
      <c r="L213" s="26"/>
      <c r="M213" s="45"/>
      <c r="N213" s="46"/>
      <c r="O213" s="46"/>
      <c r="P213" s="46"/>
      <c r="Q213" s="46"/>
      <c r="R213" s="31"/>
      <c r="S213" s="45"/>
      <c r="T213" s="46"/>
      <c r="U213" s="46"/>
      <c r="V213" s="46"/>
      <c r="W213" s="46"/>
      <c r="X213" s="46"/>
    </row>
    <row r="214" spans="1:24" ht="27">
      <c r="A214" s="938"/>
      <c r="B214" s="28" t="s">
        <v>364</v>
      </c>
      <c r="C214" s="14" t="s">
        <v>183</v>
      </c>
      <c r="D214" s="36">
        <v>288</v>
      </c>
      <c r="E214" s="36">
        <f t="shared" si="39"/>
        <v>288</v>
      </c>
      <c r="F214" s="36"/>
      <c r="G214" s="12" t="s">
        <v>715</v>
      </c>
      <c r="H214" s="38">
        <f>I214+J214+K214</f>
        <v>288</v>
      </c>
      <c r="I214" s="44">
        <v>281</v>
      </c>
      <c r="J214" s="44">
        <v>7</v>
      </c>
      <c r="K214" s="44"/>
      <c r="L214" s="26"/>
      <c r="M214" s="45"/>
      <c r="N214" s="46"/>
      <c r="O214" s="46"/>
      <c r="P214" s="46"/>
      <c r="Q214" s="46"/>
      <c r="R214" s="31"/>
      <c r="S214" s="45"/>
      <c r="T214" s="46"/>
      <c r="U214" s="46"/>
      <c r="V214" s="46"/>
      <c r="W214" s="46"/>
      <c r="X214" s="46"/>
    </row>
    <row r="215" spans="1:24" ht="27">
      <c r="A215" s="938"/>
      <c r="B215" s="14" t="s">
        <v>364</v>
      </c>
      <c r="C215" s="14"/>
      <c r="D215" s="36">
        <v>2330</v>
      </c>
      <c r="E215" s="36">
        <f t="shared" si="39"/>
        <v>2255</v>
      </c>
      <c r="F215" s="36">
        <f t="shared" si="40"/>
        <v>75</v>
      </c>
      <c r="G215" s="12"/>
      <c r="H215" s="40"/>
      <c r="I215" s="47"/>
      <c r="J215" s="47"/>
      <c r="K215" s="47"/>
      <c r="L215" s="14" t="s">
        <v>716</v>
      </c>
      <c r="M215" s="40">
        <f t="shared" si="41"/>
        <v>1869</v>
      </c>
      <c r="N215" s="46">
        <v>801</v>
      </c>
      <c r="O215" s="46"/>
      <c r="P215" s="46">
        <v>1068</v>
      </c>
      <c r="Q215" s="46"/>
      <c r="R215" s="31" t="s">
        <v>719</v>
      </c>
      <c r="S215" s="51">
        <f t="shared" si="42"/>
        <v>461</v>
      </c>
      <c r="T215" s="49">
        <v>61</v>
      </c>
      <c r="U215" s="49">
        <v>14</v>
      </c>
      <c r="V215" s="50">
        <v>255</v>
      </c>
      <c r="W215" s="50"/>
      <c r="X215" s="50">
        <v>131</v>
      </c>
    </row>
    <row r="216" spans="1:24" ht="27">
      <c r="A216" s="938"/>
      <c r="B216" s="14" t="s">
        <v>365</v>
      </c>
      <c r="C216" s="14"/>
      <c r="D216" s="36">
        <v>1345</v>
      </c>
      <c r="E216" s="36">
        <f t="shared" si="39"/>
        <v>1018</v>
      </c>
      <c r="F216" s="36">
        <f t="shared" si="40"/>
        <v>327</v>
      </c>
      <c r="G216" s="12"/>
      <c r="H216" s="40"/>
      <c r="I216" s="47"/>
      <c r="J216" s="47"/>
      <c r="K216" s="47"/>
      <c r="L216" s="14" t="s">
        <v>716</v>
      </c>
      <c r="M216" s="40">
        <f t="shared" si="41"/>
        <v>803</v>
      </c>
      <c r="N216" s="46">
        <v>247</v>
      </c>
      <c r="O216" s="46">
        <v>29</v>
      </c>
      <c r="P216" s="46">
        <v>379</v>
      </c>
      <c r="Q216" s="46">
        <v>148</v>
      </c>
      <c r="R216" s="31" t="s">
        <v>719</v>
      </c>
      <c r="S216" s="51">
        <f t="shared" si="42"/>
        <v>542</v>
      </c>
      <c r="T216" s="49">
        <v>55</v>
      </c>
      <c r="U216" s="49">
        <v>72</v>
      </c>
      <c r="V216" s="50">
        <v>272</v>
      </c>
      <c r="W216" s="50">
        <v>23</v>
      </c>
      <c r="X216" s="50">
        <v>120</v>
      </c>
    </row>
    <row r="217" spans="1:24" ht="27">
      <c r="A217" s="938"/>
      <c r="B217" s="14" t="s">
        <v>371</v>
      </c>
      <c r="C217" s="14"/>
      <c r="D217" s="36">
        <v>1295</v>
      </c>
      <c r="E217" s="36">
        <f t="shared" si="39"/>
        <v>982</v>
      </c>
      <c r="F217" s="36">
        <f t="shared" si="40"/>
        <v>313</v>
      </c>
      <c r="G217" s="12"/>
      <c r="H217" s="40"/>
      <c r="I217" s="47"/>
      <c r="J217" s="47"/>
      <c r="K217" s="47"/>
      <c r="L217" s="14" t="s">
        <v>716</v>
      </c>
      <c r="M217" s="40">
        <f t="shared" si="41"/>
        <v>782</v>
      </c>
      <c r="N217" s="46">
        <v>264</v>
      </c>
      <c r="O217" s="46">
        <v>31</v>
      </c>
      <c r="P217" s="46">
        <v>350</v>
      </c>
      <c r="Q217" s="46">
        <v>137</v>
      </c>
      <c r="R217" s="31" t="s">
        <v>719</v>
      </c>
      <c r="S217" s="51">
        <f t="shared" si="42"/>
        <v>513</v>
      </c>
      <c r="T217" s="49">
        <v>59</v>
      </c>
      <c r="U217" s="49">
        <v>65</v>
      </c>
      <c r="V217" s="50">
        <v>246</v>
      </c>
      <c r="W217" s="50">
        <v>21</v>
      </c>
      <c r="X217" s="50">
        <v>122</v>
      </c>
    </row>
    <row r="218" spans="1:24" ht="27">
      <c r="A218" s="938"/>
      <c r="B218" s="14" t="s">
        <v>367</v>
      </c>
      <c r="C218" s="14"/>
      <c r="D218" s="36">
        <v>1462</v>
      </c>
      <c r="E218" s="36">
        <f t="shared" si="39"/>
        <v>1102</v>
      </c>
      <c r="F218" s="36">
        <f t="shared" si="40"/>
        <v>360</v>
      </c>
      <c r="G218" s="12"/>
      <c r="H218" s="40"/>
      <c r="I218" s="47"/>
      <c r="J218" s="47"/>
      <c r="K218" s="47"/>
      <c r="L218" s="14" t="s">
        <v>716</v>
      </c>
      <c r="M218" s="40">
        <f t="shared" si="41"/>
        <v>784</v>
      </c>
      <c r="N218" s="46">
        <v>280</v>
      </c>
      <c r="O218" s="46">
        <v>33</v>
      </c>
      <c r="P218" s="46">
        <v>339</v>
      </c>
      <c r="Q218" s="46">
        <v>132</v>
      </c>
      <c r="R218" s="31" t="s">
        <v>719</v>
      </c>
      <c r="S218" s="51">
        <f t="shared" si="42"/>
        <v>678</v>
      </c>
      <c r="T218" s="49">
        <v>84</v>
      </c>
      <c r="U218" s="49">
        <v>87</v>
      </c>
      <c r="V218" s="50">
        <v>328</v>
      </c>
      <c r="W218" s="50">
        <v>24</v>
      </c>
      <c r="X218" s="50">
        <v>155</v>
      </c>
    </row>
    <row r="219" spans="1:24" ht="27">
      <c r="A219" s="938"/>
      <c r="B219" s="14" t="s">
        <v>369</v>
      </c>
      <c r="C219" s="14"/>
      <c r="D219" s="36">
        <v>1123</v>
      </c>
      <c r="E219" s="36">
        <f t="shared" si="39"/>
        <v>840</v>
      </c>
      <c r="F219" s="36">
        <f t="shared" si="40"/>
        <v>283</v>
      </c>
      <c r="G219" s="12"/>
      <c r="H219" s="40"/>
      <c r="I219" s="47"/>
      <c r="J219" s="47"/>
      <c r="K219" s="47"/>
      <c r="L219" s="14" t="s">
        <v>716</v>
      </c>
      <c r="M219" s="40">
        <f t="shared" si="41"/>
        <v>512</v>
      </c>
      <c r="N219" s="46">
        <v>173</v>
      </c>
      <c r="O219" s="46">
        <v>21</v>
      </c>
      <c r="P219" s="46">
        <v>229</v>
      </c>
      <c r="Q219" s="46">
        <v>89</v>
      </c>
      <c r="R219" s="31" t="s">
        <v>719</v>
      </c>
      <c r="S219" s="51">
        <f t="shared" si="42"/>
        <v>611</v>
      </c>
      <c r="T219" s="49">
        <v>70</v>
      </c>
      <c r="U219" s="49">
        <v>73</v>
      </c>
      <c r="V219" s="50">
        <v>274</v>
      </c>
      <c r="W219" s="50">
        <v>30</v>
      </c>
      <c r="X219" s="50">
        <v>164</v>
      </c>
    </row>
    <row r="220" spans="1:24" ht="27">
      <c r="A220" s="938"/>
      <c r="B220" s="14" t="s">
        <v>366</v>
      </c>
      <c r="C220" s="14"/>
      <c r="D220" s="36">
        <v>1109</v>
      </c>
      <c r="E220" s="36">
        <f t="shared" si="39"/>
        <v>825</v>
      </c>
      <c r="F220" s="36">
        <f t="shared" si="40"/>
        <v>284</v>
      </c>
      <c r="G220" s="12"/>
      <c r="H220" s="40"/>
      <c r="I220" s="47"/>
      <c r="J220" s="47"/>
      <c r="K220" s="47"/>
      <c r="L220" s="14" t="s">
        <v>716</v>
      </c>
      <c r="M220" s="40">
        <f t="shared" si="41"/>
        <v>472</v>
      </c>
      <c r="N220" s="46">
        <v>170</v>
      </c>
      <c r="O220" s="46">
        <v>20</v>
      </c>
      <c r="P220" s="46">
        <v>203</v>
      </c>
      <c r="Q220" s="46">
        <v>79</v>
      </c>
      <c r="R220" s="31" t="s">
        <v>719</v>
      </c>
      <c r="S220" s="51">
        <f t="shared" si="42"/>
        <v>637</v>
      </c>
      <c r="T220" s="49">
        <v>80</v>
      </c>
      <c r="U220" s="49">
        <v>77</v>
      </c>
      <c r="V220" s="50">
        <v>288</v>
      </c>
      <c r="W220" s="50">
        <v>28</v>
      </c>
      <c r="X220" s="50">
        <v>164</v>
      </c>
    </row>
    <row r="221" spans="1:24" ht="27">
      <c r="A221" s="938"/>
      <c r="B221" s="14" t="s">
        <v>368</v>
      </c>
      <c r="C221" s="14"/>
      <c r="D221" s="36">
        <v>415</v>
      </c>
      <c r="E221" s="36">
        <f t="shared" si="39"/>
        <v>303</v>
      </c>
      <c r="F221" s="36">
        <f t="shared" si="40"/>
        <v>112</v>
      </c>
      <c r="G221" s="12"/>
      <c r="H221" s="40"/>
      <c r="I221" s="47"/>
      <c r="J221" s="47"/>
      <c r="K221" s="47"/>
      <c r="L221" s="14" t="s">
        <v>716</v>
      </c>
      <c r="M221" s="40">
        <f t="shared" si="41"/>
        <v>101</v>
      </c>
      <c r="N221" s="46">
        <v>35</v>
      </c>
      <c r="O221" s="46">
        <v>4</v>
      </c>
      <c r="P221" s="46">
        <v>44</v>
      </c>
      <c r="Q221" s="46">
        <v>18</v>
      </c>
      <c r="R221" s="31" t="s">
        <v>719</v>
      </c>
      <c r="S221" s="51">
        <f t="shared" si="42"/>
        <v>314</v>
      </c>
      <c r="T221" s="49">
        <v>39</v>
      </c>
      <c r="U221" s="49">
        <v>38</v>
      </c>
      <c r="V221" s="50">
        <v>142</v>
      </c>
      <c r="W221" s="50">
        <v>13</v>
      </c>
      <c r="X221" s="50">
        <v>82</v>
      </c>
    </row>
    <row r="222" spans="1:24" ht="27">
      <c r="A222" s="938"/>
      <c r="B222" s="14" t="s">
        <v>372</v>
      </c>
      <c r="C222" s="14"/>
      <c r="D222" s="36">
        <v>1814</v>
      </c>
      <c r="E222" s="36">
        <f t="shared" si="39"/>
        <v>1345</v>
      </c>
      <c r="F222" s="36">
        <f t="shared" si="40"/>
        <v>469</v>
      </c>
      <c r="G222" s="12"/>
      <c r="H222" s="40"/>
      <c r="I222" s="47"/>
      <c r="J222" s="47"/>
      <c r="K222" s="47"/>
      <c r="L222" s="14" t="s">
        <v>716</v>
      </c>
      <c r="M222" s="40">
        <f t="shared" si="41"/>
        <v>783</v>
      </c>
      <c r="N222" s="46">
        <v>276</v>
      </c>
      <c r="O222" s="46">
        <v>33</v>
      </c>
      <c r="P222" s="46">
        <v>341</v>
      </c>
      <c r="Q222" s="46">
        <v>133</v>
      </c>
      <c r="R222" s="31" t="s">
        <v>719</v>
      </c>
      <c r="S222" s="51">
        <f t="shared" si="42"/>
        <v>1031</v>
      </c>
      <c r="T222" s="49">
        <v>129</v>
      </c>
      <c r="U222" s="49">
        <v>125</v>
      </c>
      <c r="V222" s="50">
        <v>468</v>
      </c>
      <c r="W222" s="50">
        <v>49</v>
      </c>
      <c r="X222" s="50">
        <v>260</v>
      </c>
    </row>
    <row r="223" spans="1:24" ht="27">
      <c r="A223" s="939"/>
      <c r="B223" s="14" t="s">
        <v>370</v>
      </c>
      <c r="C223" s="14"/>
      <c r="D223" s="36">
        <v>2002</v>
      </c>
      <c r="E223" s="36">
        <f t="shared" si="39"/>
        <v>1454</v>
      </c>
      <c r="F223" s="36">
        <f t="shared" si="40"/>
        <v>548</v>
      </c>
      <c r="G223" s="12"/>
      <c r="H223" s="40"/>
      <c r="I223" s="47"/>
      <c r="J223" s="47"/>
      <c r="K223" s="47"/>
      <c r="L223" s="14" t="s">
        <v>716</v>
      </c>
      <c r="M223" s="40">
        <f t="shared" si="41"/>
        <v>1118</v>
      </c>
      <c r="N223" s="46">
        <v>336</v>
      </c>
      <c r="O223" s="46">
        <v>53</v>
      </c>
      <c r="P223" s="46">
        <v>477</v>
      </c>
      <c r="Q223" s="46">
        <v>252</v>
      </c>
      <c r="R223" s="31" t="s">
        <v>719</v>
      </c>
      <c r="S223" s="51">
        <f t="shared" si="42"/>
        <v>884</v>
      </c>
      <c r="T223" s="49">
        <v>96</v>
      </c>
      <c r="U223" s="49">
        <v>110</v>
      </c>
      <c r="V223" s="50">
        <v>422</v>
      </c>
      <c r="W223" s="50">
        <v>37</v>
      </c>
      <c r="X223" s="50">
        <v>219</v>
      </c>
    </row>
  </sheetData>
  <autoFilter ref="A8:Y223"/>
  <mergeCells count="36">
    <mergeCell ref="A211:A223"/>
    <mergeCell ref="B4:B6"/>
    <mergeCell ref="C4:C6"/>
    <mergeCell ref="G4:G6"/>
    <mergeCell ref="H5:H6"/>
    <mergeCell ref="D4:F5"/>
    <mergeCell ref="A135:A146"/>
    <mergeCell ref="A147:A165"/>
    <mergeCell ref="A166:A181"/>
    <mergeCell ref="A182:A192"/>
    <mergeCell ref="A193:A210"/>
    <mergeCell ref="A57:A76"/>
    <mergeCell ref="A77:A93"/>
    <mergeCell ref="A94:A108"/>
    <mergeCell ref="A109:A127"/>
    <mergeCell ref="A128:A134"/>
    <mergeCell ref="A7:C7"/>
    <mergeCell ref="A4:A6"/>
    <mergeCell ref="A8:A30"/>
    <mergeCell ref="A31:A45"/>
    <mergeCell ref="A46:A56"/>
    <mergeCell ref="I5:J5"/>
    <mergeCell ref="N5:O5"/>
    <mergeCell ref="P5:Q5"/>
    <mergeCell ref="U5:V5"/>
    <mergeCell ref="W5:X5"/>
    <mergeCell ref="K5:K6"/>
    <mergeCell ref="L4:L6"/>
    <mergeCell ref="M5:M6"/>
    <mergeCell ref="R4:R6"/>
    <mergeCell ref="S5:S6"/>
    <mergeCell ref="A2:X2"/>
    <mergeCell ref="A3:X3"/>
    <mergeCell ref="H4:K4"/>
    <mergeCell ref="M4:Q4"/>
    <mergeCell ref="S4:X4"/>
  </mergeCells>
  <phoneticPr fontId="145" type="noConversion"/>
  <pageMargins left="0.70866141732283505" right="0.70866141732283505" top="0.74803149606299202" bottom="0.74803149606299202" header="0.31496062992126" footer="0.31496062992126"/>
  <pageSetup paperSize="8" scale="64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"/>
  <sheetViews>
    <sheetView topLeftCell="C1" workbookViewId="0">
      <pane ySplit="6" topLeftCell="A61" activePane="bottomLeft" state="frozen"/>
      <selection pane="bottomLeft" activeCell="F12" sqref="F12"/>
    </sheetView>
  </sheetViews>
  <sheetFormatPr defaultColWidth="9" defaultRowHeight="14.25"/>
  <cols>
    <col min="1" max="1" width="22.625" style="3" customWidth="1"/>
    <col min="2" max="2" width="26.25" style="3" customWidth="1"/>
    <col min="3" max="3" width="25.375" style="3" customWidth="1"/>
    <col min="4" max="4" width="13.625" style="3" customWidth="1"/>
    <col min="5" max="6" width="11.5" style="3" customWidth="1"/>
    <col min="7" max="7" width="20.375" style="4" customWidth="1"/>
    <col min="8" max="8" width="11.5" style="2" customWidth="1"/>
    <col min="9" max="9" width="23.875" style="3" customWidth="1"/>
    <col min="10" max="10" width="20.875" style="3" customWidth="1"/>
    <col min="11" max="11" width="9.375" style="3" customWidth="1"/>
    <col min="12" max="12" width="16.5" style="4" customWidth="1"/>
    <col min="13" max="13" width="11.25" style="2" customWidth="1"/>
    <col min="14" max="14" width="10.625" style="3" customWidth="1"/>
    <col min="15" max="15" width="6.75" style="3" customWidth="1"/>
    <col min="16" max="16" width="9.125" style="3" customWidth="1"/>
    <col min="17" max="17" width="10.25" style="3" customWidth="1"/>
    <col min="18" max="18" width="12.625" style="4" customWidth="1"/>
    <col min="19" max="19" width="8.125" style="2" customWidth="1"/>
    <col min="20" max="20" width="18.5" style="3" customWidth="1"/>
    <col min="21" max="21" width="8.125" style="3" customWidth="1"/>
    <col min="22" max="22" width="7.875" style="3" customWidth="1"/>
    <col min="23" max="23" width="12.125" style="3" customWidth="1"/>
    <col min="24" max="24" width="7.625" style="3" customWidth="1"/>
    <col min="25" max="16384" width="9" style="3"/>
  </cols>
  <sheetData>
    <row r="1" spans="1:24" s="1" customFormat="1" ht="20.25">
      <c r="A1" s="5" t="s">
        <v>700</v>
      </c>
      <c r="B1" s="5"/>
      <c r="C1" s="6"/>
      <c r="D1" s="5"/>
      <c r="E1" s="5"/>
      <c r="F1" s="5"/>
      <c r="G1" s="5"/>
      <c r="H1" s="7" t="s">
        <v>193</v>
      </c>
      <c r="I1" s="17" t="s">
        <v>193</v>
      </c>
      <c r="J1" s="18"/>
      <c r="K1" s="18"/>
      <c r="L1" s="19"/>
      <c r="M1" s="20"/>
      <c r="R1" s="29"/>
      <c r="S1" s="20"/>
    </row>
    <row r="2" spans="1:24" s="1" customFormat="1" ht="24">
      <c r="A2" s="905" t="s">
        <v>701</v>
      </c>
      <c r="B2" s="905"/>
      <c r="C2" s="905"/>
      <c r="D2" s="905"/>
      <c r="E2" s="905"/>
      <c r="F2" s="905"/>
      <c r="G2" s="905"/>
      <c r="H2" s="906"/>
      <c r="I2" s="905"/>
      <c r="J2" s="905"/>
      <c r="K2" s="905"/>
      <c r="L2" s="906"/>
      <c r="M2" s="906"/>
      <c r="N2" s="905"/>
      <c r="O2" s="905"/>
      <c r="P2" s="905"/>
      <c r="Q2" s="905"/>
      <c r="R2" s="906"/>
      <c r="S2" s="906"/>
      <c r="T2" s="905"/>
      <c r="U2" s="905"/>
      <c r="V2" s="905"/>
      <c r="W2" s="905"/>
      <c r="X2" s="905"/>
    </row>
    <row r="3" spans="1:24" s="1" customFormat="1">
      <c r="A3" s="907" t="s">
        <v>184</v>
      </c>
      <c r="B3" s="907"/>
      <c r="C3" s="908"/>
      <c r="D3" s="907"/>
      <c r="E3" s="907"/>
      <c r="F3" s="907"/>
      <c r="G3" s="907"/>
      <c r="H3" s="909"/>
      <c r="I3" s="907"/>
      <c r="J3" s="907"/>
      <c r="K3" s="907"/>
      <c r="L3" s="909"/>
      <c r="M3" s="909"/>
      <c r="N3" s="907"/>
      <c r="O3" s="907"/>
      <c r="P3" s="907"/>
      <c r="Q3" s="907"/>
      <c r="R3" s="909"/>
      <c r="S3" s="909"/>
      <c r="T3" s="907"/>
      <c r="U3" s="907"/>
      <c r="V3" s="907"/>
      <c r="W3" s="907"/>
      <c r="X3" s="907"/>
    </row>
    <row r="4" spans="1:24" s="1" customFormat="1" ht="41.25" customHeight="1">
      <c r="A4" s="933" t="s">
        <v>702</v>
      </c>
      <c r="B4" s="933" t="s">
        <v>2</v>
      </c>
      <c r="C4" s="933" t="s">
        <v>703</v>
      </c>
      <c r="D4" s="933" t="s">
        <v>226</v>
      </c>
      <c r="E4" s="933"/>
      <c r="F4" s="933"/>
      <c r="G4" s="940" t="s">
        <v>704</v>
      </c>
      <c r="H4" s="910" t="s">
        <v>705</v>
      </c>
      <c r="I4" s="911"/>
      <c r="J4" s="911"/>
      <c r="K4" s="912"/>
      <c r="L4" s="925" t="s">
        <v>704</v>
      </c>
      <c r="M4" s="913" t="s">
        <v>706</v>
      </c>
      <c r="N4" s="914"/>
      <c r="O4" s="914"/>
      <c r="P4" s="914"/>
      <c r="Q4" s="915"/>
      <c r="R4" s="925" t="s">
        <v>704</v>
      </c>
      <c r="S4" s="916" t="s">
        <v>707</v>
      </c>
      <c r="T4" s="917"/>
      <c r="U4" s="917"/>
      <c r="V4" s="917"/>
      <c r="W4" s="917"/>
      <c r="X4" s="917"/>
    </row>
    <row r="5" spans="1:24" s="1" customFormat="1" ht="99.75" customHeight="1">
      <c r="A5" s="933"/>
      <c r="B5" s="933"/>
      <c r="C5" s="933"/>
      <c r="D5" s="933"/>
      <c r="E5" s="933"/>
      <c r="F5" s="933"/>
      <c r="G5" s="941"/>
      <c r="H5" s="943" t="s">
        <v>10</v>
      </c>
      <c r="I5" s="918" t="s">
        <v>191</v>
      </c>
      <c r="J5" s="919"/>
      <c r="K5" s="923" t="s">
        <v>192</v>
      </c>
      <c r="L5" s="926"/>
      <c r="M5" s="928" t="s">
        <v>10</v>
      </c>
      <c r="N5" s="920" t="s">
        <v>708</v>
      </c>
      <c r="O5" s="915"/>
      <c r="P5" s="920" t="s">
        <v>709</v>
      </c>
      <c r="Q5" s="915"/>
      <c r="R5" s="926"/>
      <c r="S5" s="930" t="s">
        <v>10</v>
      </c>
      <c r="T5" s="30" t="s">
        <v>710</v>
      </c>
      <c r="U5" s="921" t="s">
        <v>711</v>
      </c>
      <c r="V5" s="922"/>
      <c r="W5" s="921" t="s">
        <v>709</v>
      </c>
      <c r="X5" s="922"/>
    </row>
    <row r="6" spans="1:24" s="1" customFormat="1" ht="40.5" customHeight="1">
      <c r="A6" s="933"/>
      <c r="B6" s="933"/>
      <c r="C6" s="933"/>
      <c r="D6" s="8" t="s">
        <v>10</v>
      </c>
      <c r="E6" s="8" t="s">
        <v>11</v>
      </c>
      <c r="F6" s="8" t="s">
        <v>12</v>
      </c>
      <c r="G6" s="942"/>
      <c r="H6" s="944"/>
      <c r="I6" s="21" t="s">
        <v>8</v>
      </c>
      <c r="J6" s="21" t="s">
        <v>712</v>
      </c>
      <c r="K6" s="924"/>
      <c r="L6" s="927"/>
      <c r="M6" s="929"/>
      <c r="N6" s="22" t="s">
        <v>11</v>
      </c>
      <c r="O6" s="22" t="s">
        <v>12</v>
      </c>
      <c r="P6" s="22" t="s">
        <v>11</v>
      </c>
      <c r="Q6" s="22" t="s">
        <v>12</v>
      </c>
      <c r="R6" s="927"/>
      <c r="S6" s="931"/>
      <c r="T6" s="30" t="s">
        <v>12</v>
      </c>
      <c r="U6" s="22" t="s">
        <v>12</v>
      </c>
      <c r="V6" s="22" t="s">
        <v>11</v>
      </c>
      <c r="W6" s="22" t="s">
        <v>12</v>
      </c>
      <c r="X6" s="22" t="s">
        <v>11</v>
      </c>
    </row>
    <row r="7" spans="1:24" s="2" customFormat="1">
      <c r="A7" s="9"/>
      <c r="B7" s="10" t="s">
        <v>713</v>
      </c>
      <c r="C7" s="10" t="s">
        <v>10</v>
      </c>
      <c r="D7" s="11">
        <v>154234</v>
      </c>
      <c r="E7" s="11">
        <v>97732</v>
      </c>
      <c r="F7" s="11">
        <v>56502</v>
      </c>
      <c r="G7" s="12"/>
      <c r="H7" s="13">
        <v>139135</v>
      </c>
      <c r="I7" s="23">
        <v>83103</v>
      </c>
      <c r="J7" s="23">
        <v>8221</v>
      </c>
      <c r="K7" s="23">
        <v>47811</v>
      </c>
      <c r="L7" s="24"/>
      <c r="M7" s="23">
        <v>15044</v>
      </c>
      <c r="N7" s="23">
        <v>1656</v>
      </c>
      <c r="O7" s="23">
        <v>1114</v>
      </c>
      <c r="P7" s="23">
        <v>4720</v>
      </c>
      <c r="Q7" s="23">
        <v>7554</v>
      </c>
      <c r="R7" s="24"/>
      <c r="S7" s="23">
        <v>55</v>
      </c>
      <c r="T7" s="23">
        <v>2</v>
      </c>
      <c r="U7" s="23">
        <v>19</v>
      </c>
      <c r="V7" s="23">
        <v>28</v>
      </c>
      <c r="W7" s="23">
        <v>2</v>
      </c>
      <c r="X7" s="23">
        <v>4</v>
      </c>
    </row>
    <row r="8" spans="1:24">
      <c r="A8" s="945" t="s">
        <v>714</v>
      </c>
      <c r="B8" s="945" t="s">
        <v>22</v>
      </c>
      <c r="C8" s="14" t="s">
        <v>22</v>
      </c>
      <c r="D8" s="11">
        <v>8587</v>
      </c>
      <c r="E8" s="11">
        <v>4736</v>
      </c>
      <c r="F8" s="11">
        <v>3851</v>
      </c>
      <c r="G8" s="12" t="s">
        <v>715</v>
      </c>
      <c r="H8" s="13">
        <v>8587</v>
      </c>
      <c r="I8" s="25">
        <v>4644</v>
      </c>
      <c r="J8" s="25">
        <v>92</v>
      </c>
      <c r="K8" s="25">
        <v>3851</v>
      </c>
      <c r="L8" s="26"/>
      <c r="M8" s="27"/>
      <c r="N8" s="28"/>
      <c r="O8" s="28"/>
      <c r="P8" s="28"/>
      <c r="Q8" s="28"/>
      <c r="R8" s="31"/>
      <c r="S8" s="27"/>
      <c r="T8" s="28"/>
      <c r="U8" s="28"/>
      <c r="V8" s="28"/>
      <c r="W8" s="28"/>
      <c r="X8" s="28"/>
    </row>
    <row r="9" spans="1:24">
      <c r="A9" s="946"/>
      <c r="B9" s="947"/>
      <c r="C9" s="14" t="s">
        <v>23</v>
      </c>
      <c r="D9" s="11">
        <v>485</v>
      </c>
      <c r="E9" s="11">
        <v>352</v>
      </c>
      <c r="F9" s="11">
        <v>133</v>
      </c>
      <c r="G9" s="12" t="s">
        <v>715</v>
      </c>
      <c r="H9" s="13">
        <v>485</v>
      </c>
      <c r="I9" s="25">
        <v>305</v>
      </c>
      <c r="J9" s="25">
        <v>47</v>
      </c>
      <c r="K9" s="25">
        <v>133</v>
      </c>
      <c r="L9" s="26"/>
      <c r="M9" s="27"/>
      <c r="N9" s="28"/>
      <c r="O9" s="28"/>
      <c r="P9" s="28"/>
      <c r="Q9" s="28"/>
      <c r="R9" s="31"/>
      <c r="S9" s="27"/>
      <c r="T9" s="28"/>
      <c r="U9" s="28"/>
      <c r="V9" s="28"/>
      <c r="W9" s="28"/>
      <c r="X9" s="28"/>
    </row>
    <row r="10" spans="1:24">
      <c r="A10" s="946"/>
      <c r="B10" s="945" t="s">
        <v>24</v>
      </c>
      <c r="C10" s="14" t="s">
        <v>24</v>
      </c>
      <c r="D10" s="11">
        <v>3348</v>
      </c>
      <c r="E10" s="11">
        <v>2093</v>
      </c>
      <c r="F10" s="11">
        <v>1255</v>
      </c>
      <c r="G10" s="12" t="s">
        <v>715</v>
      </c>
      <c r="H10" s="13">
        <v>3348</v>
      </c>
      <c r="I10" s="25">
        <v>1977</v>
      </c>
      <c r="J10" s="25">
        <v>116</v>
      </c>
      <c r="K10" s="25">
        <v>1255</v>
      </c>
      <c r="L10" s="26"/>
      <c r="M10" s="27"/>
      <c r="N10" s="28"/>
      <c r="O10" s="28"/>
      <c r="P10" s="28"/>
      <c r="Q10" s="28"/>
      <c r="R10" s="31"/>
      <c r="S10" s="27"/>
      <c r="T10" s="28"/>
      <c r="U10" s="28"/>
      <c r="V10" s="28"/>
      <c r="W10" s="28"/>
      <c r="X10" s="28"/>
    </row>
    <row r="11" spans="1:24">
      <c r="A11" s="946"/>
      <c r="B11" s="947"/>
      <c r="C11" s="14" t="s">
        <v>25</v>
      </c>
      <c r="D11" s="11">
        <v>709</v>
      </c>
      <c r="E11" s="11">
        <v>520</v>
      </c>
      <c r="F11" s="11">
        <v>189</v>
      </c>
      <c r="G11" s="12" t="s">
        <v>715</v>
      </c>
      <c r="H11" s="13">
        <v>709</v>
      </c>
      <c r="I11" s="25">
        <v>440</v>
      </c>
      <c r="J11" s="25">
        <v>80</v>
      </c>
      <c r="K11" s="25">
        <v>189</v>
      </c>
      <c r="L11" s="26"/>
      <c r="M11" s="27"/>
      <c r="N11" s="28"/>
      <c r="O11" s="28"/>
      <c r="P11" s="28"/>
      <c r="Q11" s="28"/>
      <c r="R11" s="31"/>
      <c r="S11" s="27"/>
      <c r="T11" s="28"/>
      <c r="U11" s="28"/>
      <c r="V11" s="28"/>
      <c r="W11" s="28"/>
      <c r="X11" s="28"/>
    </row>
    <row r="12" spans="1:24">
      <c r="A12" s="946"/>
      <c r="B12" s="945" t="s">
        <v>26</v>
      </c>
      <c r="C12" s="14" t="s">
        <v>26</v>
      </c>
      <c r="D12" s="11">
        <v>5213</v>
      </c>
      <c r="E12" s="11">
        <v>3141</v>
      </c>
      <c r="F12" s="11">
        <v>2072</v>
      </c>
      <c r="G12" s="12" t="s">
        <v>715</v>
      </c>
      <c r="H12" s="13">
        <v>5213</v>
      </c>
      <c r="I12" s="25">
        <v>3013</v>
      </c>
      <c r="J12" s="25">
        <v>128</v>
      </c>
      <c r="K12" s="25">
        <v>2072</v>
      </c>
      <c r="L12" s="26"/>
      <c r="M12" s="27"/>
      <c r="N12" s="28"/>
      <c r="O12" s="28"/>
      <c r="P12" s="28"/>
      <c r="Q12" s="28"/>
      <c r="R12" s="31"/>
      <c r="S12" s="27"/>
      <c r="T12" s="28"/>
      <c r="U12" s="28"/>
      <c r="V12" s="28"/>
      <c r="W12" s="28"/>
      <c r="X12" s="28"/>
    </row>
    <row r="13" spans="1:24">
      <c r="A13" s="946"/>
      <c r="B13" s="947"/>
      <c r="C13" s="14" t="s">
        <v>27</v>
      </c>
      <c r="D13" s="11">
        <v>543</v>
      </c>
      <c r="E13" s="11">
        <v>399</v>
      </c>
      <c r="F13" s="11">
        <v>144</v>
      </c>
      <c r="G13" s="12" t="s">
        <v>715</v>
      </c>
      <c r="H13" s="13">
        <v>543</v>
      </c>
      <c r="I13" s="25">
        <v>325</v>
      </c>
      <c r="J13" s="25">
        <v>74</v>
      </c>
      <c r="K13" s="25">
        <v>144</v>
      </c>
      <c r="L13" s="26"/>
      <c r="M13" s="27"/>
      <c r="N13" s="28"/>
      <c r="O13" s="28"/>
      <c r="P13" s="28"/>
      <c r="Q13" s="28"/>
      <c r="R13" s="31"/>
      <c r="S13" s="27"/>
      <c r="T13" s="28"/>
      <c r="U13" s="28"/>
      <c r="V13" s="28"/>
      <c r="W13" s="28"/>
      <c r="X13" s="28"/>
    </row>
    <row r="14" spans="1:24">
      <c r="A14" s="946"/>
      <c r="B14" s="945" t="s">
        <v>28</v>
      </c>
      <c r="C14" s="14" t="s">
        <v>28</v>
      </c>
      <c r="D14" s="11">
        <v>6713</v>
      </c>
      <c r="E14" s="11">
        <v>3838</v>
      </c>
      <c r="F14" s="11">
        <v>2875</v>
      </c>
      <c r="G14" s="12" t="s">
        <v>715</v>
      </c>
      <c r="H14" s="13">
        <v>6713</v>
      </c>
      <c r="I14" s="25">
        <v>3710</v>
      </c>
      <c r="J14" s="25">
        <v>128</v>
      </c>
      <c r="K14" s="25">
        <v>2875</v>
      </c>
      <c r="L14" s="26"/>
      <c r="M14" s="27"/>
      <c r="N14" s="28"/>
      <c r="O14" s="28"/>
      <c r="P14" s="28"/>
      <c r="Q14" s="28"/>
      <c r="R14" s="31"/>
      <c r="S14" s="27"/>
      <c r="T14" s="28"/>
      <c r="U14" s="28"/>
      <c r="V14" s="28"/>
      <c r="W14" s="28"/>
      <c r="X14" s="28"/>
    </row>
    <row r="15" spans="1:24">
      <c r="A15" s="946"/>
      <c r="B15" s="947"/>
      <c r="C15" s="14" t="s">
        <v>29</v>
      </c>
      <c r="D15" s="11">
        <v>618</v>
      </c>
      <c r="E15" s="11">
        <v>454</v>
      </c>
      <c r="F15" s="11">
        <v>164</v>
      </c>
      <c r="G15" s="12" t="s">
        <v>715</v>
      </c>
      <c r="H15" s="13">
        <v>618</v>
      </c>
      <c r="I15" s="25">
        <v>377</v>
      </c>
      <c r="J15" s="25">
        <v>77</v>
      </c>
      <c r="K15" s="25">
        <v>164</v>
      </c>
      <c r="L15" s="26"/>
      <c r="M15" s="27"/>
      <c r="N15" s="28"/>
      <c r="O15" s="28"/>
      <c r="P15" s="28"/>
      <c r="Q15" s="28"/>
      <c r="R15" s="31"/>
      <c r="S15" s="27"/>
      <c r="T15" s="28"/>
      <c r="U15" s="28"/>
      <c r="V15" s="28"/>
      <c r="W15" s="28"/>
      <c r="X15" s="28"/>
    </row>
    <row r="16" spans="1:24">
      <c r="A16" s="946"/>
      <c r="B16" s="945" t="s">
        <v>30</v>
      </c>
      <c r="C16" s="14" t="s">
        <v>30</v>
      </c>
      <c r="D16" s="11">
        <v>6261</v>
      </c>
      <c r="E16" s="11">
        <v>3635</v>
      </c>
      <c r="F16" s="11">
        <v>2626</v>
      </c>
      <c r="G16" s="12" t="s">
        <v>715</v>
      </c>
      <c r="H16" s="13">
        <v>6261</v>
      </c>
      <c r="I16" s="25">
        <v>3510</v>
      </c>
      <c r="J16" s="25">
        <v>125</v>
      </c>
      <c r="K16" s="25">
        <v>2626</v>
      </c>
      <c r="L16" s="26"/>
      <c r="M16" s="27"/>
      <c r="N16" s="28"/>
      <c r="O16" s="28"/>
      <c r="P16" s="28"/>
      <c r="Q16" s="28"/>
      <c r="R16" s="31"/>
      <c r="S16" s="27"/>
      <c r="T16" s="28"/>
      <c r="U16" s="28"/>
      <c r="V16" s="28"/>
      <c r="W16" s="28"/>
      <c r="X16" s="28"/>
    </row>
    <row r="17" spans="1:24">
      <c r="A17" s="946"/>
      <c r="B17" s="947"/>
      <c r="C17" s="14" t="s">
        <v>31</v>
      </c>
      <c r="D17" s="11">
        <v>551</v>
      </c>
      <c r="E17" s="11">
        <v>412</v>
      </c>
      <c r="F17" s="11">
        <v>139</v>
      </c>
      <c r="G17" s="12" t="s">
        <v>715</v>
      </c>
      <c r="H17" s="13">
        <v>551</v>
      </c>
      <c r="I17" s="25">
        <v>320</v>
      </c>
      <c r="J17" s="25">
        <v>92</v>
      </c>
      <c r="K17" s="25">
        <v>139</v>
      </c>
      <c r="L17" s="26"/>
      <c r="M17" s="27"/>
      <c r="N17" s="28"/>
      <c r="O17" s="28"/>
      <c r="P17" s="28"/>
      <c r="Q17" s="28"/>
      <c r="R17" s="31"/>
      <c r="S17" s="27"/>
      <c r="T17" s="28"/>
      <c r="U17" s="28"/>
      <c r="V17" s="28"/>
      <c r="W17" s="28"/>
      <c r="X17" s="28"/>
    </row>
    <row r="18" spans="1:24">
      <c r="A18" s="946"/>
      <c r="B18" s="945" t="s">
        <v>32</v>
      </c>
      <c r="C18" s="14" t="s">
        <v>32</v>
      </c>
      <c r="D18" s="11">
        <v>5623</v>
      </c>
      <c r="E18" s="11">
        <v>3334</v>
      </c>
      <c r="F18" s="11">
        <v>2289</v>
      </c>
      <c r="G18" s="12" t="s">
        <v>715</v>
      </c>
      <c r="H18" s="13">
        <v>5623</v>
      </c>
      <c r="I18" s="25">
        <v>3232</v>
      </c>
      <c r="J18" s="25">
        <v>102</v>
      </c>
      <c r="K18" s="25">
        <v>2289</v>
      </c>
      <c r="L18" s="26"/>
      <c r="M18" s="27"/>
      <c r="N18" s="28"/>
      <c r="O18" s="28"/>
      <c r="P18" s="28"/>
      <c r="Q18" s="28"/>
      <c r="R18" s="31"/>
      <c r="S18" s="27"/>
      <c r="T18" s="28"/>
      <c r="U18" s="28"/>
      <c r="V18" s="28"/>
      <c r="W18" s="28"/>
      <c r="X18" s="28"/>
    </row>
    <row r="19" spans="1:24">
      <c r="A19" s="946"/>
      <c r="B19" s="947"/>
      <c r="C19" s="14" t="s">
        <v>33</v>
      </c>
      <c r="D19" s="11">
        <v>986</v>
      </c>
      <c r="E19" s="11">
        <v>720</v>
      </c>
      <c r="F19" s="11">
        <v>266</v>
      </c>
      <c r="G19" s="12" t="s">
        <v>715</v>
      </c>
      <c r="H19" s="13">
        <v>986</v>
      </c>
      <c r="I19" s="25">
        <v>614</v>
      </c>
      <c r="J19" s="25">
        <v>106</v>
      </c>
      <c r="K19" s="25">
        <v>266</v>
      </c>
      <c r="L19" s="26"/>
      <c r="M19" s="27"/>
      <c r="N19" s="28"/>
      <c r="O19" s="28"/>
      <c r="P19" s="28"/>
      <c r="Q19" s="28"/>
      <c r="R19" s="31"/>
      <c r="S19" s="27"/>
      <c r="T19" s="28"/>
      <c r="U19" s="28"/>
      <c r="V19" s="28"/>
      <c r="W19" s="28"/>
      <c r="X19" s="28"/>
    </row>
    <row r="20" spans="1:24">
      <c r="A20" s="946"/>
      <c r="B20" s="945" t="s">
        <v>34</v>
      </c>
      <c r="C20" s="14" t="s">
        <v>34</v>
      </c>
      <c r="D20" s="11">
        <v>3845</v>
      </c>
      <c r="E20" s="11">
        <v>2215</v>
      </c>
      <c r="F20" s="11">
        <v>1630</v>
      </c>
      <c r="G20" s="12" t="s">
        <v>715</v>
      </c>
      <c r="H20" s="13">
        <v>3845</v>
      </c>
      <c r="I20" s="25">
        <v>2136</v>
      </c>
      <c r="J20" s="25">
        <v>79</v>
      </c>
      <c r="K20" s="25">
        <v>1630</v>
      </c>
      <c r="L20" s="26"/>
      <c r="M20" s="27"/>
      <c r="N20" s="28"/>
      <c r="O20" s="28"/>
      <c r="P20" s="28"/>
      <c r="Q20" s="28"/>
      <c r="R20" s="31"/>
      <c r="S20" s="27"/>
      <c r="T20" s="28"/>
      <c r="U20" s="28"/>
      <c r="V20" s="28"/>
      <c r="W20" s="28"/>
      <c r="X20" s="28"/>
    </row>
    <row r="21" spans="1:24">
      <c r="A21" s="946"/>
      <c r="B21" s="947"/>
      <c r="C21" s="14" t="s">
        <v>35</v>
      </c>
      <c r="D21" s="11">
        <v>351</v>
      </c>
      <c r="E21" s="11">
        <v>253</v>
      </c>
      <c r="F21" s="11">
        <v>98</v>
      </c>
      <c r="G21" s="12" t="s">
        <v>715</v>
      </c>
      <c r="H21" s="13">
        <v>351</v>
      </c>
      <c r="I21" s="25">
        <v>225</v>
      </c>
      <c r="J21" s="25">
        <v>28</v>
      </c>
      <c r="K21" s="25">
        <v>98</v>
      </c>
      <c r="L21" s="26"/>
      <c r="M21" s="27"/>
      <c r="N21" s="28"/>
      <c r="O21" s="28"/>
      <c r="P21" s="28"/>
      <c r="Q21" s="28"/>
      <c r="R21" s="31"/>
      <c r="S21" s="27"/>
      <c r="T21" s="28"/>
      <c r="U21" s="28"/>
      <c r="V21" s="28"/>
      <c r="W21" s="28"/>
      <c r="X21" s="28"/>
    </row>
    <row r="22" spans="1:24">
      <c r="A22" s="946"/>
      <c r="B22" s="945" t="s">
        <v>36</v>
      </c>
      <c r="C22" s="14" t="s">
        <v>36</v>
      </c>
      <c r="D22" s="11">
        <v>10824</v>
      </c>
      <c r="E22" s="11">
        <v>5876</v>
      </c>
      <c r="F22" s="11">
        <v>4948</v>
      </c>
      <c r="G22" s="12" t="s">
        <v>715</v>
      </c>
      <c r="H22" s="13">
        <v>10824</v>
      </c>
      <c r="I22" s="25">
        <v>5782</v>
      </c>
      <c r="J22" s="25">
        <v>94</v>
      </c>
      <c r="K22" s="25">
        <v>4948</v>
      </c>
      <c r="L22" s="26"/>
      <c r="M22" s="27"/>
      <c r="N22" s="28"/>
      <c r="O22" s="28"/>
      <c r="P22" s="28"/>
      <c r="Q22" s="28"/>
      <c r="R22" s="31"/>
      <c r="S22" s="27"/>
      <c r="T22" s="28"/>
      <c r="U22" s="28"/>
      <c r="V22" s="28"/>
      <c r="W22" s="28"/>
      <c r="X22" s="28"/>
    </row>
    <row r="23" spans="1:24">
      <c r="A23" s="946"/>
      <c r="B23" s="947"/>
      <c r="C23" s="14" t="s">
        <v>37</v>
      </c>
      <c r="D23" s="11">
        <v>500</v>
      </c>
      <c r="E23" s="11">
        <v>347</v>
      </c>
      <c r="F23" s="11">
        <v>153</v>
      </c>
      <c r="G23" s="12" t="s">
        <v>715</v>
      </c>
      <c r="H23" s="13">
        <v>500</v>
      </c>
      <c r="I23" s="25">
        <v>347</v>
      </c>
      <c r="J23" s="25"/>
      <c r="K23" s="25">
        <v>153</v>
      </c>
      <c r="L23" s="26"/>
      <c r="M23" s="27"/>
      <c r="N23" s="28"/>
      <c r="O23" s="28"/>
      <c r="P23" s="28"/>
      <c r="Q23" s="28"/>
      <c r="R23" s="31"/>
      <c r="S23" s="27"/>
      <c r="T23" s="28"/>
      <c r="U23" s="28"/>
      <c r="V23" s="28"/>
      <c r="W23" s="28"/>
      <c r="X23" s="28"/>
    </row>
    <row r="24" spans="1:24">
      <c r="A24" s="946"/>
      <c r="B24" s="945" t="s">
        <v>38</v>
      </c>
      <c r="C24" s="14" t="s">
        <v>38</v>
      </c>
      <c r="D24" s="11">
        <v>6651</v>
      </c>
      <c r="E24" s="11">
        <v>3917</v>
      </c>
      <c r="F24" s="11">
        <v>2734</v>
      </c>
      <c r="G24" s="12" t="s">
        <v>715</v>
      </c>
      <c r="H24" s="13">
        <v>6651</v>
      </c>
      <c r="I24" s="25">
        <v>3807</v>
      </c>
      <c r="J24" s="25">
        <v>110</v>
      </c>
      <c r="K24" s="25">
        <v>2734</v>
      </c>
      <c r="L24" s="26"/>
      <c r="M24" s="27"/>
      <c r="N24" s="28"/>
      <c r="O24" s="28"/>
      <c r="P24" s="28"/>
      <c r="Q24" s="28"/>
      <c r="R24" s="31"/>
      <c r="S24" s="27"/>
      <c r="T24" s="28"/>
      <c r="U24" s="28"/>
      <c r="V24" s="28"/>
      <c r="W24" s="28"/>
      <c r="X24" s="28"/>
    </row>
    <row r="25" spans="1:24">
      <c r="A25" s="946"/>
      <c r="B25" s="947"/>
      <c r="C25" s="14" t="s">
        <v>39</v>
      </c>
      <c r="D25" s="11">
        <v>464</v>
      </c>
      <c r="E25" s="11">
        <v>337</v>
      </c>
      <c r="F25" s="11">
        <v>127</v>
      </c>
      <c r="G25" s="12" t="s">
        <v>715</v>
      </c>
      <c r="H25" s="13">
        <v>464</v>
      </c>
      <c r="I25" s="25">
        <v>287</v>
      </c>
      <c r="J25" s="25">
        <v>50</v>
      </c>
      <c r="K25" s="25">
        <v>127</v>
      </c>
      <c r="L25" s="26"/>
      <c r="M25" s="27"/>
      <c r="N25" s="28"/>
      <c r="O25" s="28"/>
      <c r="P25" s="28"/>
      <c r="Q25" s="28"/>
      <c r="R25" s="31"/>
      <c r="S25" s="27"/>
      <c r="T25" s="28"/>
      <c r="U25" s="28"/>
      <c r="V25" s="28"/>
      <c r="W25" s="28"/>
      <c r="X25" s="28"/>
    </row>
    <row r="26" spans="1:24">
      <c r="A26" s="946"/>
      <c r="B26" s="945" t="s">
        <v>40</v>
      </c>
      <c r="C26" s="14" t="s">
        <v>40</v>
      </c>
      <c r="D26" s="11">
        <v>4219</v>
      </c>
      <c r="E26" s="11">
        <v>2716</v>
      </c>
      <c r="F26" s="11">
        <v>1503</v>
      </c>
      <c r="G26" s="12" t="s">
        <v>715</v>
      </c>
      <c r="H26" s="13">
        <v>4219</v>
      </c>
      <c r="I26" s="25">
        <v>2416</v>
      </c>
      <c r="J26" s="25">
        <v>300</v>
      </c>
      <c r="K26" s="25">
        <v>1503</v>
      </c>
      <c r="L26" s="26"/>
      <c r="M26" s="27"/>
      <c r="N26" s="28"/>
      <c r="O26" s="28"/>
      <c r="P26" s="28"/>
      <c r="Q26" s="28"/>
      <c r="R26" s="31"/>
      <c r="S26" s="27"/>
      <c r="T26" s="28"/>
      <c r="U26" s="28"/>
      <c r="V26" s="28"/>
      <c r="W26" s="28"/>
      <c r="X26" s="28"/>
    </row>
    <row r="27" spans="1:24">
      <c r="A27" s="946"/>
      <c r="B27" s="947"/>
      <c r="C27" s="14" t="s">
        <v>41</v>
      </c>
      <c r="D27" s="11">
        <v>581</v>
      </c>
      <c r="E27" s="11">
        <v>445</v>
      </c>
      <c r="F27" s="11">
        <v>136</v>
      </c>
      <c r="G27" s="12" t="s">
        <v>715</v>
      </c>
      <c r="H27" s="13">
        <v>581</v>
      </c>
      <c r="I27" s="25">
        <v>315</v>
      </c>
      <c r="J27" s="25">
        <v>130</v>
      </c>
      <c r="K27" s="25">
        <v>136</v>
      </c>
      <c r="L27" s="26"/>
      <c r="M27" s="27"/>
      <c r="N27" s="28"/>
      <c r="O27" s="28"/>
      <c r="P27" s="28"/>
      <c r="Q27" s="28"/>
      <c r="R27" s="31"/>
      <c r="S27" s="27"/>
      <c r="T27" s="28"/>
      <c r="U27" s="28"/>
      <c r="V27" s="28"/>
      <c r="W27" s="28"/>
      <c r="X27" s="28"/>
    </row>
    <row r="28" spans="1:24">
      <c r="A28" s="946"/>
      <c r="B28" s="945" t="s">
        <v>42</v>
      </c>
      <c r="C28" s="14" t="s">
        <v>42</v>
      </c>
      <c r="D28" s="11">
        <v>2423</v>
      </c>
      <c r="E28" s="11">
        <v>1537</v>
      </c>
      <c r="F28" s="11">
        <v>886</v>
      </c>
      <c r="G28" s="12" t="s">
        <v>715</v>
      </c>
      <c r="H28" s="13">
        <v>2423</v>
      </c>
      <c r="I28" s="25">
        <v>1464</v>
      </c>
      <c r="J28" s="25">
        <v>73</v>
      </c>
      <c r="K28" s="25">
        <v>886</v>
      </c>
      <c r="L28" s="26"/>
      <c r="M28" s="27"/>
      <c r="N28" s="28"/>
      <c r="O28" s="28"/>
      <c r="P28" s="28"/>
      <c r="Q28" s="28"/>
      <c r="R28" s="31"/>
      <c r="S28" s="27"/>
      <c r="T28" s="28"/>
      <c r="U28" s="28"/>
      <c r="V28" s="28"/>
      <c r="W28" s="28"/>
      <c r="X28" s="28"/>
    </row>
    <row r="29" spans="1:24">
      <c r="A29" s="946"/>
      <c r="B29" s="947"/>
      <c r="C29" s="14" t="s">
        <v>695</v>
      </c>
      <c r="D29" s="11">
        <v>600</v>
      </c>
      <c r="E29" s="11">
        <v>438</v>
      </c>
      <c r="F29" s="11">
        <v>162</v>
      </c>
      <c r="G29" s="12" t="s">
        <v>715</v>
      </c>
      <c r="H29" s="13">
        <v>600</v>
      </c>
      <c r="I29" s="25">
        <v>375</v>
      </c>
      <c r="J29" s="25">
        <v>63</v>
      </c>
      <c r="K29" s="25">
        <v>162</v>
      </c>
      <c r="L29" s="26"/>
      <c r="M29" s="27"/>
      <c r="N29" s="28"/>
      <c r="O29" s="28"/>
      <c r="P29" s="28"/>
      <c r="Q29" s="28"/>
      <c r="R29" s="31"/>
      <c r="S29" s="27"/>
      <c r="T29" s="28"/>
      <c r="U29" s="28"/>
      <c r="V29" s="28"/>
      <c r="W29" s="28"/>
      <c r="X29" s="28"/>
    </row>
    <row r="30" spans="1:24">
      <c r="A30" s="946"/>
      <c r="B30" s="945" t="s">
        <v>44</v>
      </c>
      <c r="C30" s="14" t="s">
        <v>44</v>
      </c>
      <c r="D30" s="11">
        <v>1736</v>
      </c>
      <c r="E30" s="11">
        <v>1217</v>
      </c>
      <c r="F30" s="11">
        <v>519</v>
      </c>
      <c r="G30" s="12" t="s">
        <v>715</v>
      </c>
      <c r="H30" s="13">
        <v>1736</v>
      </c>
      <c r="I30" s="25">
        <v>1103</v>
      </c>
      <c r="J30" s="25">
        <v>114</v>
      </c>
      <c r="K30" s="25">
        <v>519</v>
      </c>
      <c r="L30" s="26"/>
      <c r="M30" s="27"/>
      <c r="N30" s="28"/>
      <c r="O30" s="28"/>
      <c r="P30" s="28"/>
      <c r="Q30" s="28"/>
      <c r="R30" s="31"/>
      <c r="S30" s="27"/>
      <c r="T30" s="28"/>
      <c r="U30" s="28"/>
      <c r="V30" s="28"/>
      <c r="W30" s="28"/>
      <c r="X30" s="28"/>
    </row>
    <row r="31" spans="1:24">
      <c r="A31" s="946"/>
      <c r="B31" s="947"/>
      <c r="C31" s="14" t="s">
        <v>45</v>
      </c>
      <c r="D31" s="11">
        <v>408</v>
      </c>
      <c r="E31" s="11">
        <v>303</v>
      </c>
      <c r="F31" s="11">
        <v>105</v>
      </c>
      <c r="G31" s="12" t="s">
        <v>715</v>
      </c>
      <c r="H31" s="13">
        <v>408</v>
      </c>
      <c r="I31" s="25">
        <v>241</v>
      </c>
      <c r="J31" s="25">
        <v>62</v>
      </c>
      <c r="K31" s="25">
        <v>105</v>
      </c>
      <c r="L31" s="26"/>
      <c r="M31" s="27"/>
      <c r="N31" s="28"/>
      <c r="O31" s="28"/>
      <c r="P31" s="28"/>
      <c r="Q31" s="28"/>
      <c r="R31" s="31"/>
      <c r="S31" s="27"/>
      <c r="T31" s="28"/>
      <c r="U31" s="28"/>
      <c r="V31" s="28"/>
      <c r="W31" s="28"/>
      <c r="X31" s="28"/>
    </row>
    <row r="32" spans="1:24">
      <c r="A32" s="946"/>
      <c r="B32" s="945" t="s">
        <v>46</v>
      </c>
      <c r="C32" s="14" t="s">
        <v>46</v>
      </c>
      <c r="D32" s="11">
        <v>2252</v>
      </c>
      <c r="E32" s="11">
        <v>1505</v>
      </c>
      <c r="F32" s="11">
        <v>747</v>
      </c>
      <c r="G32" s="12" t="s">
        <v>715</v>
      </c>
      <c r="H32" s="13">
        <v>2252</v>
      </c>
      <c r="I32" s="25">
        <v>1298</v>
      </c>
      <c r="J32" s="25">
        <v>207</v>
      </c>
      <c r="K32" s="25">
        <v>747</v>
      </c>
      <c r="L32" s="26"/>
      <c r="M32" s="27"/>
      <c r="N32" s="28"/>
      <c r="O32" s="28"/>
      <c r="P32" s="28"/>
      <c r="Q32" s="28"/>
      <c r="R32" s="31"/>
      <c r="S32" s="27"/>
      <c r="T32" s="28"/>
      <c r="U32" s="28"/>
      <c r="V32" s="28"/>
      <c r="W32" s="28"/>
      <c r="X32" s="28"/>
    </row>
    <row r="33" spans="1:24">
      <c r="A33" s="946"/>
      <c r="B33" s="947"/>
      <c r="C33" s="14" t="s">
        <v>47</v>
      </c>
      <c r="D33" s="11">
        <v>601</v>
      </c>
      <c r="E33" s="11">
        <v>457</v>
      </c>
      <c r="F33" s="11">
        <v>144</v>
      </c>
      <c r="G33" s="12" t="s">
        <v>715</v>
      </c>
      <c r="H33" s="13">
        <v>601</v>
      </c>
      <c r="I33" s="25">
        <v>330</v>
      </c>
      <c r="J33" s="25">
        <v>127</v>
      </c>
      <c r="K33" s="25">
        <v>144</v>
      </c>
      <c r="L33" s="26"/>
      <c r="M33" s="27"/>
      <c r="N33" s="28"/>
      <c r="O33" s="28"/>
      <c r="P33" s="28"/>
      <c r="Q33" s="28"/>
      <c r="R33" s="31"/>
      <c r="S33" s="27"/>
      <c r="T33" s="28"/>
      <c r="U33" s="28"/>
      <c r="V33" s="28"/>
      <c r="W33" s="28"/>
      <c r="X33" s="28"/>
    </row>
    <row r="34" spans="1:24">
      <c r="A34" s="946"/>
      <c r="B34" s="14" t="s">
        <v>48</v>
      </c>
      <c r="C34" s="14" t="s">
        <v>48</v>
      </c>
      <c r="D34" s="11">
        <v>1820</v>
      </c>
      <c r="E34" s="11">
        <v>1302</v>
      </c>
      <c r="F34" s="11">
        <v>518</v>
      </c>
      <c r="G34" s="12" t="s">
        <v>715</v>
      </c>
      <c r="H34" s="13">
        <v>1820</v>
      </c>
      <c r="I34" s="25">
        <v>1163</v>
      </c>
      <c r="J34" s="25">
        <v>139</v>
      </c>
      <c r="K34" s="25">
        <v>518</v>
      </c>
      <c r="L34" s="26"/>
      <c r="M34" s="27"/>
      <c r="N34" s="28"/>
      <c r="O34" s="28"/>
      <c r="P34" s="28"/>
      <c r="Q34" s="28"/>
      <c r="R34" s="31"/>
      <c r="S34" s="27"/>
      <c r="T34" s="28"/>
      <c r="U34" s="28"/>
      <c r="V34" s="28"/>
      <c r="W34" s="28"/>
      <c r="X34" s="28"/>
    </row>
    <row r="35" spans="1:24">
      <c r="A35" s="946"/>
      <c r="B35" s="945" t="s">
        <v>49</v>
      </c>
      <c r="C35" s="14" t="s">
        <v>49</v>
      </c>
      <c r="D35" s="11">
        <v>1814</v>
      </c>
      <c r="E35" s="11">
        <v>1250</v>
      </c>
      <c r="F35" s="11">
        <v>564</v>
      </c>
      <c r="G35" s="12" t="s">
        <v>715</v>
      </c>
      <c r="H35" s="13">
        <v>1814</v>
      </c>
      <c r="I35" s="25">
        <v>1172</v>
      </c>
      <c r="J35" s="25">
        <v>78</v>
      </c>
      <c r="K35" s="25">
        <v>564</v>
      </c>
      <c r="L35" s="26"/>
      <c r="M35" s="27"/>
      <c r="N35" s="28"/>
      <c r="O35" s="28"/>
      <c r="P35" s="28"/>
      <c r="Q35" s="28"/>
      <c r="R35" s="31"/>
      <c r="S35" s="27"/>
      <c r="T35" s="28"/>
      <c r="U35" s="28"/>
      <c r="V35" s="28"/>
      <c r="W35" s="28"/>
      <c r="X35" s="28"/>
    </row>
    <row r="36" spans="1:24">
      <c r="A36" s="946"/>
      <c r="B36" s="947"/>
      <c r="C36" s="14" t="s">
        <v>50</v>
      </c>
      <c r="D36" s="11">
        <v>410</v>
      </c>
      <c r="E36" s="11">
        <v>301</v>
      </c>
      <c r="F36" s="11">
        <v>109</v>
      </c>
      <c r="G36" s="12" t="s">
        <v>715</v>
      </c>
      <c r="H36" s="13">
        <v>410</v>
      </c>
      <c r="I36" s="25">
        <v>243</v>
      </c>
      <c r="J36" s="25">
        <v>58</v>
      </c>
      <c r="K36" s="25">
        <v>109</v>
      </c>
      <c r="L36" s="26"/>
      <c r="M36" s="27"/>
      <c r="N36" s="28"/>
      <c r="O36" s="28"/>
      <c r="P36" s="28"/>
      <c r="Q36" s="28"/>
      <c r="R36" s="31"/>
      <c r="S36" s="27"/>
      <c r="T36" s="28"/>
      <c r="U36" s="28"/>
      <c r="V36" s="28"/>
      <c r="W36" s="28"/>
      <c r="X36" s="28"/>
    </row>
    <row r="37" spans="1:24">
      <c r="A37" s="946"/>
      <c r="B37" s="14" t="s">
        <v>51</v>
      </c>
      <c r="C37" s="14" t="s">
        <v>51</v>
      </c>
      <c r="D37" s="11">
        <v>2687</v>
      </c>
      <c r="E37" s="11">
        <v>1887</v>
      </c>
      <c r="F37" s="11">
        <v>800</v>
      </c>
      <c r="G37" s="12" t="s">
        <v>715</v>
      </c>
      <c r="H37" s="13">
        <v>2687</v>
      </c>
      <c r="I37" s="25">
        <v>1714</v>
      </c>
      <c r="J37" s="25">
        <v>173</v>
      </c>
      <c r="K37" s="25">
        <v>800</v>
      </c>
      <c r="L37" s="26"/>
      <c r="M37" s="27"/>
      <c r="N37" s="28"/>
      <c r="O37" s="28"/>
      <c r="P37" s="28"/>
      <c r="Q37" s="28"/>
      <c r="R37" s="31"/>
      <c r="S37" s="27"/>
      <c r="T37" s="28"/>
      <c r="U37" s="28"/>
      <c r="V37" s="28"/>
      <c r="W37" s="28"/>
      <c r="X37" s="28"/>
    </row>
    <row r="38" spans="1:24" ht="27">
      <c r="A38" s="946"/>
      <c r="B38" s="14" t="s">
        <v>52</v>
      </c>
      <c r="C38" s="14" t="s">
        <v>52</v>
      </c>
      <c r="D38" s="11">
        <v>1751</v>
      </c>
      <c r="E38" s="11">
        <v>1249</v>
      </c>
      <c r="F38" s="11">
        <v>502</v>
      </c>
      <c r="G38" s="12" t="s">
        <v>715</v>
      </c>
      <c r="H38" s="13">
        <v>1683</v>
      </c>
      <c r="I38" s="25">
        <v>1078</v>
      </c>
      <c r="J38" s="25">
        <v>127</v>
      </c>
      <c r="K38" s="25">
        <v>478</v>
      </c>
      <c r="L38" s="26" t="s">
        <v>716</v>
      </c>
      <c r="M38" s="27">
        <v>68</v>
      </c>
      <c r="N38" s="28">
        <v>44</v>
      </c>
      <c r="O38" s="28">
        <v>24</v>
      </c>
      <c r="P38" s="28"/>
      <c r="Q38" s="28"/>
      <c r="R38" s="31"/>
      <c r="S38" s="27"/>
      <c r="T38" s="28"/>
      <c r="U38" s="28"/>
      <c r="V38" s="28"/>
      <c r="W38" s="28"/>
      <c r="X38" s="28"/>
    </row>
    <row r="39" spans="1:24" ht="27">
      <c r="A39" s="946"/>
      <c r="B39" s="945" t="s">
        <v>53</v>
      </c>
      <c r="C39" s="14" t="s">
        <v>53</v>
      </c>
      <c r="D39" s="11">
        <v>1724</v>
      </c>
      <c r="E39" s="11">
        <v>1256</v>
      </c>
      <c r="F39" s="11">
        <v>468</v>
      </c>
      <c r="G39" s="12" t="s">
        <v>715</v>
      </c>
      <c r="H39" s="13">
        <v>1666</v>
      </c>
      <c r="I39" s="25">
        <v>1048</v>
      </c>
      <c r="J39" s="25">
        <v>170</v>
      </c>
      <c r="K39" s="25">
        <v>448</v>
      </c>
      <c r="L39" s="26" t="s">
        <v>716</v>
      </c>
      <c r="M39" s="27">
        <v>58</v>
      </c>
      <c r="N39" s="28">
        <v>38</v>
      </c>
      <c r="O39" s="28">
        <v>20</v>
      </c>
      <c r="P39" s="28"/>
      <c r="Q39" s="28"/>
      <c r="R39" s="31"/>
      <c r="S39" s="27"/>
      <c r="T39" s="28"/>
      <c r="U39" s="28"/>
      <c r="V39" s="28"/>
      <c r="W39" s="28"/>
      <c r="X39" s="28"/>
    </row>
    <row r="40" spans="1:24">
      <c r="A40" s="946"/>
      <c r="B40" s="947"/>
      <c r="C40" s="14" t="s">
        <v>54</v>
      </c>
      <c r="D40" s="11">
        <v>541</v>
      </c>
      <c r="E40" s="11">
        <v>401</v>
      </c>
      <c r="F40" s="11">
        <v>140</v>
      </c>
      <c r="G40" s="12" t="s">
        <v>715</v>
      </c>
      <c r="H40" s="13">
        <v>541</v>
      </c>
      <c r="I40" s="25">
        <v>316</v>
      </c>
      <c r="J40" s="25">
        <v>85</v>
      </c>
      <c r="K40" s="25">
        <v>140</v>
      </c>
      <c r="L40" s="26"/>
      <c r="M40" s="27"/>
      <c r="N40" s="28"/>
      <c r="O40" s="28"/>
      <c r="P40" s="28"/>
      <c r="Q40" s="28"/>
      <c r="R40" s="31"/>
      <c r="S40" s="27"/>
      <c r="T40" s="28"/>
      <c r="U40" s="28"/>
      <c r="V40" s="28"/>
      <c r="W40" s="28"/>
      <c r="X40" s="28"/>
    </row>
    <row r="41" spans="1:24">
      <c r="A41" s="946"/>
      <c r="B41" s="14" t="s">
        <v>55</v>
      </c>
      <c r="C41" s="14" t="s">
        <v>55</v>
      </c>
      <c r="D41" s="11">
        <v>1414</v>
      </c>
      <c r="E41" s="11">
        <v>1007</v>
      </c>
      <c r="F41" s="11">
        <v>407</v>
      </c>
      <c r="G41" s="12" t="s">
        <v>715</v>
      </c>
      <c r="H41" s="13">
        <v>1414</v>
      </c>
      <c r="I41" s="25">
        <v>911</v>
      </c>
      <c r="J41" s="25">
        <v>96</v>
      </c>
      <c r="K41" s="25">
        <v>407</v>
      </c>
      <c r="L41" s="26"/>
      <c r="M41" s="27"/>
      <c r="N41" s="28"/>
      <c r="O41" s="28"/>
      <c r="P41" s="28"/>
      <c r="Q41" s="28"/>
      <c r="R41" s="31"/>
      <c r="S41" s="27"/>
      <c r="T41" s="28"/>
      <c r="U41" s="28"/>
      <c r="V41" s="28"/>
      <c r="W41" s="28"/>
      <c r="X41" s="28"/>
    </row>
    <row r="42" spans="1:24">
      <c r="A42" s="946"/>
      <c r="B42" s="14" t="s">
        <v>56</v>
      </c>
      <c r="C42" s="14" t="s">
        <v>56</v>
      </c>
      <c r="D42" s="11">
        <v>1741</v>
      </c>
      <c r="E42" s="11">
        <v>1249</v>
      </c>
      <c r="F42" s="11">
        <v>492</v>
      </c>
      <c r="G42" s="12" t="s">
        <v>715</v>
      </c>
      <c r="H42" s="13">
        <v>1741</v>
      </c>
      <c r="I42" s="25">
        <v>1061</v>
      </c>
      <c r="J42" s="25">
        <v>188</v>
      </c>
      <c r="K42" s="25">
        <v>492</v>
      </c>
      <c r="L42" s="26"/>
      <c r="M42" s="27"/>
      <c r="N42" s="28"/>
      <c r="O42" s="28"/>
      <c r="P42" s="28"/>
      <c r="Q42" s="28"/>
      <c r="R42" s="31"/>
      <c r="S42" s="27"/>
      <c r="T42" s="28"/>
      <c r="U42" s="28"/>
      <c r="V42" s="28"/>
      <c r="W42" s="28"/>
      <c r="X42" s="28"/>
    </row>
    <row r="43" spans="1:24" ht="27">
      <c r="A43" s="946"/>
      <c r="B43" s="14" t="s">
        <v>57</v>
      </c>
      <c r="C43" s="14" t="s">
        <v>57</v>
      </c>
      <c r="D43" s="11">
        <v>1484</v>
      </c>
      <c r="E43" s="11">
        <v>1045</v>
      </c>
      <c r="F43" s="11">
        <v>439</v>
      </c>
      <c r="G43" s="12" t="s">
        <v>715</v>
      </c>
      <c r="H43" s="13">
        <v>1362</v>
      </c>
      <c r="I43" s="25">
        <v>930</v>
      </c>
      <c r="J43" s="25">
        <v>36</v>
      </c>
      <c r="K43" s="25">
        <v>396</v>
      </c>
      <c r="L43" s="26" t="s">
        <v>716</v>
      </c>
      <c r="M43" s="27">
        <v>122</v>
      </c>
      <c r="N43" s="28">
        <v>79</v>
      </c>
      <c r="O43" s="28">
        <v>43</v>
      </c>
      <c r="P43" s="28"/>
      <c r="Q43" s="28"/>
      <c r="R43" s="31"/>
      <c r="S43" s="27"/>
      <c r="T43" s="28"/>
      <c r="U43" s="28"/>
      <c r="V43" s="28"/>
      <c r="W43" s="28"/>
      <c r="X43" s="28"/>
    </row>
    <row r="44" spans="1:24" ht="27">
      <c r="A44" s="946"/>
      <c r="B44" s="14" t="s">
        <v>58</v>
      </c>
      <c r="C44" s="14" t="s">
        <v>58</v>
      </c>
      <c r="D44" s="11">
        <v>1843</v>
      </c>
      <c r="E44" s="11">
        <v>1338</v>
      </c>
      <c r="F44" s="11">
        <v>505</v>
      </c>
      <c r="G44" s="12" t="s">
        <v>715</v>
      </c>
      <c r="H44" s="13">
        <v>1742</v>
      </c>
      <c r="I44" s="25">
        <v>1114</v>
      </c>
      <c r="J44" s="25">
        <v>159</v>
      </c>
      <c r="K44" s="25">
        <v>469</v>
      </c>
      <c r="L44" s="26" t="s">
        <v>716</v>
      </c>
      <c r="M44" s="27">
        <v>101</v>
      </c>
      <c r="N44" s="28">
        <v>65</v>
      </c>
      <c r="O44" s="28">
        <v>36</v>
      </c>
      <c r="P44" s="28"/>
      <c r="Q44" s="28"/>
      <c r="R44" s="31"/>
      <c r="S44" s="27"/>
      <c r="T44" s="28"/>
      <c r="U44" s="28"/>
      <c r="V44" s="28"/>
      <c r="W44" s="28"/>
      <c r="X44" s="28"/>
    </row>
    <row r="45" spans="1:24">
      <c r="A45" s="946"/>
      <c r="B45" s="14" t="s">
        <v>59</v>
      </c>
      <c r="C45" s="14" t="s">
        <v>59</v>
      </c>
      <c r="D45" s="11">
        <v>1924</v>
      </c>
      <c r="E45" s="11">
        <v>1377</v>
      </c>
      <c r="F45" s="11">
        <v>547</v>
      </c>
      <c r="G45" s="12" t="s">
        <v>717</v>
      </c>
      <c r="H45" s="13">
        <v>1924</v>
      </c>
      <c r="I45" s="25">
        <v>1237</v>
      </c>
      <c r="J45" s="25">
        <v>140</v>
      </c>
      <c r="K45" s="25">
        <v>547</v>
      </c>
      <c r="L45" s="26"/>
      <c r="M45" s="27"/>
      <c r="N45" s="28"/>
      <c r="O45" s="28"/>
      <c r="P45" s="28"/>
      <c r="Q45" s="28"/>
      <c r="R45" s="31"/>
      <c r="S45" s="27"/>
      <c r="T45" s="28"/>
      <c r="U45" s="28"/>
      <c r="V45" s="28"/>
      <c r="W45" s="28"/>
      <c r="X45" s="28"/>
    </row>
    <row r="46" spans="1:24">
      <c r="A46" s="946"/>
      <c r="B46" s="14" t="s">
        <v>61</v>
      </c>
      <c r="C46" s="14" t="s">
        <v>61</v>
      </c>
      <c r="D46" s="11">
        <v>1673</v>
      </c>
      <c r="E46" s="11">
        <v>1202</v>
      </c>
      <c r="F46" s="11">
        <v>471</v>
      </c>
      <c r="G46" s="12" t="s">
        <v>715</v>
      </c>
      <c r="H46" s="13">
        <v>1673</v>
      </c>
      <c r="I46" s="25">
        <v>1069</v>
      </c>
      <c r="J46" s="25">
        <v>133</v>
      </c>
      <c r="K46" s="25">
        <v>471</v>
      </c>
      <c r="L46" s="26"/>
      <c r="M46" s="27"/>
      <c r="N46" s="28"/>
      <c r="O46" s="28"/>
      <c r="P46" s="28"/>
      <c r="Q46" s="28"/>
      <c r="R46" s="31"/>
      <c r="S46" s="27"/>
      <c r="T46" s="28"/>
      <c r="U46" s="28"/>
      <c r="V46" s="28"/>
      <c r="W46" s="28"/>
      <c r="X46" s="28"/>
    </row>
    <row r="47" spans="1:24">
      <c r="A47" s="946"/>
      <c r="B47" s="14" t="s">
        <v>62</v>
      </c>
      <c r="C47" s="14" t="s">
        <v>62</v>
      </c>
      <c r="D47" s="11">
        <v>1258</v>
      </c>
      <c r="E47" s="11">
        <v>894</v>
      </c>
      <c r="F47" s="11">
        <v>364</v>
      </c>
      <c r="G47" s="12" t="s">
        <v>715</v>
      </c>
      <c r="H47" s="13">
        <v>1258</v>
      </c>
      <c r="I47" s="25">
        <v>849</v>
      </c>
      <c r="J47" s="25">
        <v>45</v>
      </c>
      <c r="K47" s="25">
        <v>364</v>
      </c>
      <c r="L47" s="26"/>
      <c r="M47" s="27"/>
      <c r="N47" s="28"/>
      <c r="O47" s="28"/>
      <c r="P47" s="28"/>
      <c r="Q47" s="28"/>
      <c r="R47" s="31"/>
      <c r="S47" s="27"/>
      <c r="T47" s="28"/>
      <c r="U47" s="28"/>
      <c r="V47" s="28"/>
      <c r="W47" s="28"/>
      <c r="X47" s="28"/>
    </row>
    <row r="48" spans="1:24">
      <c r="A48" s="946"/>
      <c r="B48" s="14" t="s">
        <v>63</v>
      </c>
      <c r="C48" s="14" t="s">
        <v>63</v>
      </c>
      <c r="D48" s="11">
        <v>773</v>
      </c>
      <c r="E48" s="11">
        <v>545</v>
      </c>
      <c r="F48" s="11">
        <v>228</v>
      </c>
      <c r="G48" s="12" t="s">
        <v>715</v>
      </c>
      <c r="H48" s="13">
        <v>773</v>
      </c>
      <c r="I48" s="25">
        <v>523</v>
      </c>
      <c r="J48" s="25">
        <v>22</v>
      </c>
      <c r="K48" s="25">
        <v>228</v>
      </c>
      <c r="L48" s="26"/>
      <c r="M48" s="27"/>
      <c r="N48" s="28"/>
      <c r="O48" s="28"/>
      <c r="P48" s="28"/>
      <c r="Q48" s="28"/>
      <c r="R48" s="31"/>
      <c r="S48" s="27"/>
      <c r="T48" s="28"/>
      <c r="U48" s="28"/>
      <c r="V48" s="28"/>
      <c r="W48" s="28"/>
      <c r="X48" s="28"/>
    </row>
    <row r="49" spans="1:24" ht="27">
      <c r="A49" s="946"/>
      <c r="B49" s="14" t="s">
        <v>64</v>
      </c>
      <c r="C49" s="14" t="s">
        <v>64</v>
      </c>
      <c r="D49" s="11">
        <v>1580</v>
      </c>
      <c r="E49" s="11">
        <v>1103</v>
      </c>
      <c r="F49" s="11">
        <v>477</v>
      </c>
      <c r="G49" s="12" t="s">
        <v>715</v>
      </c>
      <c r="H49" s="13">
        <v>1519</v>
      </c>
      <c r="I49" s="25">
        <v>1042</v>
      </c>
      <c r="J49" s="25">
        <v>21</v>
      </c>
      <c r="K49" s="25">
        <v>456</v>
      </c>
      <c r="L49" s="26" t="s">
        <v>716</v>
      </c>
      <c r="M49" s="27">
        <v>61</v>
      </c>
      <c r="N49" s="28">
        <v>40</v>
      </c>
      <c r="O49" s="28">
        <v>21</v>
      </c>
      <c r="P49" s="28"/>
      <c r="Q49" s="28"/>
      <c r="R49" s="31"/>
      <c r="S49" s="27"/>
      <c r="T49" s="28"/>
      <c r="U49" s="28"/>
      <c r="V49" s="28"/>
      <c r="W49" s="28"/>
      <c r="X49" s="28"/>
    </row>
    <row r="50" spans="1:24" ht="27">
      <c r="A50" s="946"/>
      <c r="B50" s="14" t="s">
        <v>65</v>
      </c>
      <c r="C50" s="14" t="s">
        <v>65</v>
      </c>
      <c r="D50" s="11">
        <v>1455</v>
      </c>
      <c r="E50" s="11">
        <v>1073</v>
      </c>
      <c r="F50" s="11">
        <v>382</v>
      </c>
      <c r="G50" s="12" t="s">
        <v>717</v>
      </c>
      <c r="H50" s="13">
        <v>1434</v>
      </c>
      <c r="I50" s="25">
        <v>858</v>
      </c>
      <c r="J50" s="25">
        <v>204</v>
      </c>
      <c r="K50" s="25">
        <v>372</v>
      </c>
      <c r="L50" s="26" t="s">
        <v>716</v>
      </c>
      <c r="M50" s="27">
        <v>21</v>
      </c>
      <c r="N50" s="28">
        <v>1</v>
      </c>
      <c r="O50" s="28">
        <v>1</v>
      </c>
      <c r="P50" s="28">
        <v>10</v>
      </c>
      <c r="Q50" s="28">
        <v>9</v>
      </c>
      <c r="R50" s="31"/>
      <c r="S50" s="27"/>
      <c r="T50" s="28"/>
      <c r="U50" s="28"/>
      <c r="V50" s="28"/>
      <c r="W50" s="28"/>
      <c r="X50" s="28"/>
    </row>
    <row r="51" spans="1:24">
      <c r="A51" s="946"/>
      <c r="B51" s="14" t="s">
        <v>66</v>
      </c>
      <c r="C51" s="14" t="s">
        <v>66</v>
      </c>
      <c r="D51" s="11">
        <v>1190</v>
      </c>
      <c r="E51" s="11">
        <v>883</v>
      </c>
      <c r="F51" s="11">
        <v>307</v>
      </c>
      <c r="G51" s="12" t="s">
        <v>717</v>
      </c>
      <c r="H51" s="13">
        <v>1190</v>
      </c>
      <c r="I51" s="25">
        <v>721</v>
      </c>
      <c r="J51" s="25">
        <v>162</v>
      </c>
      <c r="K51" s="25">
        <v>307</v>
      </c>
      <c r="L51" s="26"/>
      <c r="M51" s="27"/>
      <c r="N51" s="28"/>
      <c r="O51" s="28"/>
      <c r="P51" s="28"/>
      <c r="Q51" s="28"/>
      <c r="R51" s="31"/>
      <c r="S51" s="27"/>
      <c r="T51" s="28"/>
      <c r="U51" s="28"/>
      <c r="V51" s="28"/>
      <c r="W51" s="28"/>
      <c r="X51" s="28"/>
    </row>
    <row r="52" spans="1:24">
      <c r="A52" s="946"/>
      <c r="B52" s="14" t="s">
        <v>67</v>
      </c>
      <c r="C52" s="14" t="s">
        <v>67</v>
      </c>
      <c r="D52" s="11">
        <v>1650</v>
      </c>
      <c r="E52" s="11">
        <v>1168</v>
      </c>
      <c r="F52" s="11">
        <v>482</v>
      </c>
      <c r="G52" s="12" t="s">
        <v>717</v>
      </c>
      <c r="H52" s="13">
        <v>1650</v>
      </c>
      <c r="I52" s="25">
        <v>1109</v>
      </c>
      <c r="J52" s="25">
        <v>59</v>
      </c>
      <c r="K52" s="25">
        <v>482</v>
      </c>
      <c r="L52" s="26"/>
      <c r="M52" s="27"/>
      <c r="N52" s="28"/>
      <c r="O52" s="28"/>
      <c r="P52" s="28"/>
      <c r="Q52" s="28"/>
      <c r="R52" s="31"/>
      <c r="S52" s="27"/>
      <c r="T52" s="28"/>
      <c r="U52" s="28"/>
      <c r="V52" s="28"/>
      <c r="W52" s="28"/>
      <c r="X52" s="28"/>
    </row>
    <row r="53" spans="1:24">
      <c r="A53" s="946"/>
      <c r="B53" s="14" t="s">
        <v>68</v>
      </c>
      <c r="C53" s="14" t="s">
        <v>68</v>
      </c>
      <c r="D53" s="11">
        <v>1137</v>
      </c>
      <c r="E53" s="11">
        <v>823</v>
      </c>
      <c r="F53" s="11">
        <v>314</v>
      </c>
      <c r="G53" s="12" t="s">
        <v>717</v>
      </c>
      <c r="H53" s="13">
        <v>1137</v>
      </c>
      <c r="I53" s="25">
        <v>726</v>
      </c>
      <c r="J53" s="25">
        <v>97</v>
      </c>
      <c r="K53" s="25">
        <v>314</v>
      </c>
      <c r="L53" s="26"/>
      <c r="M53" s="27"/>
      <c r="N53" s="28"/>
      <c r="O53" s="28"/>
      <c r="P53" s="28"/>
      <c r="Q53" s="28"/>
      <c r="R53" s="31"/>
      <c r="S53" s="27"/>
      <c r="T53" s="28"/>
      <c r="U53" s="28"/>
      <c r="V53" s="28"/>
      <c r="W53" s="28"/>
      <c r="X53" s="28"/>
    </row>
    <row r="54" spans="1:24" ht="27">
      <c r="A54" s="946"/>
      <c r="B54" s="14" t="s">
        <v>697</v>
      </c>
      <c r="C54" s="14" t="s">
        <v>697</v>
      </c>
      <c r="D54" s="11">
        <v>762</v>
      </c>
      <c r="E54" s="11">
        <v>555</v>
      </c>
      <c r="F54" s="11">
        <v>207</v>
      </c>
      <c r="G54" s="12" t="s">
        <v>717</v>
      </c>
      <c r="H54" s="13">
        <v>762</v>
      </c>
      <c r="I54" s="25">
        <v>468</v>
      </c>
      <c r="J54" s="25">
        <v>87</v>
      </c>
      <c r="K54" s="25">
        <v>207</v>
      </c>
      <c r="L54" s="26"/>
      <c r="M54" s="27"/>
      <c r="N54" s="28"/>
      <c r="O54" s="28"/>
      <c r="P54" s="28"/>
      <c r="Q54" s="28"/>
      <c r="R54" s="31"/>
      <c r="S54" s="27"/>
      <c r="T54" s="28"/>
      <c r="U54" s="28"/>
      <c r="V54" s="28"/>
      <c r="W54" s="28"/>
      <c r="X54" s="28"/>
    </row>
    <row r="55" spans="1:24">
      <c r="A55" s="946"/>
      <c r="B55" s="14" t="s">
        <v>70</v>
      </c>
      <c r="C55" s="14" t="s">
        <v>70</v>
      </c>
      <c r="D55" s="11">
        <v>1533</v>
      </c>
      <c r="E55" s="11">
        <v>1126</v>
      </c>
      <c r="F55" s="11">
        <v>407</v>
      </c>
      <c r="G55" s="12" t="s">
        <v>717</v>
      </c>
      <c r="H55" s="13">
        <v>1533</v>
      </c>
      <c r="I55" s="25">
        <v>946</v>
      </c>
      <c r="J55" s="25">
        <v>180</v>
      </c>
      <c r="K55" s="25">
        <v>407</v>
      </c>
      <c r="L55" s="26"/>
      <c r="M55" s="27"/>
      <c r="N55" s="28"/>
      <c r="O55" s="28"/>
      <c r="P55" s="28"/>
      <c r="Q55" s="28"/>
      <c r="R55" s="31"/>
      <c r="S55" s="27"/>
      <c r="T55" s="28"/>
      <c r="U55" s="28"/>
      <c r="V55" s="28"/>
      <c r="W55" s="28"/>
      <c r="X55" s="28"/>
    </row>
    <row r="56" spans="1:24" ht="27">
      <c r="A56" s="946"/>
      <c r="B56" s="14" t="s">
        <v>71</v>
      </c>
      <c r="C56" s="14" t="s">
        <v>71</v>
      </c>
      <c r="D56" s="11">
        <v>953</v>
      </c>
      <c r="E56" s="11">
        <v>667</v>
      </c>
      <c r="F56" s="11">
        <v>286</v>
      </c>
      <c r="G56" s="12" t="s">
        <v>715</v>
      </c>
      <c r="H56" s="13">
        <v>948</v>
      </c>
      <c r="I56" s="25">
        <v>636</v>
      </c>
      <c r="J56" s="25">
        <v>29</v>
      </c>
      <c r="K56" s="25">
        <v>283</v>
      </c>
      <c r="L56" s="26" t="s">
        <v>716</v>
      </c>
      <c r="M56" s="27">
        <v>5</v>
      </c>
      <c r="N56" s="28"/>
      <c r="O56" s="28"/>
      <c r="P56" s="28">
        <v>2</v>
      </c>
      <c r="Q56" s="28">
        <v>3</v>
      </c>
      <c r="R56" s="31"/>
      <c r="S56" s="27"/>
      <c r="T56" s="28"/>
      <c r="U56" s="28"/>
      <c r="V56" s="28"/>
      <c r="W56" s="28"/>
      <c r="X56" s="28"/>
    </row>
    <row r="57" spans="1:24">
      <c r="A57" s="946"/>
      <c r="B57" s="14" t="s">
        <v>72</v>
      </c>
      <c r="C57" s="14" t="s">
        <v>72</v>
      </c>
      <c r="D57" s="11">
        <v>804</v>
      </c>
      <c r="E57" s="11">
        <v>572</v>
      </c>
      <c r="F57" s="11">
        <v>232</v>
      </c>
      <c r="G57" s="12" t="s">
        <v>717</v>
      </c>
      <c r="H57" s="13">
        <v>804</v>
      </c>
      <c r="I57" s="25">
        <v>530</v>
      </c>
      <c r="J57" s="25">
        <v>42</v>
      </c>
      <c r="K57" s="25">
        <v>232</v>
      </c>
      <c r="L57" s="26"/>
      <c r="M57" s="27"/>
      <c r="N57" s="28"/>
      <c r="O57" s="28"/>
      <c r="P57" s="28"/>
      <c r="Q57" s="28"/>
      <c r="R57" s="31"/>
      <c r="S57" s="27"/>
      <c r="T57" s="28"/>
      <c r="U57" s="28"/>
      <c r="V57" s="28"/>
      <c r="W57" s="28"/>
      <c r="X57" s="28"/>
    </row>
    <row r="58" spans="1:24">
      <c r="A58" s="946"/>
      <c r="B58" s="14" t="s">
        <v>73</v>
      </c>
      <c r="C58" s="14" t="s">
        <v>73</v>
      </c>
      <c r="D58" s="11">
        <v>1409</v>
      </c>
      <c r="E58" s="11">
        <v>1039</v>
      </c>
      <c r="F58" s="11">
        <v>370</v>
      </c>
      <c r="G58" s="12" t="s">
        <v>717</v>
      </c>
      <c r="H58" s="13">
        <v>1409</v>
      </c>
      <c r="I58" s="25">
        <v>850</v>
      </c>
      <c r="J58" s="25">
        <v>189</v>
      </c>
      <c r="K58" s="25">
        <v>370</v>
      </c>
      <c r="L58" s="26"/>
      <c r="M58" s="27"/>
      <c r="N58" s="28"/>
      <c r="O58" s="28"/>
      <c r="P58" s="28"/>
      <c r="Q58" s="28"/>
      <c r="R58" s="31"/>
      <c r="S58" s="27"/>
      <c r="T58" s="28"/>
      <c r="U58" s="28"/>
      <c r="V58" s="28"/>
      <c r="W58" s="28"/>
      <c r="X58" s="28"/>
    </row>
    <row r="59" spans="1:24">
      <c r="A59" s="946"/>
      <c r="B59" s="14" t="s">
        <v>74</v>
      </c>
      <c r="C59" s="14" t="s">
        <v>74</v>
      </c>
      <c r="D59" s="11">
        <v>1500</v>
      </c>
      <c r="E59" s="11">
        <v>1087</v>
      </c>
      <c r="F59" s="11">
        <v>413</v>
      </c>
      <c r="G59" s="12" t="s">
        <v>717</v>
      </c>
      <c r="H59" s="13">
        <v>1500</v>
      </c>
      <c r="I59" s="25">
        <v>967</v>
      </c>
      <c r="J59" s="25">
        <v>120</v>
      </c>
      <c r="K59" s="25">
        <v>413</v>
      </c>
      <c r="L59" s="26"/>
      <c r="M59" s="27"/>
      <c r="N59" s="28"/>
      <c r="O59" s="28"/>
      <c r="P59" s="28"/>
      <c r="Q59" s="28"/>
      <c r="R59" s="31"/>
      <c r="S59" s="27"/>
      <c r="T59" s="28"/>
      <c r="U59" s="28"/>
      <c r="V59" s="28"/>
      <c r="W59" s="28"/>
      <c r="X59" s="28"/>
    </row>
    <row r="60" spans="1:24" ht="27">
      <c r="A60" s="946"/>
      <c r="B60" s="14" t="s">
        <v>75</v>
      </c>
      <c r="C60" s="14" t="s">
        <v>75</v>
      </c>
      <c r="D60" s="11">
        <v>734</v>
      </c>
      <c r="E60" s="11">
        <v>527</v>
      </c>
      <c r="F60" s="11">
        <v>207</v>
      </c>
      <c r="G60" s="12" t="s">
        <v>717</v>
      </c>
      <c r="H60" s="13">
        <v>719</v>
      </c>
      <c r="I60" s="25">
        <v>471</v>
      </c>
      <c r="J60" s="25">
        <v>48</v>
      </c>
      <c r="K60" s="25">
        <v>200</v>
      </c>
      <c r="L60" s="26" t="s">
        <v>716</v>
      </c>
      <c r="M60" s="27">
        <v>15</v>
      </c>
      <c r="N60" s="28">
        <v>1</v>
      </c>
      <c r="O60" s="28"/>
      <c r="P60" s="28">
        <v>7</v>
      </c>
      <c r="Q60" s="28">
        <v>7</v>
      </c>
      <c r="R60" s="31"/>
      <c r="S60" s="27"/>
      <c r="T60" s="28"/>
      <c r="U60" s="28"/>
      <c r="V60" s="28"/>
      <c r="W60" s="28"/>
      <c r="X60" s="28"/>
    </row>
    <row r="61" spans="1:24" ht="27">
      <c r="A61" s="946"/>
      <c r="B61" s="14" t="s">
        <v>718</v>
      </c>
      <c r="C61" s="14" t="s">
        <v>718</v>
      </c>
      <c r="D61" s="11">
        <v>31</v>
      </c>
      <c r="E61" s="11">
        <v>18</v>
      </c>
      <c r="F61" s="11">
        <v>13</v>
      </c>
      <c r="G61" s="12"/>
      <c r="H61" s="15"/>
      <c r="I61" s="28"/>
      <c r="J61" s="28"/>
      <c r="K61" s="25"/>
      <c r="L61" s="26"/>
      <c r="M61" s="27"/>
      <c r="N61" s="28"/>
      <c r="O61" s="28"/>
      <c r="P61" s="28"/>
      <c r="Q61" s="28"/>
      <c r="R61" s="31" t="s">
        <v>719</v>
      </c>
      <c r="S61" s="15">
        <v>31</v>
      </c>
      <c r="T61" s="25">
        <v>1</v>
      </c>
      <c r="U61" s="25">
        <v>11</v>
      </c>
      <c r="V61" s="32">
        <v>16</v>
      </c>
      <c r="W61" s="32">
        <v>1</v>
      </c>
      <c r="X61" s="32">
        <v>2</v>
      </c>
    </row>
    <row r="62" spans="1:24" ht="27">
      <c r="A62" s="946"/>
      <c r="B62" s="16" t="s">
        <v>720</v>
      </c>
      <c r="C62" s="16" t="s">
        <v>720</v>
      </c>
      <c r="D62" s="11">
        <v>19</v>
      </c>
      <c r="E62" s="11">
        <v>11</v>
      </c>
      <c r="F62" s="11">
        <v>8</v>
      </c>
      <c r="G62" s="12"/>
      <c r="H62" s="15"/>
      <c r="I62" s="28"/>
      <c r="J62" s="28"/>
      <c r="K62" s="25"/>
      <c r="L62" s="26"/>
      <c r="M62" s="27"/>
      <c r="N62" s="28"/>
      <c r="O62" s="28"/>
      <c r="P62" s="28"/>
      <c r="Q62" s="28"/>
      <c r="R62" s="31" t="s">
        <v>719</v>
      </c>
      <c r="S62" s="15">
        <v>19</v>
      </c>
      <c r="T62" s="25">
        <v>1</v>
      </c>
      <c r="U62" s="25">
        <v>6</v>
      </c>
      <c r="V62" s="32">
        <v>9</v>
      </c>
      <c r="W62" s="32">
        <v>1</v>
      </c>
      <c r="X62" s="32">
        <v>2</v>
      </c>
    </row>
    <row r="63" spans="1:24" ht="27">
      <c r="A63" s="946"/>
      <c r="B63" s="16" t="s">
        <v>721</v>
      </c>
      <c r="C63" s="16" t="s">
        <v>721</v>
      </c>
      <c r="D63" s="11">
        <v>5</v>
      </c>
      <c r="E63" s="11">
        <v>3</v>
      </c>
      <c r="F63" s="11">
        <v>2</v>
      </c>
      <c r="G63" s="12"/>
      <c r="H63" s="15"/>
      <c r="I63" s="28"/>
      <c r="J63" s="28"/>
      <c r="K63" s="25"/>
      <c r="L63" s="26"/>
      <c r="M63" s="27"/>
      <c r="N63" s="28"/>
      <c r="O63" s="28"/>
      <c r="P63" s="28"/>
      <c r="Q63" s="28"/>
      <c r="R63" s="31" t="s">
        <v>719</v>
      </c>
      <c r="S63" s="15">
        <v>5</v>
      </c>
      <c r="T63" s="25"/>
      <c r="U63" s="25">
        <v>2</v>
      </c>
      <c r="V63" s="32">
        <v>3</v>
      </c>
      <c r="W63" s="32"/>
      <c r="X63" s="32"/>
    </row>
    <row r="64" spans="1:24">
      <c r="A64" s="947"/>
      <c r="B64" s="14" t="s">
        <v>76</v>
      </c>
      <c r="C64" s="14" t="s">
        <v>76</v>
      </c>
      <c r="D64" s="11">
        <v>699</v>
      </c>
      <c r="E64" s="11">
        <v>570</v>
      </c>
      <c r="F64" s="11">
        <v>129</v>
      </c>
      <c r="G64" s="12" t="s">
        <v>717</v>
      </c>
      <c r="H64" s="13">
        <v>699</v>
      </c>
      <c r="I64" s="25">
        <v>304</v>
      </c>
      <c r="J64" s="25">
        <v>266</v>
      </c>
      <c r="K64" s="25">
        <v>129</v>
      </c>
      <c r="L64" s="26"/>
      <c r="M64" s="27"/>
      <c r="N64" s="28"/>
      <c r="O64" s="28"/>
      <c r="P64" s="28"/>
      <c r="Q64" s="28"/>
      <c r="R64" s="31"/>
      <c r="S64" s="27"/>
      <c r="T64" s="28"/>
      <c r="U64" s="28"/>
      <c r="V64" s="28"/>
      <c r="W64" s="28"/>
      <c r="X64" s="28"/>
    </row>
    <row r="65" spans="1:24" ht="27">
      <c r="A65" s="9" t="s">
        <v>722</v>
      </c>
      <c r="B65" s="9" t="s">
        <v>723</v>
      </c>
      <c r="C65" s="14" t="s">
        <v>79</v>
      </c>
      <c r="D65" s="11">
        <v>807</v>
      </c>
      <c r="E65" s="11">
        <v>564</v>
      </c>
      <c r="F65" s="11">
        <v>243</v>
      </c>
      <c r="G65" s="12" t="s">
        <v>717</v>
      </c>
      <c r="H65" s="13">
        <v>720</v>
      </c>
      <c r="I65" s="25">
        <v>470</v>
      </c>
      <c r="J65" s="25">
        <v>49</v>
      </c>
      <c r="K65" s="25">
        <v>201</v>
      </c>
      <c r="L65" s="26" t="s">
        <v>716</v>
      </c>
      <c r="M65" s="27">
        <v>87</v>
      </c>
      <c r="N65" s="28">
        <v>6</v>
      </c>
      <c r="O65" s="28">
        <v>3</v>
      </c>
      <c r="P65" s="28">
        <v>39</v>
      </c>
      <c r="Q65" s="28">
        <v>39</v>
      </c>
      <c r="R65" s="31"/>
      <c r="S65" s="27"/>
      <c r="T65" s="28"/>
      <c r="U65" s="28"/>
      <c r="V65" s="28"/>
      <c r="W65" s="28"/>
      <c r="X65" s="28"/>
    </row>
    <row r="66" spans="1:24">
      <c r="A66" s="9" t="s">
        <v>724</v>
      </c>
      <c r="B66" s="9" t="s">
        <v>725</v>
      </c>
      <c r="C66" s="14" t="s">
        <v>81</v>
      </c>
      <c r="D66" s="11">
        <v>1104</v>
      </c>
      <c r="E66" s="11">
        <v>813</v>
      </c>
      <c r="F66" s="11">
        <v>291</v>
      </c>
      <c r="G66" s="12" t="s">
        <v>717</v>
      </c>
      <c r="H66" s="13">
        <v>1104</v>
      </c>
      <c r="I66" s="25">
        <v>676</v>
      </c>
      <c r="J66" s="25">
        <v>137</v>
      </c>
      <c r="K66" s="25">
        <v>291</v>
      </c>
      <c r="L66" s="26"/>
      <c r="M66" s="27"/>
      <c r="N66" s="28"/>
      <c r="O66" s="28"/>
      <c r="P66" s="28"/>
      <c r="Q66" s="28"/>
      <c r="R66" s="31"/>
      <c r="S66" s="27"/>
      <c r="T66" s="28"/>
      <c r="U66" s="28"/>
      <c r="V66" s="28"/>
      <c r="W66" s="28"/>
      <c r="X66" s="28"/>
    </row>
    <row r="67" spans="1:24">
      <c r="A67" s="9" t="s">
        <v>82</v>
      </c>
      <c r="B67" s="9" t="s">
        <v>726</v>
      </c>
      <c r="C67" s="14" t="s">
        <v>83</v>
      </c>
      <c r="D67" s="11">
        <v>540</v>
      </c>
      <c r="E67" s="11">
        <v>388</v>
      </c>
      <c r="F67" s="11">
        <v>152</v>
      </c>
      <c r="G67" s="12" t="s">
        <v>715</v>
      </c>
      <c r="H67" s="13">
        <v>540</v>
      </c>
      <c r="I67" s="25">
        <v>351</v>
      </c>
      <c r="J67" s="25">
        <v>37</v>
      </c>
      <c r="K67" s="25">
        <v>152</v>
      </c>
      <c r="L67" s="26"/>
      <c r="M67" s="27"/>
      <c r="N67" s="28"/>
      <c r="O67" s="28"/>
      <c r="P67" s="28"/>
      <c r="Q67" s="28"/>
      <c r="R67" s="31"/>
      <c r="S67" s="27"/>
      <c r="T67" s="28"/>
      <c r="U67" s="28"/>
      <c r="V67" s="28"/>
      <c r="W67" s="28"/>
      <c r="X67" s="28"/>
    </row>
    <row r="68" spans="1:24">
      <c r="A68" s="9" t="s">
        <v>84</v>
      </c>
      <c r="B68" s="9" t="s">
        <v>727</v>
      </c>
      <c r="C68" s="14" t="s">
        <v>1100</v>
      </c>
      <c r="D68" s="11">
        <v>1044</v>
      </c>
      <c r="E68" s="11">
        <v>745</v>
      </c>
      <c r="F68" s="11">
        <v>299</v>
      </c>
      <c r="G68" s="12" t="s">
        <v>717</v>
      </c>
      <c r="H68" s="13">
        <v>1044</v>
      </c>
      <c r="I68" s="25">
        <v>683</v>
      </c>
      <c r="J68" s="25">
        <v>62</v>
      </c>
      <c r="K68" s="25">
        <v>299</v>
      </c>
      <c r="L68" s="26"/>
      <c r="M68" s="27"/>
      <c r="N68" s="28"/>
      <c r="O68" s="28"/>
      <c r="P68" s="28"/>
      <c r="Q68" s="28"/>
      <c r="R68" s="31"/>
      <c r="S68" s="27"/>
      <c r="T68" s="28"/>
      <c r="U68" s="28"/>
      <c r="V68" s="28"/>
      <c r="W68" s="28"/>
      <c r="X68" s="28"/>
    </row>
    <row r="69" spans="1:24" ht="27">
      <c r="A69" s="9" t="s">
        <v>728</v>
      </c>
      <c r="B69" s="9" t="s">
        <v>729</v>
      </c>
      <c r="C69" s="14" t="s">
        <v>87</v>
      </c>
      <c r="D69" s="11">
        <v>1302</v>
      </c>
      <c r="E69" s="11">
        <v>870</v>
      </c>
      <c r="F69" s="11">
        <v>432</v>
      </c>
      <c r="G69" s="12" t="s">
        <v>717</v>
      </c>
      <c r="H69" s="13">
        <v>919</v>
      </c>
      <c r="I69" s="25">
        <v>593</v>
      </c>
      <c r="J69" s="25">
        <v>73</v>
      </c>
      <c r="K69" s="25">
        <v>253</v>
      </c>
      <c r="L69" s="26" t="s">
        <v>716</v>
      </c>
      <c r="M69" s="27">
        <v>383</v>
      </c>
      <c r="N69" s="28">
        <v>52</v>
      </c>
      <c r="O69" s="28">
        <v>28</v>
      </c>
      <c r="P69" s="28">
        <v>152</v>
      </c>
      <c r="Q69" s="28">
        <v>151</v>
      </c>
      <c r="R69" s="31"/>
      <c r="S69" s="27"/>
      <c r="T69" s="28"/>
      <c r="U69" s="28"/>
      <c r="V69" s="28"/>
      <c r="W69" s="28"/>
      <c r="X69" s="28"/>
    </row>
    <row r="70" spans="1:24">
      <c r="A70" s="9" t="s">
        <v>728</v>
      </c>
      <c r="B70" s="9" t="s">
        <v>730</v>
      </c>
      <c r="C70" s="14" t="s">
        <v>88</v>
      </c>
      <c r="D70" s="11">
        <v>784</v>
      </c>
      <c r="E70" s="11">
        <v>566</v>
      </c>
      <c r="F70" s="11">
        <v>218</v>
      </c>
      <c r="G70" s="12" t="s">
        <v>717</v>
      </c>
      <c r="H70" s="13">
        <v>784</v>
      </c>
      <c r="I70" s="25">
        <v>489</v>
      </c>
      <c r="J70" s="25">
        <v>77</v>
      </c>
      <c r="K70" s="25">
        <v>218</v>
      </c>
      <c r="L70" s="26"/>
      <c r="M70" s="27"/>
      <c r="N70" s="28"/>
      <c r="O70" s="28"/>
      <c r="P70" s="28"/>
      <c r="Q70" s="28"/>
      <c r="R70" s="31"/>
      <c r="S70" s="27"/>
      <c r="T70" s="28"/>
      <c r="U70" s="28"/>
      <c r="V70" s="28"/>
      <c r="W70" s="28"/>
      <c r="X70" s="28"/>
    </row>
    <row r="71" spans="1:24">
      <c r="A71" s="9" t="s">
        <v>728</v>
      </c>
      <c r="B71" s="9" t="s">
        <v>731</v>
      </c>
      <c r="C71" s="14" t="s">
        <v>117</v>
      </c>
      <c r="D71" s="11">
        <v>935</v>
      </c>
      <c r="E71" s="11">
        <v>669</v>
      </c>
      <c r="F71" s="11">
        <v>266</v>
      </c>
      <c r="G71" s="12" t="s">
        <v>717</v>
      </c>
      <c r="H71" s="13">
        <v>935</v>
      </c>
      <c r="I71" s="25">
        <v>605</v>
      </c>
      <c r="J71" s="25">
        <v>64</v>
      </c>
      <c r="K71" s="25">
        <v>266</v>
      </c>
      <c r="L71" s="26"/>
      <c r="M71" s="27"/>
      <c r="N71" s="28"/>
      <c r="O71" s="28"/>
      <c r="P71" s="28"/>
      <c r="Q71" s="28"/>
      <c r="R71" s="31"/>
      <c r="S71" s="27"/>
      <c r="T71" s="28"/>
      <c r="U71" s="28"/>
      <c r="V71" s="28"/>
      <c r="W71" s="28"/>
      <c r="X71" s="28"/>
    </row>
    <row r="72" spans="1:24">
      <c r="A72" s="9" t="s">
        <v>732</v>
      </c>
      <c r="B72" s="9" t="s">
        <v>733</v>
      </c>
      <c r="C72" s="14" t="s">
        <v>90</v>
      </c>
      <c r="D72" s="11">
        <v>1001</v>
      </c>
      <c r="E72" s="11">
        <v>729</v>
      </c>
      <c r="F72" s="11">
        <v>272</v>
      </c>
      <c r="G72" s="12" t="s">
        <v>717</v>
      </c>
      <c r="H72" s="13">
        <v>1001</v>
      </c>
      <c r="I72" s="25">
        <v>630</v>
      </c>
      <c r="J72" s="25">
        <v>99</v>
      </c>
      <c r="K72" s="25">
        <v>272</v>
      </c>
      <c r="L72" s="26"/>
      <c r="M72" s="27"/>
      <c r="N72" s="28"/>
      <c r="O72" s="28"/>
      <c r="P72" s="28"/>
      <c r="Q72" s="28"/>
      <c r="R72" s="31"/>
      <c r="S72" s="27"/>
      <c r="T72" s="28"/>
      <c r="U72" s="28"/>
      <c r="V72" s="28"/>
      <c r="W72" s="28"/>
      <c r="X72" s="28"/>
    </row>
    <row r="73" spans="1:24">
      <c r="A73" s="9" t="s">
        <v>91</v>
      </c>
      <c r="B73" s="9" t="s">
        <v>734</v>
      </c>
      <c r="C73" s="14" t="s">
        <v>92</v>
      </c>
      <c r="D73" s="11">
        <v>1161</v>
      </c>
      <c r="E73" s="11">
        <v>861</v>
      </c>
      <c r="F73" s="11">
        <v>300</v>
      </c>
      <c r="G73" s="12" t="s">
        <v>717</v>
      </c>
      <c r="H73" s="13">
        <v>1161</v>
      </c>
      <c r="I73" s="25">
        <v>703</v>
      </c>
      <c r="J73" s="25">
        <v>158</v>
      </c>
      <c r="K73" s="25">
        <v>300</v>
      </c>
      <c r="L73" s="26"/>
      <c r="M73" s="27"/>
      <c r="N73" s="28"/>
      <c r="O73" s="28"/>
      <c r="P73" s="28"/>
      <c r="Q73" s="28"/>
      <c r="R73" s="31"/>
      <c r="S73" s="27"/>
      <c r="T73" s="28"/>
      <c r="U73" s="28"/>
      <c r="V73" s="28"/>
      <c r="W73" s="28"/>
      <c r="X73" s="28"/>
    </row>
    <row r="74" spans="1:24" ht="27">
      <c r="A74" s="9" t="s">
        <v>735</v>
      </c>
      <c r="B74" s="9" t="s">
        <v>736</v>
      </c>
      <c r="C74" s="14" t="s">
        <v>94</v>
      </c>
      <c r="D74" s="11">
        <v>1591</v>
      </c>
      <c r="E74" s="11">
        <v>1095</v>
      </c>
      <c r="F74" s="11">
        <v>496</v>
      </c>
      <c r="G74" s="12" t="s">
        <v>717</v>
      </c>
      <c r="H74" s="13">
        <v>1414</v>
      </c>
      <c r="I74" s="25">
        <v>885</v>
      </c>
      <c r="J74" s="25">
        <v>146</v>
      </c>
      <c r="K74" s="25">
        <v>383</v>
      </c>
      <c r="L74" s="26" t="s">
        <v>716</v>
      </c>
      <c r="M74" s="27">
        <v>177</v>
      </c>
      <c r="N74" s="28">
        <v>12</v>
      </c>
      <c r="O74" s="28">
        <v>10</v>
      </c>
      <c r="P74" s="28">
        <v>52</v>
      </c>
      <c r="Q74" s="28">
        <v>103</v>
      </c>
      <c r="R74" s="31"/>
      <c r="S74" s="27"/>
      <c r="T74" s="28"/>
      <c r="U74" s="28"/>
      <c r="V74" s="28"/>
      <c r="W74" s="28"/>
      <c r="X74" s="28"/>
    </row>
    <row r="75" spans="1:24">
      <c r="A75" s="9" t="s">
        <v>95</v>
      </c>
      <c r="B75" s="9" t="s">
        <v>737</v>
      </c>
      <c r="C75" s="14" t="s">
        <v>96</v>
      </c>
      <c r="D75" s="11">
        <v>685</v>
      </c>
      <c r="E75" s="11">
        <v>505</v>
      </c>
      <c r="F75" s="11">
        <v>180</v>
      </c>
      <c r="G75" s="12" t="s">
        <v>717</v>
      </c>
      <c r="H75" s="13">
        <v>685</v>
      </c>
      <c r="I75" s="25">
        <v>413</v>
      </c>
      <c r="J75" s="25">
        <v>92</v>
      </c>
      <c r="K75" s="25">
        <v>180</v>
      </c>
      <c r="L75" s="26"/>
      <c r="M75" s="27"/>
      <c r="N75" s="28"/>
      <c r="O75" s="28"/>
      <c r="P75" s="28"/>
      <c r="Q75" s="28"/>
      <c r="R75" s="31"/>
      <c r="S75" s="27"/>
      <c r="T75" s="28"/>
      <c r="U75" s="28"/>
      <c r="V75" s="28"/>
      <c r="W75" s="28"/>
      <c r="X75" s="28"/>
    </row>
    <row r="76" spans="1:24">
      <c r="A76" s="9" t="s">
        <v>738</v>
      </c>
      <c r="B76" s="9" t="s">
        <v>739</v>
      </c>
      <c r="C76" s="14" t="s">
        <v>98</v>
      </c>
      <c r="D76" s="11">
        <v>1345</v>
      </c>
      <c r="E76" s="11">
        <v>964</v>
      </c>
      <c r="F76" s="11">
        <v>381</v>
      </c>
      <c r="G76" s="12" t="s">
        <v>717</v>
      </c>
      <c r="H76" s="13">
        <v>1345</v>
      </c>
      <c r="I76" s="25">
        <v>883</v>
      </c>
      <c r="J76" s="25">
        <v>81</v>
      </c>
      <c r="K76" s="25">
        <v>381</v>
      </c>
      <c r="L76" s="26"/>
      <c r="M76" s="27"/>
      <c r="N76" s="28"/>
      <c r="O76" s="28"/>
      <c r="P76" s="28"/>
      <c r="Q76" s="28"/>
      <c r="R76" s="31"/>
      <c r="S76" s="27"/>
      <c r="T76" s="28"/>
      <c r="U76" s="28"/>
      <c r="V76" s="28"/>
      <c r="W76" s="28"/>
      <c r="X76" s="28"/>
    </row>
    <row r="77" spans="1:24">
      <c r="A77" s="9" t="s">
        <v>99</v>
      </c>
      <c r="B77" s="9" t="s">
        <v>740</v>
      </c>
      <c r="C77" s="14" t="s">
        <v>100</v>
      </c>
      <c r="D77" s="11">
        <v>994</v>
      </c>
      <c r="E77" s="11">
        <v>708</v>
      </c>
      <c r="F77" s="11">
        <v>286</v>
      </c>
      <c r="G77" s="12" t="s">
        <v>717</v>
      </c>
      <c r="H77" s="13">
        <v>994</v>
      </c>
      <c r="I77" s="25">
        <v>652</v>
      </c>
      <c r="J77" s="25">
        <v>56</v>
      </c>
      <c r="K77" s="25">
        <v>286</v>
      </c>
      <c r="L77" s="26"/>
      <c r="M77" s="27"/>
      <c r="N77" s="28"/>
      <c r="O77" s="28"/>
      <c r="P77" s="28"/>
      <c r="Q77" s="28"/>
      <c r="R77" s="31"/>
      <c r="S77" s="27"/>
      <c r="T77" s="28"/>
      <c r="U77" s="28"/>
      <c r="V77" s="28"/>
      <c r="W77" s="28"/>
      <c r="X77" s="28"/>
    </row>
    <row r="78" spans="1:24" ht="27">
      <c r="A78" s="9" t="s">
        <v>99</v>
      </c>
      <c r="B78" s="9" t="s">
        <v>741</v>
      </c>
      <c r="C78" s="14" t="s">
        <v>101</v>
      </c>
      <c r="D78" s="11">
        <v>869</v>
      </c>
      <c r="E78" s="11">
        <v>610</v>
      </c>
      <c r="F78" s="11">
        <v>259</v>
      </c>
      <c r="G78" s="12" t="s">
        <v>717</v>
      </c>
      <c r="H78" s="13">
        <v>830</v>
      </c>
      <c r="I78" s="25">
        <v>541</v>
      </c>
      <c r="J78" s="25">
        <v>47</v>
      </c>
      <c r="K78" s="25">
        <v>242</v>
      </c>
      <c r="L78" s="26" t="s">
        <v>716</v>
      </c>
      <c r="M78" s="27">
        <v>39</v>
      </c>
      <c r="N78" s="28">
        <v>9</v>
      </c>
      <c r="O78" s="28">
        <v>5</v>
      </c>
      <c r="P78" s="28">
        <v>13</v>
      </c>
      <c r="Q78" s="28">
        <v>12</v>
      </c>
      <c r="R78" s="31"/>
      <c r="S78" s="27"/>
      <c r="T78" s="28"/>
      <c r="U78" s="28"/>
      <c r="V78" s="28"/>
      <c r="W78" s="28"/>
      <c r="X78" s="28"/>
    </row>
    <row r="79" spans="1:24" ht="27">
      <c r="A79" s="9" t="s">
        <v>102</v>
      </c>
      <c r="B79" s="9" t="s">
        <v>742</v>
      </c>
      <c r="C79" s="14" t="s">
        <v>103</v>
      </c>
      <c r="D79" s="11">
        <v>984</v>
      </c>
      <c r="E79" s="11">
        <v>730</v>
      </c>
      <c r="F79" s="11">
        <v>254</v>
      </c>
      <c r="G79" s="12" t="s">
        <v>717</v>
      </c>
      <c r="H79" s="13">
        <v>970</v>
      </c>
      <c r="I79" s="25">
        <v>584</v>
      </c>
      <c r="J79" s="25">
        <v>139</v>
      </c>
      <c r="K79" s="25">
        <v>247</v>
      </c>
      <c r="L79" s="26" t="s">
        <v>716</v>
      </c>
      <c r="M79" s="27">
        <v>14</v>
      </c>
      <c r="N79" s="28">
        <v>1</v>
      </c>
      <c r="O79" s="28"/>
      <c r="P79" s="28">
        <v>6</v>
      </c>
      <c r="Q79" s="28">
        <v>7</v>
      </c>
      <c r="R79" s="31"/>
      <c r="S79" s="27"/>
      <c r="T79" s="28"/>
      <c r="U79" s="28"/>
      <c r="V79" s="28"/>
      <c r="W79" s="28"/>
      <c r="X79" s="28"/>
    </row>
    <row r="80" spans="1:24">
      <c r="A80" s="9" t="s">
        <v>104</v>
      </c>
      <c r="B80" s="9" t="s">
        <v>743</v>
      </c>
      <c r="C80" s="14" t="s">
        <v>105</v>
      </c>
      <c r="D80" s="11">
        <v>582</v>
      </c>
      <c r="E80" s="11">
        <v>447</v>
      </c>
      <c r="F80" s="11">
        <v>135</v>
      </c>
      <c r="G80" s="12" t="s">
        <v>717</v>
      </c>
      <c r="H80" s="13">
        <v>582</v>
      </c>
      <c r="I80" s="25">
        <v>317</v>
      </c>
      <c r="J80" s="25">
        <v>130</v>
      </c>
      <c r="K80" s="25">
        <v>135</v>
      </c>
      <c r="L80" s="26"/>
      <c r="M80" s="27"/>
      <c r="N80" s="28"/>
      <c r="O80" s="28"/>
      <c r="P80" s="28"/>
      <c r="Q80" s="28"/>
      <c r="R80" s="31"/>
      <c r="S80" s="27"/>
      <c r="T80" s="28"/>
      <c r="U80" s="28"/>
      <c r="V80" s="28"/>
      <c r="W80" s="28"/>
      <c r="X80" s="28"/>
    </row>
    <row r="81" spans="1:24" ht="27">
      <c r="A81" s="9" t="s">
        <v>106</v>
      </c>
      <c r="B81" s="9" t="s">
        <v>744</v>
      </c>
      <c r="C81" s="14" t="s">
        <v>107</v>
      </c>
      <c r="D81" s="11">
        <v>540</v>
      </c>
      <c r="E81" s="11">
        <v>372</v>
      </c>
      <c r="F81" s="11">
        <v>168</v>
      </c>
      <c r="G81" s="12" t="s">
        <v>717</v>
      </c>
      <c r="H81" s="13">
        <v>427</v>
      </c>
      <c r="I81" s="25">
        <v>271</v>
      </c>
      <c r="J81" s="25">
        <v>39</v>
      </c>
      <c r="K81" s="25">
        <v>117</v>
      </c>
      <c r="L81" s="26" t="s">
        <v>716</v>
      </c>
      <c r="M81" s="27">
        <v>113</v>
      </c>
      <c r="N81" s="28">
        <v>21</v>
      </c>
      <c r="O81" s="28">
        <v>11</v>
      </c>
      <c r="P81" s="28">
        <v>41</v>
      </c>
      <c r="Q81" s="28">
        <v>40</v>
      </c>
      <c r="R81" s="31"/>
      <c r="S81" s="27"/>
      <c r="T81" s="28"/>
      <c r="U81" s="28"/>
      <c r="V81" s="28"/>
      <c r="W81" s="28"/>
      <c r="X81" s="28"/>
    </row>
    <row r="82" spans="1:24">
      <c r="A82" s="9" t="s">
        <v>745</v>
      </c>
      <c r="B82" s="9" t="s">
        <v>746</v>
      </c>
      <c r="C82" s="14" t="s">
        <v>109</v>
      </c>
      <c r="D82" s="11">
        <v>1061</v>
      </c>
      <c r="E82" s="11">
        <v>749</v>
      </c>
      <c r="F82" s="11">
        <v>312</v>
      </c>
      <c r="G82" s="12" t="s">
        <v>715</v>
      </c>
      <c r="H82" s="13">
        <v>1061</v>
      </c>
      <c r="I82" s="25">
        <v>715</v>
      </c>
      <c r="J82" s="25">
        <v>34</v>
      </c>
      <c r="K82" s="25">
        <v>312</v>
      </c>
      <c r="L82" s="26"/>
      <c r="M82" s="27"/>
      <c r="N82" s="28"/>
      <c r="O82" s="28"/>
      <c r="P82" s="28"/>
      <c r="Q82" s="28"/>
      <c r="R82" s="31"/>
      <c r="S82" s="27"/>
      <c r="T82" s="28"/>
      <c r="U82" s="28"/>
      <c r="V82" s="28"/>
      <c r="W82" s="28"/>
      <c r="X82" s="28"/>
    </row>
    <row r="83" spans="1:24" ht="27">
      <c r="A83" s="9" t="s">
        <v>747</v>
      </c>
      <c r="B83" s="9" t="s">
        <v>748</v>
      </c>
      <c r="C83" s="14" t="s">
        <v>111</v>
      </c>
      <c r="D83" s="11">
        <v>634</v>
      </c>
      <c r="E83" s="11">
        <v>430</v>
      </c>
      <c r="F83" s="11">
        <v>204</v>
      </c>
      <c r="G83" s="12" t="s">
        <v>717</v>
      </c>
      <c r="H83" s="13">
        <v>527</v>
      </c>
      <c r="I83" s="25">
        <v>371</v>
      </c>
      <c r="J83" s="25"/>
      <c r="K83" s="25">
        <v>156</v>
      </c>
      <c r="L83" s="26" t="s">
        <v>716</v>
      </c>
      <c r="M83" s="27">
        <v>107</v>
      </c>
      <c r="N83" s="28">
        <v>22</v>
      </c>
      <c r="O83" s="28">
        <v>12</v>
      </c>
      <c r="P83" s="28">
        <v>37</v>
      </c>
      <c r="Q83" s="28">
        <v>36</v>
      </c>
      <c r="R83" s="31"/>
      <c r="S83" s="27"/>
      <c r="T83" s="28"/>
      <c r="U83" s="28"/>
      <c r="V83" s="28"/>
      <c r="W83" s="28"/>
      <c r="X83" s="28"/>
    </row>
    <row r="84" spans="1:24">
      <c r="A84" s="9" t="s">
        <v>112</v>
      </c>
      <c r="B84" s="9" t="s">
        <v>749</v>
      </c>
      <c r="C84" s="14" t="s">
        <v>113</v>
      </c>
      <c r="D84" s="11">
        <v>715</v>
      </c>
      <c r="E84" s="11">
        <v>511</v>
      </c>
      <c r="F84" s="11">
        <v>204</v>
      </c>
      <c r="G84" s="12" t="s">
        <v>717</v>
      </c>
      <c r="H84" s="13">
        <v>715</v>
      </c>
      <c r="I84" s="25">
        <v>472</v>
      </c>
      <c r="J84" s="25">
        <v>39</v>
      </c>
      <c r="K84" s="25">
        <v>204</v>
      </c>
      <c r="L84" s="26"/>
      <c r="M84" s="27"/>
      <c r="N84" s="28"/>
      <c r="O84" s="28"/>
      <c r="P84" s="28"/>
      <c r="Q84" s="28"/>
      <c r="R84" s="31"/>
      <c r="S84" s="27"/>
      <c r="T84" s="28"/>
      <c r="U84" s="28"/>
      <c r="V84" s="28"/>
      <c r="W84" s="28"/>
      <c r="X84" s="28"/>
    </row>
    <row r="85" spans="1:24" ht="27">
      <c r="A85" s="9" t="s">
        <v>750</v>
      </c>
      <c r="B85" s="9" t="s">
        <v>751</v>
      </c>
      <c r="C85" s="14" t="s">
        <v>115</v>
      </c>
      <c r="D85" s="11">
        <v>741</v>
      </c>
      <c r="E85" s="11">
        <v>524</v>
      </c>
      <c r="F85" s="11">
        <v>217</v>
      </c>
      <c r="G85" s="12" t="s">
        <v>717</v>
      </c>
      <c r="H85" s="13">
        <v>726</v>
      </c>
      <c r="I85" s="25">
        <v>483</v>
      </c>
      <c r="J85" s="25">
        <v>33</v>
      </c>
      <c r="K85" s="25">
        <v>210</v>
      </c>
      <c r="L85" s="26" t="s">
        <v>716</v>
      </c>
      <c r="M85" s="27">
        <v>15</v>
      </c>
      <c r="N85" s="28"/>
      <c r="O85" s="28"/>
      <c r="P85" s="28">
        <v>8</v>
      </c>
      <c r="Q85" s="28">
        <v>7</v>
      </c>
      <c r="R85" s="31"/>
      <c r="S85" s="27"/>
      <c r="T85" s="28"/>
      <c r="U85" s="28"/>
      <c r="V85" s="28"/>
      <c r="W85" s="28"/>
      <c r="X85" s="28"/>
    </row>
    <row r="86" spans="1:24">
      <c r="A86" s="9" t="s">
        <v>118</v>
      </c>
      <c r="B86" s="33" t="s">
        <v>752</v>
      </c>
      <c r="C86" s="14" t="s">
        <v>119</v>
      </c>
      <c r="D86" s="11">
        <v>157</v>
      </c>
      <c r="E86" s="11">
        <v>8</v>
      </c>
      <c r="F86" s="11">
        <v>149</v>
      </c>
      <c r="G86" s="12" t="s">
        <v>715</v>
      </c>
      <c r="H86" s="13">
        <v>157</v>
      </c>
      <c r="I86" s="25">
        <v>8</v>
      </c>
      <c r="J86" s="25"/>
      <c r="K86" s="25">
        <v>149</v>
      </c>
      <c r="L86" s="26"/>
      <c r="M86" s="27"/>
      <c r="N86" s="28"/>
      <c r="O86" s="28"/>
      <c r="P86" s="28"/>
      <c r="Q86" s="28"/>
      <c r="R86" s="31"/>
      <c r="S86" s="27"/>
      <c r="T86" s="28"/>
      <c r="U86" s="28"/>
      <c r="V86" s="28"/>
      <c r="W86" s="28"/>
      <c r="X86" s="28"/>
    </row>
    <row r="87" spans="1:24">
      <c r="A87" s="14" t="s">
        <v>120</v>
      </c>
      <c r="B87" s="9">
        <v>372001</v>
      </c>
      <c r="C87" s="14" t="s">
        <v>120</v>
      </c>
      <c r="D87" s="11">
        <v>478</v>
      </c>
      <c r="E87" s="11">
        <v>324</v>
      </c>
      <c r="F87" s="11">
        <v>154</v>
      </c>
      <c r="G87" s="12" t="s">
        <v>717</v>
      </c>
      <c r="H87" s="13">
        <v>478</v>
      </c>
      <c r="I87" s="25">
        <v>304</v>
      </c>
      <c r="J87" s="25">
        <v>20</v>
      </c>
      <c r="K87" s="25">
        <v>154</v>
      </c>
      <c r="L87" s="26"/>
      <c r="M87" s="27"/>
      <c r="N87" s="28"/>
      <c r="O87" s="28"/>
      <c r="P87" s="28"/>
      <c r="Q87" s="28"/>
      <c r="R87" s="31"/>
      <c r="S87" s="27"/>
      <c r="T87" s="28"/>
      <c r="U87" s="28"/>
      <c r="V87" s="28"/>
      <c r="W87" s="28"/>
      <c r="X87" s="28"/>
    </row>
    <row r="88" spans="1:24">
      <c r="A88" s="14" t="s">
        <v>121</v>
      </c>
      <c r="B88" s="9">
        <v>371001</v>
      </c>
      <c r="C88" s="14" t="s">
        <v>121</v>
      </c>
      <c r="D88" s="11">
        <v>455</v>
      </c>
      <c r="E88" s="11">
        <v>329</v>
      </c>
      <c r="F88" s="11">
        <v>126</v>
      </c>
      <c r="G88" s="12" t="s">
        <v>717</v>
      </c>
      <c r="H88" s="13">
        <v>455</v>
      </c>
      <c r="I88" s="25">
        <v>294</v>
      </c>
      <c r="J88" s="25">
        <v>35</v>
      </c>
      <c r="K88" s="25">
        <v>126</v>
      </c>
      <c r="L88" s="26"/>
      <c r="M88" s="27"/>
      <c r="N88" s="28"/>
      <c r="O88" s="28"/>
      <c r="P88" s="28"/>
      <c r="Q88" s="28"/>
      <c r="R88" s="31"/>
      <c r="S88" s="27"/>
      <c r="T88" s="28"/>
      <c r="U88" s="28"/>
      <c r="V88" s="28"/>
      <c r="W88" s="28"/>
      <c r="X88" s="28"/>
    </row>
    <row r="89" spans="1:24">
      <c r="A89" s="9" t="s">
        <v>122</v>
      </c>
      <c r="B89" s="9" t="s">
        <v>753</v>
      </c>
      <c r="C89" s="14" t="s">
        <v>123</v>
      </c>
      <c r="D89" s="11">
        <v>2746</v>
      </c>
      <c r="E89" s="11">
        <v>2039</v>
      </c>
      <c r="F89" s="11">
        <v>707</v>
      </c>
      <c r="G89" s="12" t="s">
        <v>715</v>
      </c>
      <c r="H89" s="13">
        <v>2746</v>
      </c>
      <c r="I89" s="25">
        <v>1641</v>
      </c>
      <c r="J89" s="25">
        <v>398</v>
      </c>
      <c r="K89" s="25">
        <v>707</v>
      </c>
      <c r="L89" s="26"/>
      <c r="M89" s="27"/>
      <c r="N89" s="28"/>
      <c r="O89" s="28"/>
      <c r="P89" s="28"/>
      <c r="Q89" s="28"/>
      <c r="R89" s="31"/>
      <c r="S89" s="27"/>
      <c r="T89" s="28"/>
      <c r="U89" s="28"/>
      <c r="V89" s="28"/>
      <c r="W89" s="28"/>
      <c r="X89" s="28"/>
    </row>
    <row r="90" spans="1:24">
      <c r="A90" s="9" t="s">
        <v>122</v>
      </c>
      <c r="B90" s="9" t="s">
        <v>754</v>
      </c>
      <c r="C90" s="14" t="s">
        <v>124</v>
      </c>
      <c r="D90" s="11">
        <v>2050</v>
      </c>
      <c r="E90" s="11">
        <v>1480</v>
      </c>
      <c r="F90" s="11">
        <v>570</v>
      </c>
      <c r="G90" s="12" t="s">
        <v>715</v>
      </c>
      <c r="H90" s="13">
        <v>2050</v>
      </c>
      <c r="I90" s="25">
        <v>1318</v>
      </c>
      <c r="J90" s="25">
        <v>162</v>
      </c>
      <c r="K90" s="25">
        <v>570</v>
      </c>
      <c r="L90" s="26"/>
      <c r="M90" s="27"/>
      <c r="N90" s="28"/>
      <c r="O90" s="28"/>
      <c r="P90" s="28"/>
      <c r="Q90" s="28"/>
      <c r="R90" s="31"/>
      <c r="S90" s="27"/>
      <c r="T90" s="28"/>
      <c r="U90" s="28"/>
      <c r="V90" s="28"/>
      <c r="W90" s="28"/>
      <c r="X90" s="28"/>
    </row>
    <row r="91" spans="1:24">
      <c r="A91" s="9" t="s">
        <v>122</v>
      </c>
      <c r="B91" s="9" t="s">
        <v>755</v>
      </c>
      <c r="C91" s="14" t="s">
        <v>125</v>
      </c>
      <c r="D91" s="11">
        <v>1468</v>
      </c>
      <c r="E91" s="11">
        <v>1088</v>
      </c>
      <c r="F91" s="11">
        <v>380</v>
      </c>
      <c r="G91" s="12" t="s">
        <v>715</v>
      </c>
      <c r="H91" s="13">
        <v>1468</v>
      </c>
      <c r="I91" s="25">
        <v>890</v>
      </c>
      <c r="J91" s="25">
        <v>198</v>
      </c>
      <c r="K91" s="25">
        <v>380</v>
      </c>
      <c r="L91" s="26"/>
      <c r="M91" s="27"/>
      <c r="N91" s="28"/>
      <c r="O91" s="28"/>
      <c r="P91" s="28"/>
      <c r="Q91" s="28"/>
      <c r="R91" s="31"/>
      <c r="S91" s="27"/>
      <c r="T91" s="28"/>
      <c r="U91" s="28"/>
      <c r="V91" s="28"/>
      <c r="W91" s="28"/>
      <c r="X91" s="28"/>
    </row>
    <row r="92" spans="1:24">
      <c r="A92" s="9" t="s">
        <v>122</v>
      </c>
      <c r="B92" s="9" t="s">
        <v>756</v>
      </c>
      <c r="C92" s="14" t="s">
        <v>126</v>
      </c>
      <c r="D92" s="11">
        <v>361</v>
      </c>
      <c r="E92" s="11">
        <v>271</v>
      </c>
      <c r="F92" s="11">
        <v>90</v>
      </c>
      <c r="G92" s="12" t="s">
        <v>717</v>
      </c>
      <c r="H92" s="13">
        <v>361</v>
      </c>
      <c r="I92" s="25">
        <v>212</v>
      </c>
      <c r="J92" s="25">
        <v>59</v>
      </c>
      <c r="K92" s="25">
        <v>90</v>
      </c>
      <c r="L92" s="26"/>
      <c r="M92" s="27"/>
      <c r="N92" s="28"/>
      <c r="O92" s="28"/>
      <c r="P92" s="28"/>
      <c r="Q92" s="28"/>
      <c r="R92" s="31"/>
      <c r="S92" s="27"/>
      <c r="T92" s="28"/>
      <c r="U92" s="28"/>
      <c r="V92" s="28"/>
      <c r="W92" s="28"/>
      <c r="X92" s="28"/>
    </row>
    <row r="93" spans="1:24">
      <c r="A93" s="9" t="s">
        <v>122</v>
      </c>
      <c r="B93" s="9" t="s">
        <v>757</v>
      </c>
      <c r="C93" s="14" t="s">
        <v>19</v>
      </c>
      <c r="D93" s="11">
        <v>20</v>
      </c>
      <c r="E93" s="11">
        <v>0</v>
      </c>
      <c r="F93" s="11">
        <v>20</v>
      </c>
      <c r="G93" s="12" t="s">
        <v>715</v>
      </c>
      <c r="H93" s="13">
        <v>20</v>
      </c>
      <c r="I93" s="25"/>
      <c r="J93" s="25"/>
      <c r="K93" s="25">
        <v>20</v>
      </c>
      <c r="L93" s="26"/>
      <c r="M93" s="27"/>
      <c r="N93" s="28"/>
      <c r="O93" s="28"/>
      <c r="P93" s="28"/>
      <c r="Q93" s="28"/>
      <c r="R93" s="31"/>
      <c r="S93" s="27"/>
      <c r="T93" s="28"/>
      <c r="U93" s="28"/>
      <c r="V93" s="28"/>
      <c r="W93" s="28"/>
      <c r="X93" s="28"/>
    </row>
    <row r="94" spans="1:24">
      <c r="A94" s="9" t="s">
        <v>122</v>
      </c>
      <c r="B94" s="9" t="s">
        <v>758</v>
      </c>
      <c r="C94" s="14" t="s">
        <v>21</v>
      </c>
      <c r="D94" s="11">
        <v>12</v>
      </c>
      <c r="E94" s="11">
        <v>0</v>
      </c>
      <c r="F94" s="11">
        <v>12</v>
      </c>
      <c r="G94" s="12" t="s">
        <v>715</v>
      </c>
      <c r="H94" s="13">
        <v>12</v>
      </c>
      <c r="I94" s="25"/>
      <c r="J94" s="25"/>
      <c r="K94" s="25">
        <v>12</v>
      </c>
      <c r="L94" s="26"/>
      <c r="M94" s="27"/>
      <c r="N94" s="28"/>
      <c r="O94" s="28"/>
      <c r="P94" s="28"/>
      <c r="Q94" s="28"/>
      <c r="R94" s="31"/>
      <c r="S94" s="27"/>
      <c r="T94" s="28"/>
      <c r="U94" s="28"/>
      <c r="V94" s="28"/>
      <c r="W94" s="28"/>
      <c r="X94" s="28"/>
    </row>
    <row r="95" spans="1:24" ht="27">
      <c r="A95" s="9" t="s">
        <v>714</v>
      </c>
      <c r="B95" s="9">
        <v>100063</v>
      </c>
      <c r="C95" s="14" t="s">
        <v>759</v>
      </c>
      <c r="D95" s="11">
        <v>28</v>
      </c>
      <c r="E95" s="11">
        <v>15</v>
      </c>
      <c r="F95" s="11">
        <v>13</v>
      </c>
      <c r="G95" s="12"/>
      <c r="H95" s="15"/>
      <c r="I95" s="25"/>
      <c r="J95" s="25"/>
      <c r="K95" s="25"/>
      <c r="L95" s="26" t="s">
        <v>716</v>
      </c>
      <c r="M95" s="27">
        <v>28</v>
      </c>
      <c r="N95" s="28">
        <v>3</v>
      </c>
      <c r="O95" s="28">
        <v>2</v>
      </c>
      <c r="P95" s="28">
        <v>12</v>
      </c>
      <c r="Q95" s="28">
        <v>11</v>
      </c>
      <c r="R95" s="31"/>
      <c r="S95" s="27"/>
      <c r="T95" s="28"/>
      <c r="U95" s="28"/>
      <c r="V95" s="28"/>
      <c r="W95" s="28"/>
      <c r="X95" s="28"/>
    </row>
    <row r="96" spans="1:24" ht="27">
      <c r="A96" s="9" t="s">
        <v>728</v>
      </c>
      <c r="B96" s="9">
        <v>350015</v>
      </c>
      <c r="C96" s="14" t="s">
        <v>760</v>
      </c>
      <c r="D96" s="11">
        <v>245</v>
      </c>
      <c r="E96" s="11">
        <v>128</v>
      </c>
      <c r="F96" s="11">
        <v>117</v>
      </c>
      <c r="G96" s="12"/>
      <c r="H96" s="15"/>
      <c r="I96" s="25"/>
      <c r="J96" s="25"/>
      <c r="K96" s="25"/>
      <c r="L96" s="26" t="s">
        <v>716</v>
      </c>
      <c r="M96" s="27">
        <v>245</v>
      </c>
      <c r="N96" s="28">
        <v>18</v>
      </c>
      <c r="O96" s="28">
        <v>10</v>
      </c>
      <c r="P96" s="28">
        <v>110</v>
      </c>
      <c r="Q96" s="28">
        <v>107</v>
      </c>
      <c r="R96" s="31"/>
      <c r="S96" s="27"/>
      <c r="T96" s="28"/>
      <c r="U96" s="28"/>
      <c r="V96" s="28"/>
      <c r="W96" s="28"/>
      <c r="X96" s="28"/>
    </row>
    <row r="97" spans="1:24" ht="27">
      <c r="A97" s="9" t="s">
        <v>728</v>
      </c>
      <c r="B97" s="9" t="s">
        <v>761</v>
      </c>
      <c r="C97" s="14" t="s">
        <v>762</v>
      </c>
      <c r="D97" s="11">
        <v>264</v>
      </c>
      <c r="E97" s="11">
        <v>142</v>
      </c>
      <c r="F97" s="11">
        <v>122</v>
      </c>
      <c r="G97" s="12"/>
      <c r="H97" s="15"/>
      <c r="I97" s="25"/>
      <c r="J97" s="25"/>
      <c r="K97" s="25"/>
      <c r="L97" s="26" t="s">
        <v>716</v>
      </c>
      <c r="M97" s="27">
        <v>264</v>
      </c>
      <c r="N97" s="28">
        <v>38</v>
      </c>
      <c r="O97" s="28">
        <v>21</v>
      </c>
      <c r="P97" s="28">
        <v>104</v>
      </c>
      <c r="Q97" s="28">
        <v>101</v>
      </c>
      <c r="R97" s="31"/>
      <c r="S97" s="27"/>
      <c r="T97" s="28"/>
      <c r="U97" s="28"/>
      <c r="V97" s="28"/>
      <c r="W97" s="28"/>
      <c r="X97" s="28"/>
    </row>
    <row r="98" spans="1:24" ht="27">
      <c r="A98" s="9" t="s">
        <v>738</v>
      </c>
      <c r="B98" s="9" t="s">
        <v>763</v>
      </c>
      <c r="C98" s="14" t="s">
        <v>764</v>
      </c>
      <c r="D98" s="11">
        <v>828</v>
      </c>
      <c r="E98" s="11">
        <v>443</v>
      </c>
      <c r="F98" s="11">
        <v>385</v>
      </c>
      <c r="G98" s="12"/>
      <c r="H98" s="15"/>
      <c r="I98" s="25"/>
      <c r="J98" s="25"/>
      <c r="K98" s="25"/>
      <c r="L98" s="26" t="s">
        <v>716</v>
      </c>
      <c r="M98" s="27">
        <v>828</v>
      </c>
      <c r="N98" s="28">
        <v>116</v>
      </c>
      <c r="O98" s="28">
        <v>63</v>
      </c>
      <c r="P98" s="28">
        <v>327</v>
      </c>
      <c r="Q98" s="28">
        <v>322</v>
      </c>
      <c r="R98" s="31"/>
      <c r="S98" s="27"/>
      <c r="T98" s="28"/>
      <c r="U98" s="28"/>
      <c r="V98" s="28"/>
      <c r="W98" s="28"/>
      <c r="X98" s="28"/>
    </row>
    <row r="99" spans="1:24" ht="27">
      <c r="A99" s="9" t="s">
        <v>765</v>
      </c>
      <c r="B99" s="9" t="s">
        <v>766</v>
      </c>
      <c r="C99" s="14" t="s">
        <v>767</v>
      </c>
      <c r="D99" s="11">
        <v>203</v>
      </c>
      <c r="E99" s="11">
        <v>113</v>
      </c>
      <c r="F99" s="11">
        <v>90</v>
      </c>
      <c r="G99" s="12"/>
      <c r="H99" s="15"/>
      <c r="I99" s="25"/>
      <c r="J99" s="25"/>
      <c r="K99" s="25"/>
      <c r="L99" s="26" t="s">
        <v>716</v>
      </c>
      <c r="M99" s="27">
        <v>203</v>
      </c>
      <c r="N99" s="28">
        <v>47</v>
      </c>
      <c r="O99" s="28">
        <v>26</v>
      </c>
      <c r="P99" s="28">
        <v>66</v>
      </c>
      <c r="Q99" s="28">
        <v>64</v>
      </c>
      <c r="R99" s="31"/>
      <c r="S99" s="27"/>
      <c r="T99" s="28"/>
      <c r="U99" s="28"/>
      <c r="V99" s="28"/>
      <c r="W99" s="28"/>
      <c r="X99" s="28"/>
    </row>
    <row r="100" spans="1:24" ht="40.5">
      <c r="A100" s="9" t="s">
        <v>768</v>
      </c>
      <c r="B100" s="33" t="s">
        <v>769</v>
      </c>
      <c r="C100" s="14" t="s">
        <v>770</v>
      </c>
      <c r="D100" s="11">
        <v>302</v>
      </c>
      <c r="E100" s="11">
        <v>163</v>
      </c>
      <c r="F100" s="11">
        <v>139</v>
      </c>
      <c r="G100" s="12"/>
      <c r="H100" s="15"/>
      <c r="I100" s="25"/>
      <c r="J100" s="25"/>
      <c r="K100" s="25"/>
      <c r="L100" s="26" t="s">
        <v>716</v>
      </c>
      <c r="M100" s="27">
        <v>302</v>
      </c>
      <c r="N100" s="28">
        <v>47</v>
      </c>
      <c r="O100" s="28">
        <v>25</v>
      </c>
      <c r="P100" s="28">
        <v>116</v>
      </c>
      <c r="Q100" s="28">
        <v>114</v>
      </c>
      <c r="R100" s="31"/>
      <c r="S100" s="27"/>
      <c r="T100" s="28"/>
      <c r="U100" s="28"/>
      <c r="V100" s="28"/>
      <c r="W100" s="28"/>
      <c r="X100" s="28"/>
    </row>
    <row r="101" spans="1:24" ht="27">
      <c r="A101" s="9" t="s">
        <v>735</v>
      </c>
      <c r="B101" s="9" t="s">
        <v>771</v>
      </c>
      <c r="C101" s="14" t="s">
        <v>772</v>
      </c>
      <c r="D101" s="11">
        <v>102</v>
      </c>
      <c r="E101" s="11">
        <v>53</v>
      </c>
      <c r="F101" s="11">
        <v>49</v>
      </c>
      <c r="G101" s="12"/>
      <c r="H101" s="15"/>
      <c r="I101" s="25"/>
      <c r="J101" s="25"/>
      <c r="K101" s="25"/>
      <c r="L101" s="26" t="s">
        <v>716</v>
      </c>
      <c r="M101" s="27">
        <v>102</v>
      </c>
      <c r="N101" s="28">
        <v>6</v>
      </c>
      <c r="O101" s="28">
        <v>3</v>
      </c>
      <c r="P101" s="28">
        <v>47</v>
      </c>
      <c r="Q101" s="28">
        <v>46</v>
      </c>
      <c r="R101" s="31"/>
      <c r="S101" s="27"/>
      <c r="T101" s="28"/>
      <c r="U101" s="28"/>
      <c r="V101" s="28"/>
      <c r="W101" s="28"/>
      <c r="X101" s="28"/>
    </row>
    <row r="102" spans="1:24" ht="40.5">
      <c r="A102" s="9" t="s">
        <v>773</v>
      </c>
      <c r="B102" s="9">
        <v>205006</v>
      </c>
      <c r="C102" s="14" t="s">
        <v>774</v>
      </c>
      <c r="D102" s="11">
        <v>43</v>
      </c>
      <c r="E102" s="11">
        <v>23</v>
      </c>
      <c r="F102" s="11">
        <v>20</v>
      </c>
      <c r="G102" s="12"/>
      <c r="H102" s="15"/>
      <c r="I102" s="25"/>
      <c r="J102" s="25"/>
      <c r="K102" s="25"/>
      <c r="L102" s="26" t="s">
        <v>716</v>
      </c>
      <c r="M102" s="27">
        <v>43</v>
      </c>
      <c r="N102" s="28">
        <v>5</v>
      </c>
      <c r="O102" s="28">
        <v>3</v>
      </c>
      <c r="P102" s="28">
        <v>18</v>
      </c>
      <c r="Q102" s="28">
        <v>17</v>
      </c>
      <c r="R102" s="31"/>
      <c r="S102" s="27"/>
      <c r="T102" s="28"/>
      <c r="U102" s="28"/>
      <c r="V102" s="28"/>
      <c r="W102" s="28"/>
      <c r="X102" s="28"/>
    </row>
    <row r="103" spans="1:24" ht="27">
      <c r="A103" s="9" t="s">
        <v>122</v>
      </c>
      <c r="B103" s="9">
        <v>999888</v>
      </c>
      <c r="C103" s="14" t="s">
        <v>775</v>
      </c>
      <c r="D103" s="11">
        <v>797</v>
      </c>
      <c r="E103" s="11">
        <v>419</v>
      </c>
      <c r="F103" s="11">
        <v>378</v>
      </c>
      <c r="G103" s="12"/>
      <c r="H103" s="15"/>
      <c r="I103" s="25"/>
      <c r="J103" s="25"/>
      <c r="K103" s="25"/>
      <c r="L103" s="26" t="s">
        <v>716</v>
      </c>
      <c r="M103" s="27">
        <v>797</v>
      </c>
      <c r="N103" s="28">
        <v>73</v>
      </c>
      <c r="O103" s="28">
        <v>39</v>
      </c>
      <c r="P103" s="28">
        <v>346</v>
      </c>
      <c r="Q103" s="28">
        <v>339</v>
      </c>
      <c r="R103" s="31"/>
      <c r="S103" s="27"/>
      <c r="T103" s="28"/>
      <c r="U103" s="28"/>
      <c r="V103" s="28"/>
      <c r="W103" s="28"/>
      <c r="X103" s="28"/>
    </row>
    <row r="104" spans="1:24" ht="27">
      <c r="A104" s="9" t="s">
        <v>122</v>
      </c>
      <c r="B104" s="9">
        <v>999152</v>
      </c>
      <c r="C104" s="14" t="s">
        <v>776</v>
      </c>
      <c r="D104" s="11">
        <v>455</v>
      </c>
      <c r="E104" s="11">
        <v>241</v>
      </c>
      <c r="F104" s="11">
        <v>214</v>
      </c>
      <c r="G104" s="12"/>
      <c r="H104" s="15"/>
      <c r="I104" s="25"/>
      <c r="J104" s="25"/>
      <c r="K104" s="25"/>
      <c r="L104" s="26" t="s">
        <v>716</v>
      </c>
      <c r="M104" s="27">
        <v>455</v>
      </c>
      <c r="N104" s="28">
        <v>48</v>
      </c>
      <c r="O104" s="28">
        <v>25</v>
      </c>
      <c r="P104" s="28">
        <v>193</v>
      </c>
      <c r="Q104" s="28">
        <v>189</v>
      </c>
      <c r="R104" s="31"/>
      <c r="S104" s="27"/>
      <c r="T104" s="28"/>
      <c r="U104" s="28"/>
      <c r="V104" s="28"/>
      <c r="W104" s="28"/>
      <c r="X104" s="28"/>
    </row>
    <row r="105" spans="1:24" ht="40.5">
      <c r="A105" s="9" t="s">
        <v>122</v>
      </c>
      <c r="B105" s="9">
        <v>999649</v>
      </c>
      <c r="C105" s="34" t="s">
        <v>777</v>
      </c>
      <c r="D105" s="11">
        <v>199</v>
      </c>
      <c r="E105" s="11">
        <v>107</v>
      </c>
      <c r="F105" s="11">
        <v>92</v>
      </c>
      <c r="G105" s="12"/>
      <c r="H105" s="15"/>
      <c r="I105" s="25"/>
      <c r="J105" s="25"/>
      <c r="K105" s="25"/>
      <c r="L105" s="26" t="s">
        <v>716</v>
      </c>
      <c r="M105" s="27">
        <v>199</v>
      </c>
      <c r="N105" s="28">
        <v>32</v>
      </c>
      <c r="O105" s="28">
        <v>17</v>
      </c>
      <c r="P105" s="28">
        <v>75</v>
      </c>
      <c r="Q105" s="28">
        <v>75</v>
      </c>
      <c r="R105" s="31"/>
      <c r="S105" s="27"/>
      <c r="T105" s="28"/>
      <c r="U105" s="28"/>
      <c r="V105" s="28"/>
      <c r="W105" s="28"/>
      <c r="X105" s="28"/>
    </row>
    <row r="106" spans="1:24" ht="40.5">
      <c r="A106" s="9" t="s">
        <v>122</v>
      </c>
      <c r="B106" s="9">
        <v>364003</v>
      </c>
      <c r="C106" s="34" t="s">
        <v>778</v>
      </c>
      <c r="D106" s="11">
        <v>114</v>
      </c>
      <c r="E106" s="11">
        <v>62</v>
      </c>
      <c r="F106" s="11">
        <v>52</v>
      </c>
      <c r="G106" s="12"/>
      <c r="H106" s="15"/>
      <c r="I106" s="25"/>
      <c r="J106" s="25"/>
      <c r="K106" s="25"/>
      <c r="L106" s="26" t="s">
        <v>716</v>
      </c>
      <c r="M106" s="27">
        <v>114</v>
      </c>
      <c r="N106" s="28">
        <v>19</v>
      </c>
      <c r="O106" s="28">
        <v>10</v>
      </c>
      <c r="P106" s="28">
        <v>43</v>
      </c>
      <c r="Q106" s="28">
        <v>42</v>
      </c>
      <c r="R106" s="31"/>
      <c r="S106" s="27"/>
      <c r="T106" s="28"/>
      <c r="U106" s="28"/>
      <c r="V106" s="28"/>
      <c r="W106" s="28"/>
      <c r="X106" s="28"/>
    </row>
    <row r="107" spans="1:24" ht="40.5">
      <c r="A107" s="9" t="s">
        <v>122</v>
      </c>
      <c r="B107" s="9">
        <v>999056</v>
      </c>
      <c r="C107" s="14" t="s">
        <v>779</v>
      </c>
      <c r="D107" s="11">
        <v>3</v>
      </c>
      <c r="E107" s="11">
        <v>2</v>
      </c>
      <c r="F107" s="11">
        <v>1</v>
      </c>
      <c r="G107" s="12"/>
      <c r="H107" s="15"/>
      <c r="I107" s="25"/>
      <c r="J107" s="25"/>
      <c r="K107" s="25"/>
      <c r="L107" s="26" t="s">
        <v>716</v>
      </c>
      <c r="M107" s="27">
        <v>3</v>
      </c>
      <c r="N107" s="28"/>
      <c r="O107" s="28"/>
      <c r="P107" s="28">
        <v>2</v>
      </c>
      <c r="Q107" s="28">
        <v>1</v>
      </c>
      <c r="R107" s="31"/>
      <c r="S107" s="27"/>
      <c r="T107" s="28"/>
      <c r="U107" s="28"/>
      <c r="V107" s="28"/>
      <c r="W107" s="28"/>
      <c r="X107" s="28"/>
    </row>
    <row r="108" spans="1:24" ht="27">
      <c r="A108" s="9" t="s">
        <v>112</v>
      </c>
      <c r="B108" s="9">
        <v>301006</v>
      </c>
      <c r="C108" s="14" t="s">
        <v>780</v>
      </c>
      <c r="D108" s="11">
        <v>13</v>
      </c>
      <c r="E108" s="11">
        <v>5</v>
      </c>
      <c r="F108" s="11">
        <v>8</v>
      </c>
      <c r="G108" s="12"/>
      <c r="H108" s="15"/>
      <c r="I108" s="25"/>
      <c r="J108" s="25"/>
      <c r="K108" s="25"/>
      <c r="L108" s="26" t="s">
        <v>716</v>
      </c>
      <c r="M108" s="27">
        <v>13</v>
      </c>
      <c r="N108" s="28">
        <v>1</v>
      </c>
      <c r="O108" s="28">
        <v>1</v>
      </c>
      <c r="P108" s="28">
        <v>4</v>
      </c>
      <c r="Q108" s="28">
        <v>7</v>
      </c>
      <c r="R108" s="31"/>
      <c r="S108" s="27"/>
      <c r="T108" s="28"/>
      <c r="U108" s="28"/>
      <c r="V108" s="28"/>
      <c r="W108" s="28"/>
      <c r="X108" s="28"/>
    </row>
    <row r="109" spans="1:24" ht="27">
      <c r="A109" s="9" t="s">
        <v>724</v>
      </c>
      <c r="B109" s="9">
        <v>203022</v>
      </c>
      <c r="C109" s="14" t="s">
        <v>781</v>
      </c>
      <c r="D109" s="11">
        <v>27</v>
      </c>
      <c r="E109" s="11">
        <v>10</v>
      </c>
      <c r="F109" s="11">
        <v>17</v>
      </c>
      <c r="G109" s="12"/>
      <c r="H109" s="15"/>
      <c r="I109" s="25"/>
      <c r="J109" s="25"/>
      <c r="K109" s="25"/>
      <c r="L109" s="26" t="s">
        <v>716</v>
      </c>
      <c r="M109" s="27">
        <v>27</v>
      </c>
      <c r="N109" s="28">
        <v>3</v>
      </c>
      <c r="O109" s="28">
        <v>3</v>
      </c>
      <c r="P109" s="28">
        <v>7</v>
      </c>
      <c r="Q109" s="28">
        <v>14</v>
      </c>
      <c r="R109" s="31"/>
      <c r="S109" s="27"/>
      <c r="T109" s="28"/>
      <c r="U109" s="28"/>
      <c r="V109" s="28"/>
      <c r="W109" s="28"/>
      <c r="X109" s="28"/>
    </row>
    <row r="110" spans="1:24" ht="27">
      <c r="A110" s="9" t="s">
        <v>91</v>
      </c>
      <c r="B110" s="9">
        <v>364003</v>
      </c>
      <c r="C110" s="14" t="s">
        <v>782</v>
      </c>
      <c r="D110" s="11">
        <v>866</v>
      </c>
      <c r="E110" s="11">
        <v>318</v>
      </c>
      <c r="F110" s="11">
        <v>548</v>
      </c>
      <c r="G110" s="12"/>
      <c r="H110" s="15"/>
      <c r="I110" s="25"/>
      <c r="J110" s="25"/>
      <c r="K110" s="25"/>
      <c r="L110" s="26" t="s">
        <v>716</v>
      </c>
      <c r="M110" s="27">
        <v>866</v>
      </c>
      <c r="N110" s="28">
        <v>68</v>
      </c>
      <c r="O110" s="28">
        <v>54</v>
      </c>
      <c r="P110" s="28">
        <v>250</v>
      </c>
      <c r="Q110" s="28">
        <v>494</v>
      </c>
      <c r="R110" s="31"/>
      <c r="S110" s="27"/>
      <c r="T110" s="28"/>
      <c r="U110" s="28"/>
      <c r="V110" s="28"/>
      <c r="W110" s="28"/>
      <c r="X110" s="28"/>
    </row>
    <row r="111" spans="1:24" ht="27">
      <c r="A111" s="9" t="s">
        <v>728</v>
      </c>
      <c r="B111" s="9">
        <v>350015</v>
      </c>
      <c r="C111" s="14" t="s">
        <v>783</v>
      </c>
      <c r="D111" s="11">
        <v>1114</v>
      </c>
      <c r="E111" s="11">
        <v>396</v>
      </c>
      <c r="F111" s="11">
        <v>718</v>
      </c>
      <c r="G111" s="12"/>
      <c r="H111" s="15"/>
      <c r="I111" s="25"/>
      <c r="J111" s="25"/>
      <c r="K111" s="25"/>
      <c r="L111" s="26" t="s">
        <v>716</v>
      </c>
      <c r="M111" s="27">
        <v>1114</v>
      </c>
      <c r="N111" s="28">
        <v>56</v>
      </c>
      <c r="O111" s="28">
        <v>45</v>
      </c>
      <c r="P111" s="28">
        <v>340</v>
      </c>
      <c r="Q111" s="28">
        <v>673</v>
      </c>
      <c r="R111" s="31"/>
      <c r="S111" s="27"/>
      <c r="T111" s="28"/>
      <c r="U111" s="28"/>
      <c r="V111" s="28"/>
      <c r="W111" s="28"/>
      <c r="X111" s="28"/>
    </row>
    <row r="112" spans="1:24" ht="27">
      <c r="A112" s="9" t="s">
        <v>728</v>
      </c>
      <c r="B112" s="9" t="s">
        <v>784</v>
      </c>
      <c r="C112" s="14" t="s">
        <v>785</v>
      </c>
      <c r="D112" s="11">
        <v>1478</v>
      </c>
      <c r="E112" s="11">
        <v>570</v>
      </c>
      <c r="F112" s="11">
        <v>908</v>
      </c>
      <c r="G112" s="12"/>
      <c r="H112" s="15"/>
      <c r="I112" s="25"/>
      <c r="J112" s="25"/>
      <c r="K112" s="25"/>
      <c r="L112" s="26" t="s">
        <v>716</v>
      </c>
      <c r="M112" s="27">
        <v>1478</v>
      </c>
      <c r="N112" s="28">
        <v>186</v>
      </c>
      <c r="O112" s="28">
        <v>150</v>
      </c>
      <c r="P112" s="28">
        <v>384</v>
      </c>
      <c r="Q112" s="28">
        <v>758</v>
      </c>
      <c r="R112" s="31"/>
      <c r="S112" s="27"/>
      <c r="T112" s="28"/>
      <c r="U112" s="28"/>
      <c r="V112" s="28"/>
      <c r="W112" s="28"/>
      <c r="X112" s="28"/>
    </row>
    <row r="113" spans="1:24" ht="27">
      <c r="A113" s="9" t="s">
        <v>728</v>
      </c>
      <c r="B113" s="9">
        <v>350017</v>
      </c>
      <c r="C113" s="14" t="s">
        <v>786</v>
      </c>
      <c r="D113" s="11">
        <v>1458</v>
      </c>
      <c r="E113" s="11">
        <v>514</v>
      </c>
      <c r="F113" s="11">
        <v>944</v>
      </c>
      <c r="G113" s="12"/>
      <c r="H113" s="15"/>
      <c r="I113" s="25"/>
      <c r="J113" s="25"/>
      <c r="K113" s="25"/>
      <c r="L113" s="26" t="s">
        <v>716</v>
      </c>
      <c r="M113" s="27">
        <v>1458</v>
      </c>
      <c r="N113" s="28">
        <v>59</v>
      </c>
      <c r="O113" s="28">
        <v>46</v>
      </c>
      <c r="P113" s="28">
        <v>455</v>
      </c>
      <c r="Q113" s="28">
        <v>898</v>
      </c>
      <c r="R113" s="31"/>
      <c r="S113" s="27"/>
      <c r="T113" s="28"/>
      <c r="U113" s="28"/>
      <c r="V113" s="28"/>
      <c r="W113" s="28"/>
      <c r="X113" s="28"/>
    </row>
    <row r="114" spans="1:24" ht="27">
      <c r="A114" s="9" t="s">
        <v>728</v>
      </c>
      <c r="B114" s="9" t="s">
        <v>787</v>
      </c>
      <c r="C114" s="14" t="s">
        <v>788</v>
      </c>
      <c r="D114" s="11">
        <v>681</v>
      </c>
      <c r="E114" s="11">
        <v>253</v>
      </c>
      <c r="F114" s="11">
        <v>428</v>
      </c>
      <c r="G114" s="12"/>
      <c r="H114" s="15"/>
      <c r="I114" s="25"/>
      <c r="J114" s="25"/>
      <c r="K114" s="25"/>
      <c r="L114" s="26" t="s">
        <v>716</v>
      </c>
      <c r="M114" s="27">
        <v>681</v>
      </c>
      <c r="N114" s="28">
        <v>60</v>
      </c>
      <c r="O114" s="28">
        <v>49</v>
      </c>
      <c r="P114" s="28">
        <v>193</v>
      </c>
      <c r="Q114" s="28">
        <v>379</v>
      </c>
      <c r="R114" s="31"/>
      <c r="S114" s="27"/>
      <c r="T114" s="28"/>
      <c r="U114" s="28"/>
      <c r="V114" s="28"/>
      <c r="W114" s="28"/>
      <c r="X114" s="28"/>
    </row>
    <row r="115" spans="1:24" ht="27">
      <c r="A115" s="9" t="s">
        <v>714</v>
      </c>
      <c r="B115" s="9">
        <v>100059</v>
      </c>
      <c r="C115" s="14" t="s">
        <v>789</v>
      </c>
      <c r="D115" s="11">
        <v>10</v>
      </c>
      <c r="E115" s="11">
        <v>4</v>
      </c>
      <c r="F115" s="11">
        <v>6</v>
      </c>
      <c r="G115" s="12"/>
      <c r="H115" s="15"/>
      <c r="I115" s="25"/>
      <c r="J115" s="25"/>
      <c r="K115" s="25"/>
      <c r="L115" s="26" t="s">
        <v>716</v>
      </c>
      <c r="M115" s="27">
        <v>10</v>
      </c>
      <c r="N115" s="28">
        <v>1</v>
      </c>
      <c r="O115" s="28">
        <v>1</v>
      </c>
      <c r="P115" s="28">
        <v>3</v>
      </c>
      <c r="Q115" s="28">
        <v>5</v>
      </c>
      <c r="R115" s="31"/>
      <c r="S115" s="27"/>
      <c r="T115" s="28"/>
      <c r="U115" s="28"/>
      <c r="V115" s="28"/>
      <c r="W115" s="28"/>
      <c r="X115" s="28"/>
    </row>
    <row r="116" spans="1:24" ht="27">
      <c r="A116" s="9" t="s">
        <v>750</v>
      </c>
      <c r="B116" s="33" t="s">
        <v>751</v>
      </c>
      <c r="C116" s="14" t="s">
        <v>790</v>
      </c>
      <c r="D116" s="11">
        <v>382</v>
      </c>
      <c r="E116" s="11">
        <v>141</v>
      </c>
      <c r="F116" s="11">
        <v>241</v>
      </c>
      <c r="G116" s="12"/>
      <c r="H116" s="15"/>
      <c r="I116" s="25"/>
      <c r="J116" s="25"/>
      <c r="K116" s="25"/>
      <c r="L116" s="26" t="s">
        <v>716</v>
      </c>
      <c r="M116" s="27">
        <v>382</v>
      </c>
      <c r="N116" s="28">
        <v>33</v>
      </c>
      <c r="O116" s="28">
        <v>27</v>
      </c>
      <c r="P116" s="28">
        <v>108</v>
      </c>
      <c r="Q116" s="28">
        <v>214</v>
      </c>
      <c r="R116" s="31"/>
      <c r="S116" s="27"/>
      <c r="T116" s="28"/>
      <c r="U116" s="28"/>
      <c r="V116" s="28"/>
      <c r="W116" s="28"/>
      <c r="X116" s="28"/>
    </row>
    <row r="117" spans="1:24" ht="27">
      <c r="A117" s="9" t="s">
        <v>773</v>
      </c>
      <c r="B117" s="9" t="s">
        <v>791</v>
      </c>
      <c r="C117" s="14" t="s">
        <v>792</v>
      </c>
      <c r="D117" s="11">
        <v>1038</v>
      </c>
      <c r="E117" s="11">
        <v>382</v>
      </c>
      <c r="F117" s="11">
        <v>656</v>
      </c>
      <c r="G117" s="12"/>
      <c r="H117" s="15"/>
      <c r="I117" s="25"/>
      <c r="J117" s="25"/>
      <c r="K117" s="25"/>
      <c r="L117" s="26" t="s">
        <v>716</v>
      </c>
      <c r="M117" s="27">
        <v>1038</v>
      </c>
      <c r="N117" s="28">
        <v>83</v>
      </c>
      <c r="O117" s="28">
        <v>67</v>
      </c>
      <c r="P117" s="28">
        <v>299</v>
      </c>
      <c r="Q117" s="28">
        <v>589</v>
      </c>
      <c r="R117" s="31"/>
      <c r="S117" s="27"/>
      <c r="T117" s="28"/>
      <c r="U117" s="28"/>
      <c r="V117" s="28"/>
      <c r="W117" s="28"/>
      <c r="X117" s="28"/>
    </row>
    <row r="118" spans="1:24" ht="27">
      <c r="A118" s="9" t="s">
        <v>768</v>
      </c>
      <c r="B118" s="9" t="s">
        <v>769</v>
      </c>
      <c r="C118" s="14" t="s">
        <v>793</v>
      </c>
      <c r="D118" s="11">
        <v>1003</v>
      </c>
      <c r="E118" s="11">
        <v>366</v>
      </c>
      <c r="F118" s="11">
        <v>637</v>
      </c>
      <c r="G118" s="12"/>
      <c r="H118" s="15"/>
      <c r="I118" s="25"/>
      <c r="J118" s="25"/>
      <c r="K118" s="25"/>
      <c r="L118" s="26" t="s">
        <v>716</v>
      </c>
      <c r="M118" s="27">
        <v>1003</v>
      </c>
      <c r="N118" s="28">
        <v>74</v>
      </c>
      <c r="O118" s="28">
        <v>59</v>
      </c>
      <c r="P118" s="28">
        <v>292</v>
      </c>
      <c r="Q118" s="28">
        <v>578</v>
      </c>
      <c r="R118" s="31"/>
      <c r="S118" s="27"/>
      <c r="T118" s="28"/>
      <c r="U118" s="28"/>
      <c r="V118" s="28"/>
      <c r="W118" s="28"/>
      <c r="X118" s="28"/>
    </row>
    <row r="119" spans="1:24" ht="40.5">
      <c r="A119" s="9" t="s">
        <v>794</v>
      </c>
      <c r="B119" s="9">
        <v>301002</v>
      </c>
      <c r="C119" s="14" t="s">
        <v>795</v>
      </c>
      <c r="D119" s="11">
        <v>268</v>
      </c>
      <c r="E119" s="11">
        <v>96</v>
      </c>
      <c r="F119" s="11">
        <v>172</v>
      </c>
      <c r="G119" s="12"/>
      <c r="H119" s="15"/>
      <c r="I119" s="25"/>
      <c r="J119" s="25"/>
      <c r="K119" s="25"/>
      <c r="L119" s="26" t="s">
        <v>716</v>
      </c>
      <c r="M119" s="27">
        <v>268</v>
      </c>
      <c r="N119" s="28">
        <v>16</v>
      </c>
      <c r="O119" s="28">
        <v>13</v>
      </c>
      <c r="P119" s="28">
        <v>80</v>
      </c>
      <c r="Q119" s="28">
        <v>159</v>
      </c>
      <c r="R119" s="31"/>
      <c r="S119" s="27"/>
      <c r="T119" s="28"/>
      <c r="U119" s="28"/>
      <c r="V119" s="28"/>
      <c r="W119" s="28"/>
      <c r="X119" s="28"/>
    </row>
    <row r="120" spans="1:24" ht="27">
      <c r="A120" s="9" t="s">
        <v>794</v>
      </c>
      <c r="B120" s="9">
        <v>301002</v>
      </c>
      <c r="C120" s="14" t="s">
        <v>796</v>
      </c>
      <c r="D120" s="11">
        <v>235</v>
      </c>
      <c r="E120" s="11">
        <v>84</v>
      </c>
      <c r="F120" s="11">
        <v>151</v>
      </c>
      <c r="G120" s="12"/>
      <c r="H120" s="15"/>
      <c r="I120" s="25"/>
      <c r="J120" s="25"/>
      <c r="K120" s="25"/>
      <c r="L120" s="26" t="s">
        <v>716</v>
      </c>
      <c r="M120" s="27">
        <v>235</v>
      </c>
      <c r="N120" s="28">
        <v>12</v>
      </c>
      <c r="O120" s="28">
        <v>10</v>
      </c>
      <c r="P120" s="28">
        <v>72</v>
      </c>
      <c r="Q120" s="28">
        <v>141</v>
      </c>
      <c r="R120" s="31"/>
      <c r="S120" s="27"/>
      <c r="T120" s="28"/>
      <c r="U120" s="28"/>
      <c r="V120" s="28"/>
      <c r="W120" s="28"/>
      <c r="X120" s="28"/>
    </row>
    <row r="121" spans="1:24" ht="40.5">
      <c r="A121" s="9" t="s">
        <v>122</v>
      </c>
      <c r="B121" s="9">
        <v>999649</v>
      </c>
      <c r="C121" s="14" t="s">
        <v>797</v>
      </c>
      <c r="D121" s="11">
        <v>604</v>
      </c>
      <c r="E121" s="11">
        <v>226</v>
      </c>
      <c r="F121" s="11">
        <v>378</v>
      </c>
      <c r="G121" s="12"/>
      <c r="H121" s="15"/>
      <c r="I121" s="25"/>
      <c r="J121" s="25"/>
      <c r="K121" s="25"/>
      <c r="L121" s="26" t="s">
        <v>716</v>
      </c>
      <c r="M121" s="27">
        <v>604</v>
      </c>
      <c r="N121" s="28">
        <v>59</v>
      </c>
      <c r="O121" s="28">
        <v>48</v>
      </c>
      <c r="P121" s="28">
        <v>167</v>
      </c>
      <c r="Q121" s="28">
        <v>330</v>
      </c>
      <c r="R121" s="31"/>
      <c r="S121" s="27"/>
      <c r="T121" s="28"/>
      <c r="U121" s="28"/>
      <c r="V121" s="28"/>
      <c r="W121" s="28"/>
      <c r="X121" s="28"/>
    </row>
    <row r="122" spans="1:24" ht="40.5">
      <c r="A122" s="9" t="s">
        <v>122</v>
      </c>
      <c r="B122" s="9">
        <v>999056</v>
      </c>
      <c r="C122" s="14" t="s">
        <v>798</v>
      </c>
      <c r="D122" s="11">
        <v>121</v>
      </c>
      <c r="E122" s="11">
        <v>44</v>
      </c>
      <c r="F122" s="11">
        <v>77</v>
      </c>
      <c r="G122" s="12"/>
      <c r="H122" s="15"/>
      <c r="I122" s="25"/>
      <c r="J122" s="25"/>
      <c r="K122" s="25"/>
      <c r="L122" s="26" t="s">
        <v>716</v>
      </c>
      <c r="M122" s="27">
        <v>121</v>
      </c>
      <c r="N122" s="28">
        <v>8</v>
      </c>
      <c r="O122" s="28">
        <v>6</v>
      </c>
      <c r="P122" s="28">
        <v>36</v>
      </c>
      <c r="Q122" s="28">
        <v>71</v>
      </c>
      <c r="R122" s="31"/>
      <c r="S122" s="27"/>
      <c r="T122" s="28"/>
      <c r="U122" s="28"/>
      <c r="V122" s="28"/>
      <c r="W122" s="28"/>
      <c r="X122" s="28"/>
    </row>
    <row r="123" spans="1:24" ht="27">
      <c r="A123" s="9" t="s">
        <v>122</v>
      </c>
      <c r="B123" s="9">
        <v>999145</v>
      </c>
      <c r="C123" s="14" t="s">
        <v>799</v>
      </c>
      <c r="D123" s="11">
        <v>288</v>
      </c>
      <c r="E123" s="11">
        <v>104</v>
      </c>
      <c r="F123" s="11">
        <v>184</v>
      </c>
      <c r="G123" s="12"/>
      <c r="H123" s="15"/>
      <c r="I123" s="25"/>
      <c r="J123" s="25"/>
      <c r="K123" s="25"/>
      <c r="L123" s="26" t="s">
        <v>716</v>
      </c>
      <c r="M123" s="27">
        <v>288</v>
      </c>
      <c r="N123" s="28">
        <v>18</v>
      </c>
      <c r="O123" s="28">
        <v>14</v>
      </c>
      <c r="P123" s="28">
        <v>86</v>
      </c>
      <c r="Q123" s="28">
        <v>170</v>
      </c>
      <c r="R123" s="31"/>
      <c r="S123" s="27"/>
      <c r="T123" s="28"/>
      <c r="U123" s="28"/>
      <c r="V123" s="28"/>
      <c r="W123" s="28"/>
      <c r="X123" s="28"/>
    </row>
    <row r="124" spans="1:24" ht="40.5">
      <c r="A124" s="9" t="s">
        <v>122</v>
      </c>
      <c r="B124" s="9">
        <v>999310</v>
      </c>
      <c r="C124" s="14" t="s">
        <v>800</v>
      </c>
      <c r="D124" s="11">
        <v>355</v>
      </c>
      <c r="E124" s="11">
        <v>144</v>
      </c>
      <c r="F124" s="11">
        <v>211</v>
      </c>
      <c r="G124" s="12"/>
      <c r="H124" s="15"/>
      <c r="I124" s="25"/>
      <c r="J124" s="25"/>
      <c r="K124" s="25"/>
      <c r="L124" s="26" t="s">
        <v>716</v>
      </c>
      <c r="M124" s="27">
        <v>355</v>
      </c>
      <c r="N124" s="28">
        <v>63</v>
      </c>
      <c r="O124" s="28">
        <v>52</v>
      </c>
      <c r="P124" s="28">
        <v>81</v>
      </c>
      <c r="Q124" s="28">
        <v>159</v>
      </c>
      <c r="R124" s="31"/>
      <c r="S124" s="27"/>
      <c r="T124" s="28"/>
      <c r="U124" s="28"/>
      <c r="V124" s="28"/>
      <c r="W124" s="28"/>
      <c r="X124" s="28"/>
    </row>
    <row r="125" spans="1:24" ht="27">
      <c r="A125" s="9" t="s">
        <v>122</v>
      </c>
      <c r="B125" s="9">
        <v>999152</v>
      </c>
      <c r="C125" s="14" t="s">
        <v>801</v>
      </c>
      <c r="D125" s="11">
        <v>134</v>
      </c>
      <c r="E125" s="11">
        <v>50</v>
      </c>
      <c r="F125" s="11">
        <v>84</v>
      </c>
      <c r="G125" s="12"/>
      <c r="H125" s="15"/>
      <c r="I125" s="25"/>
      <c r="J125" s="25"/>
      <c r="K125" s="25"/>
      <c r="L125" s="26" t="s">
        <v>716</v>
      </c>
      <c r="M125" s="27">
        <v>134</v>
      </c>
      <c r="N125" s="28">
        <v>13</v>
      </c>
      <c r="O125" s="28">
        <v>11</v>
      </c>
      <c r="P125" s="28">
        <v>37</v>
      </c>
      <c r="Q125" s="28">
        <v>73</v>
      </c>
      <c r="R125" s="31"/>
      <c r="S125" s="27"/>
      <c r="T125" s="28"/>
      <c r="U125" s="28"/>
      <c r="V125" s="28"/>
      <c r="W125" s="28"/>
      <c r="X125" s="28"/>
    </row>
  </sheetData>
  <autoFilter ref="A7:Y125"/>
  <mergeCells count="37">
    <mergeCell ref="B39:B40"/>
    <mergeCell ref="C4:C6"/>
    <mergeCell ref="G4:G6"/>
    <mergeCell ref="H5:H6"/>
    <mergeCell ref="K5:K6"/>
    <mergeCell ref="D4:F5"/>
    <mergeCell ref="I5:J5"/>
    <mergeCell ref="A8:A64"/>
    <mergeCell ref="B4:B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5:B36"/>
    <mergeCell ref="A2:X2"/>
    <mergeCell ref="A3:X3"/>
    <mergeCell ref="H4:K4"/>
    <mergeCell ref="M4:Q4"/>
    <mergeCell ref="S4:X4"/>
    <mergeCell ref="A4:A6"/>
    <mergeCell ref="N5:O5"/>
    <mergeCell ref="P5:Q5"/>
    <mergeCell ref="U5:V5"/>
    <mergeCell ref="W5:X5"/>
    <mergeCell ref="L4:L6"/>
    <mergeCell ref="M5:M6"/>
    <mergeCell ref="R4:R6"/>
    <mergeCell ref="S5:S6"/>
  </mergeCells>
  <phoneticPr fontId="145" type="noConversion"/>
  <pageMargins left="0.70866141732283505" right="0.70866141732283505" top="0.74803149606299202" bottom="0.74803149606299202" header="0.31496062992126" footer="0.31496062992126"/>
  <pageSetup paperSize="8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workbookViewId="0">
      <selection activeCell="F11" sqref="F11"/>
    </sheetView>
  </sheetViews>
  <sheetFormatPr defaultColWidth="9" defaultRowHeight="13.5"/>
  <cols>
    <col min="1" max="1" width="13.125" style="498" customWidth="1"/>
    <col min="2" max="2" width="9.5" style="498" customWidth="1"/>
    <col min="3" max="3" width="7" style="498" customWidth="1"/>
    <col min="4" max="4" width="7.125" style="498" customWidth="1"/>
    <col min="5" max="6" width="6.75" style="513" customWidth="1"/>
    <col min="7" max="7" width="6.875" style="513" customWidth="1"/>
    <col min="8" max="8" width="5.875" style="513" customWidth="1"/>
    <col min="9" max="9" width="5.375" style="513" customWidth="1"/>
    <col min="10" max="10" width="12.5" style="505" customWidth="1"/>
    <col min="11" max="11" width="10.375" style="505" customWidth="1"/>
    <col min="12" max="12" width="10.5" style="505" customWidth="1"/>
    <col min="13" max="13" width="13" style="505" customWidth="1"/>
    <col min="14" max="14" width="11.5" style="498" customWidth="1"/>
    <col min="15" max="15" width="10.375" style="498" customWidth="1"/>
    <col min="16" max="17" width="12.25" style="498" customWidth="1"/>
    <col min="18" max="18" width="10.5" style="498" customWidth="1"/>
    <col min="19" max="19" width="15.125" style="514" customWidth="1"/>
    <col min="20" max="16384" width="9" style="498"/>
  </cols>
  <sheetData>
    <row r="1" spans="1:19" ht="19.5" customHeight="1">
      <c r="A1" s="429" t="s">
        <v>1266</v>
      </c>
      <c r="B1" s="240"/>
      <c r="C1" s="240"/>
      <c r="D1" s="240"/>
      <c r="E1" s="507"/>
      <c r="F1" s="507"/>
      <c r="G1" s="507"/>
      <c r="H1" s="507"/>
      <c r="I1" s="507"/>
      <c r="J1" s="508"/>
      <c r="K1" s="508"/>
      <c r="L1" s="508"/>
      <c r="M1" s="508"/>
      <c r="N1" s="240"/>
      <c r="O1" s="240"/>
      <c r="P1" s="240"/>
      <c r="Q1" s="240"/>
      <c r="R1" s="240"/>
      <c r="S1" s="509"/>
    </row>
    <row r="2" spans="1:19" ht="18" customHeight="1">
      <c r="A2" s="630" t="s">
        <v>1253</v>
      </c>
      <c r="B2" s="631"/>
      <c r="C2" s="631"/>
      <c r="D2" s="631"/>
      <c r="E2" s="632"/>
      <c r="F2" s="632"/>
      <c r="G2" s="632"/>
      <c r="H2" s="632"/>
      <c r="I2" s="632"/>
      <c r="J2" s="633"/>
      <c r="K2" s="633"/>
      <c r="L2" s="633"/>
      <c r="M2" s="633"/>
      <c r="N2" s="631"/>
      <c r="O2" s="631"/>
      <c r="P2" s="631"/>
      <c r="Q2" s="631"/>
      <c r="R2" s="631"/>
      <c r="S2" s="630"/>
    </row>
    <row r="3" spans="1:19" ht="15.95" customHeight="1">
      <c r="A3" s="631"/>
      <c r="B3" s="631"/>
      <c r="C3" s="631"/>
      <c r="D3" s="631"/>
      <c r="E3" s="632"/>
      <c r="F3" s="632"/>
      <c r="G3" s="632"/>
      <c r="H3" s="632"/>
      <c r="I3" s="632"/>
      <c r="J3" s="633"/>
      <c r="K3" s="633"/>
      <c r="L3" s="633"/>
      <c r="M3" s="633"/>
      <c r="N3" s="631"/>
      <c r="O3" s="631"/>
      <c r="P3" s="631"/>
      <c r="Q3" s="631"/>
      <c r="R3" s="631"/>
      <c r="S3" s="630"/>
    </row>
    <row r="4" spans="1:19" ht="15.95" customHeight="1">
      <c r="A4" s="634" t="s">
        <v>184</v>
      </c>
      <c r="B4" s="634"/>
      <c r="C4" s="634"/>
      <c r="D4" s="634"/>
      <c r="E4" s="635"/>
      <c r="F4" s="635"/>
      <c r="G4" s="635"/>
      <c r="H4" s="635"/>
      <c r="I4" s="635"/>
      <c r="J4" s="636"/>
      <c r="K4" s="636"/>
      <c r="L4" s="636"/>
      <c r="M4" s="636"/>
      <c r="N4" s="634"/>
      <c r="O4" s="634"/>
      <c r="P4" s="634"/>
      <c r="Q4" s="634"/>
      <c r="R4" s="634"/>
      <c r="S4" s="637"/>
    </row>
    <row r="5" spans="1:19" ht="33" customHeight="1">
      <c r="A5" s="638" t="s">
        <v>393</v>
      </c>
      <c r="B5" s="639" t="s">
        <v>1127</v>
      </c>
      <c r="C5" s="639"/>
      <c r="D5" s="639"/>
      <c r="E5" s="629" t="s">
        <v>1106</v>
      </c>
      <c r="F5" s="629"/>
      <c r="G5" s="629"/>
      <c r="H5" s="629"/>
      <c r="I5" s="629"/>
      <c r="J5" s="640" t="s">
        <v>1128</v>
      </c>
      <c r="K5" s="640"/>
      <c r="L5" s="640"/>
      <c r="M5" s="640"/>
      <c r="N5" s="639" t="s">
        <v>1123</v>
      </c>
      <c r="O5" s="639"/>
      <c r="P5" s="639"/>
      <c r="Q5" s="639" t="s">
        <v>1129</v>
      </c>
      <c r="R5" s="639" t="s">
        <v>1130</v>
      </c>
      <c r="S5" s="641" t="s">
        <v>7</v>
      </c>
    </row>
    <row r="6" spans="1:19" ht="39" customHeight="1">
      <c r="A6" s="638"/>
      <c r="B6" s="639" t="s">
        <v>694</v>
      </c>
      <c r="C6" s="639" t="s">
        <v>1111</v>
      </c>
      <c r="D6" s="639" t="s">
        <v>1131</v>
      </c>
      <c r="E6" s="628" t="s">
        <v>11</v>
      </c>
      <c r="F6" s="628" t="s">
        <v>1101</v>
      </c>
      <c r="G6" s="628" t="s">
        <v>12</v>
      </c>
      <c r="H6" s="628" t="s">
        <v>1113</v>
      </c>
      <c r="I6" s="628" t="s">
        <v>1114</v>
      </c>
      <c r="J6" s="640"/>
      <c r="K6" s="640"/>
      <c r="L6" s="640"/>
      <c r="M6" s="640"/>
      <c r="N6" s="639"/>
      <c r="O6" s="639"/>
      <c r="P6" s="639"/>
      <c r="Q6" s="639"/>
      <c r="R6" s="639"/>
      <c r="S6" s="641"/>
    </row>
    <row r="7" spans="1:19" s="510" customFormat="1" ht="30" customHeight="1">
      <c r="A7" s="638"/>
      <c r="B7" s="642"/>
      <c r="C7" s="642"/>
      <c r="D7" s="642"/>
      <c r="E7" s="629"/>
      <c r="F7" s="629"/>
      <c r="G7" s="629"/>
      <c r="H7" s="629"/>
      <c r="I7" s="629"/>
      <c r="J7" s="328" t="s">
        <v>226</v>
      </c>
      <c r="K7" s="328" t="s">
        <v>11</v>
      </c>
      <c r="L7" s="328" t="s">
        <v>12</v>
      </c>
      <c r="M7" s="328" t="s">
        <v>1115</v>
      </c>
      <c r="N7" s="506" t="s">
        <v>226</v>
      </c>
      <c r="O7" s="506" t="s">
        <v>11</v>
      </c>
      <c r="P7" s="506" t="s">
        <v>12</v>
      </c>
      <c r="Q7" s="506" t="s">
        <v>11</v>
      </c>
      <c r="R7" s="506" t="s">
        <v>1132</v>
      </c>
      <c r="S7" s="641"/>
    </row>
    <row r="8" spans="1:19" ht="20.100000000000001" customHeight="1">
      <c r="A8" s="495" t="s">
        <v>237</v>
      </c>
      <c r="B8" s="173">
        <v>40</v>
      </c>
      <c r="C8" s="173">
        <v>35</v>
      </c>
      <c r="D8" s="173">
        <v>5</v>
      </c>
      <c r="E8" s="173"/>
      <c r="F8" s="173"/>
      <c r="G8" s="173"/>
      <c r="H8" s="173"/>
      <c r="I8" s="173"/>
      <c r="J8" s="174">
        <v>7.8</v>
      </c>
      <c r="K8" s="174">
        <v>4.68</v>
      </c>
      <c r="L8" s="174">
        <v>3.1199999999999997</v>
      </c>
      <c r="M8" s="174">
        <v>0</v>
      </c>
      <c r="N8" s="174">
        <v>6</v>
      </c>
      <c r="O8" s="174">
        <v>4</v>
      </c>
      <c r="P8" s="174">
        <v>2</v>
      </c>
      <c r="Q8" s="174">
        <v>1.19</v>
      </c>
      <c r="R8" s="174">
        <v>1.2099999999999997</v>
      </c>
      <c r="S8" s="511"/>
    </row>
    <row r="9" spans="1:19">
      <c r="A9" s="495" t="s">
        <v>238</v>
      </c>
      <c r="B9" s="173">
        <v>40</v>
      </c>
      <c r="C9" s="173">
        <v>35</v>
      </c>
      <c r="D9" s="173">
        <v>5</v>
      </c>
      <c r="E9" s="173"/>
      <c r="F9" s="173"/>
      <c r="G9" s="173"/>
      <c r="H9" s="173"/>
      <c r="I9" s="173"/>
      <c r="J9" s="174">
        <v>7.8</v>
      </c>
      <c r="K9" s="174">
        <v>4.68</v>
      </c>
      <c r="L9" s="174">
        <v>3.1199999999999997</v>
      </c>
      <c r="M9" s="174">
        <v>0</v>
      </c>
      <c r="N9" s="174">
        <v>6</v>
      </c>
      <c r="O9" s="174">
        <v>4</v>
      </c>
      <c r="P9" s="174">
        <v>2</v>
      </c>
      <c r="Q9" s="174">
        <v>1.19</v>
      </c>
      <c r="R9" s="174">
        <v>1.2099999999999997</v>
      </c>
      <c r="S9" s="511"/>
    </row>
    <row r="10" spans="1:19" ht="63.95" customHeight="1">
      <c r="A10" s="321" t="s">
        <v>1124</v>
      </c>
      <c r="B10" s="178">
        <v>12</v>
      </c>
      <c r="C10" s="178">
        <v>12</v>
      </c>
      <c r="D10" s="178">
        <v>0</v>
      </c>
      <c r="E10" s="329">
        <v>0.6</v>
      </c>
      <c r="F10" s="329">
        <v>0.4</v>
      </c>
      <c r="G10" s="329">
        <v>1</v>
      </c>
      <c r="H10" s="329">
        <v>0</v>
      </c>
      <c r="I10" s="329">
        <v>0</v>
      </c>
      <c r="J10" s="444">
        <v>2.4</v>
      </c>
      <c r="K10" s="444">
        <v>1.44</v>
      </c>
      <c r="L10" s="444">
        <v>0.96</v>
      </c>
      <c r="M10" s="444">
        <v>0</v>
      </c>
      <c r="N10" s="330">
        <v>3</v>
      </c>
      <c r="O10" s="330">
        <v>2</v>
      </c>
      <c r="P10" s="330">
        <v>1</v>
      </c>
      <c r="Q10" s="330">
        <v>0</v>
      </c>
      <c r="R10" s="444">
        <v>0</v>
      </c>
      <c r="S10" s="512" t="s">
        <v>1133</v>
      </c>
    </row>
    <row r="11" spans="1:19" ht="27" customHeight="1">
      <c r="A11" s="321" t="s">
        <v>1125</v>
      </c>
      <c r="B11" s="178">
        <v>23</v>
      </c>
      <c r="C11" s="178">
        <v>23</v>
      </c>
      <c r="D11" s="178">
        <v>0</v>
      </c>
      <c r="E11" s="329">
        <v>0.6</v>
      </c>
      <c r="F11" s="329">
        <v>0.4</v>
      </c>
      <c r="G11" s="329">
        <v>1</v>
      </c>
      <c r="H11" s="329">
        <v>0</v>
      </c>
      <c r="I11" s="329">
        <v>0</v>
      </c>
      <c r="J11" s="444">
        <v>4.5999999999999996</v>
      </c>
      <c r="K11" s="444">
        <v>2.76</v>
      </c>
      <c r="L11" s="444">
        <v>1.84</v>
      </c>
      <c r="M11" s="444">
        <v>0</v>
      </c>
      <c r="N11" s="330">
        <v>3</v>
      </c>
      <c r="O11" s="330">
        <v>2</v>
      </c>
      <c r="P11" s="330">
        <v>1</v>
      </c>
      <c r="Q11" s="330">
        <v>0.73</v>
      </c>
      <c r="R11" s="444">
        <v>0.86999999999999966</v>
      </c>
      <c r="S11" s="512"/>
    </row>
    <row r="12" spans="1:19" ht="63.95" customHeight="1">
      <c r="A12" s="321" t="s">
        <v>721</v>
      </c>
      <c r="B12" s="178">
        <v>5</v>
      </c>
      <c r="C12" s="178">
        <v>0</v>
      </c>
      <c r="D12" s="178">
        <v>5</v>
      </c>
      <c r="E12" s="329">
        <v>0.6</v>
      </c>
      <c r="F12" s="329">
        <v>0.4</v>
      </c>
      <c r="G12" s="329">
        <v>1</v>
      </c>
      <c r="H12" s="329">
        <v>0</v>
      </c>
      <c r="I12" s="329">
        <v>0</v>
      </c>
      <c r="J12" s="444">
        <v>0.8</v>
      </c>
      <c r="K12" s="444">
        <v>0.48</v>
      </c>
      <c r="L12" s="444">
        <v>0.32</v>
      </c>
      <c r="M12" s="444">
        <v>0</v>
      </c>
      <c r="N12" s="330">
        <v>0</v>
      </c>
      <c r="O12" s="330">
        <v>0</v>
      </c>
      <c r="P12" s="330">
        <v>0</v>
      </c>
      <c r="Q12" s="330">
        <v>0.46</v>
      </c>
      <c r="R12" s="444">
        <v>0.34</v>
      </c>
      <c r="S12" s="512"/>
    </row>
  </sheetData>
  <mergeCells count="18">
    <mergeCell ref="D6:D7"/>
    <mergeCell ref="E6:E7"/>
    <mergeCell ref="F6:F7"/>
    <mergeCell ref="G6:G7"/>
    <mergeCell ref="A2:S3"/>
    <mergeCell ref="A4:S4"/>
    <mergeCell ref="A5:A7"/>
    <mergeCell ref="B5:D5"/>
    <mergeCell ref="E5:I5"/>
    <mergeCell ref="J5:M6"/>
    <mergeCell ref="N5:P6"/>
    <mergeCell ref="Q5:Q6"/>
    <mergeCell ref="R5:R6"/>
    <mergeCell ref="S5:S7"/>
    <mergeCell ref="H6:H7"/>
    <mergeCell ref="I6:I7"/>
    <mergeCell ref="B6:B7"/>
    <mergeCell ref="C6:C7"/>
  </mergeCells>
  <phoneticPr fontId="145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C15" sqref="C15"/>
    </sheetView>
  </sheetViews>
  <sheetFormatPr defaultColWidth="9" defaultRowHeight="12.75"/>
  <cols>
    <col min="1" max="1" width="24.375" style="333" customWidth="1"/>
    <col min="2" max="2" width="14.625" style="333" customWidth="1"/>
    <col min="3" max="3" width="17.375" style="348" customWidth="1"/>
    <col min="4" max="4" width="19.625" style="348" customWidth="1"/>
    <col min="5" max="5" width="14" style="348" customWidth="1"/>
    <col min="6" max="16384" width="9" style="333"/>
  </cols>
  <sheetData>
    <row r="1" spans="1:6" ht="20.25">
      <c r="A1" s="413" t="s">
        <v>1267</v>
      </c>
      <c r="B1" s="331"/>
      <c r="C1" s="332"/>
      <c r="D1" s="332"/>
      <c r="E1" s="332"/>
    </row>
    <row r="2" spans="1:6" s="334" customFormat="1" ht="42.95" customHeight="1">
      <c r="A2" s="643" t="s">
        <v>1134</v>
      </c>
      <c r="B2" s="643"/>
      <c r="C2" s="643"/>
      <c r="D2" s="643"/>
      <c r="E2" s="643"/>
    </row>
    <row r="3" spans="1:6" ht="43.5" customHeight="1">
      <c r="A3" s="335" t="s">
        <v>393</v>
      </c>
      <c r="B3" s="336" t="s">
        <v>1135</v>
      </c>
      <c r="C3" s="337" t="s">
        <v>1136</v>
      </c>
      <c r="D3" s="337" t="s">
        <v>1137</v>
      </c>
      <c r="E3" s="337" t="s">
        <v>1138</v>
      </c>
    </row>
    <row r="4" spans="1:6" ht="14.25">
      <c r="A4" s="338" t="s">
        <v>237</v>
      </c>
      <c r="B4" s="339">
        <v>40</v>
      </c>
      <c r="C4" s="340">
        <v>2.56</v>
      </c>
      <c r="D4" s="340">
        <v>2</v>
      </c>
      <c r="E4" s="340">
        <v>0.79</v>
      </c>
    </row>
    <row r="5" spans="1:6" ht="14.25">
      <c r="A5" s="341" t="s">
        <v>238</v>
      </c>
      <c r="B5" s="342">
        <v>40</v>
      </c>
      <c r="C5" s="343">
        <v>2.56</v>
      </c>
      <c r="D5" s="343">
        <v>2</v>
      </c>
      <c r="E5" s="343">
        <v>0.79</v>
      </c>
    </row>
    <row r="6" spans="1:6" ht="15">
      <c r="A6" s="344" t="s">
        <v>1124</v>
      </c>
      <c r="B6" s="345">
        <v>12</v>
      </c>
      <c r="C6" s="346">
        <v>0.77</v>
      </c>
      <c r="D6" s="347">
        <v>1</v>
      </c>
      <c r="E6" s="346">
        <v>0</v>
      </c>
      <c r="F6" s="333" t="s">
        <v>1211</v>
      </c>
    </row>
    <row r="7" spans="1:6" ht="15">
      <c r="A7" s="344" t="s">
        <v>1125</v>
      </c>
      <c r="B7" s="345">
        <v>23</v>
      </c>
      <c r="C7" s="346">
        <v>1.47</v>
      </c>
      <c r="D7" s="347">
        <v>1</v>
      </c>
      <c r="E7" s="468">
        <v>0.47</v>
      </c>
    </row>
    <row r="8" spans="1:6" ht="15">
      <c r="A8" s="344" t="s">
        <v>721</v>
      </c>
      <c r="B8" s="345">
        <v>5</v>
      </c>
      <c r="C8" s="346">
        <v>0.32</v>
      </c>
      <c r="D8" s="347">
        <v>0</v>
      </c>
      <c r="E8" s="468">
        <v>0.32</v>
      </c>
    </row>
  </sheetData>
  <mergeCells count="1">
    <mergeCell ref="A2:E2"/>
  </mergeCells>
  <phoneticPr fontId="145" type="noConversion"/>
  <pageMargins left="0.70866141732283472" right="0.70866141732283472" top="0.74803149606299213" bottom="0.74803149606299213" header="0.31496062992125984" footer="0.31496062992125984"/>
  <pageSetup paperSize="9" scale="99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7"/>
  <sheetViews>
    <sheetView topLeftCell="A2" zoomScaleNormal="100" workbookViewId="0">
      <selection activeCell="E14" sqref="E14"/>
    </sheetView>
  </sheetViews>
  <sheetFormatPr defaultColWidth="9" defaultRowHeight="13.5" outlineLevelCol="1"/>
  <cols>
    <col min="1" max="1" width="7.625" style="476" customWidth="1"/>
    <col min="2" max="2" width="16.125" style="476" customWidth="1"/>
    <col min="3" max="4" width="6.25" style="476" customWidth="1"/>
    <col min="5" max="5" width="7.375" style="476" customWidth="1"/>
    <col min="6" max="6" width="8.875" style="476" customWidth="1"/>
    <col min="7" max="7" width="8.125" style="476" customWidth="1"/>
    <col min="8" max="8" width="7.5" style="476" customWidth="1"/>
    <col min="9" max="9" width="6.75" style="476" customWidth="1"/>
    <col min="10" max="10" width="7" style="476" customWidth="1"/>
    <col min="11" max="12" width="6.625" style="476" customWidth="1"/>
    <col min="13" max="13" width="7.875" style="476" customWidth="1"/>
    <col min="14" max="14" width="6.75" style="476" customWidth="1"/>
    <col min="15" max="15" width="7.625" style="476" customWidth="1"/>
    <col min="16" max="16" width="7.25" style="476" customWidth="1"/>
    <col min="17" max="17" width="7.875" style="476" customWidth="1"/>
    <col min="18" max="18" width="6.75" style="476" customWidth="1"/>
    <col min="19" max="19" width="6.875" style="476" customWidth="1" outlineLevel="1"/>
    <col min="20" max="20" width="7.125" style="510" customWidth="1" outlineLevel="1"/>
    <col min="21" max="22" width="7.75" style="510" customWidth="1" outlineLevel="1"/>
    <col min="23" max="23" width="7.25" style="510" customWidth="1" outlineLevel="1"/>
    <col min="24" max="24" width="7.875" style="510" customWidth="1" outlineLevel="1"/>
    <col min="25" max="25" width="6.875" style="510" customWidth="1" outlineLevel="1"/>
    <col min="26" max="26" width="7.125" style="510" customWidth="1" outlineLevel="1"/>
    <col min="27" max="27" width="7.625" style="477" customWidth="1"/>
    <col min="28" max="29" width="8.5" style="477" customWidth="1"/>
    <col min="30" max="30" width="8.625" style="477" customWidth="1"/>
    <col min="31" max="31" width="8.375" style="477" customWidth="1"/>
    <col min="32" max="32" width="8.25" style="477" customWidth="1"/>
    <col min="33" max="33" width="8.25" style="476" customWidth="1"/>
    <col min="34" max="34" width="10.625" style="476" customWidth="1"/>
    <col min="35" max="16384" width="9" style="476"/>
  </cols>
  <sheetData>
    <row r="1" spans="1:34" hidden="1">
      <c r="B1" s="492"/>
      <c r="C1" s="515">
        <f>'[32]2-1奖助学金（教育）'!C8+'[32]2-2奖助学金（人社）'!C7</f>
        <v>1022</v>
      </c>
      <c r="D1" s="516">
        <f>'[32]2-1奖助学金（教育）'!D8+'[32]2-2奖助学金（人社）'!D7</f>
        <v>256902.5</v>
      </c>
      <c r="E1" s="516">
        <f>'[32]3-1免学费（教育）'!C7+'[32]3-2免学费（人社）'!C7</f>
        <v>744059</v>
      </c>
      <c r="F1" s="515"/>
      <c r="G1" s="349"/>
      <c r="H1" s="349"/>
      <c r="I1" s="349"/>
      <c r="J1" s="515">
        <f>SUBTOTAL(9,K1:N1)</f>
        <v>51993.689999999995</v>
      </c>
      <c r="K1" s="349">
        <f>'[32]2-1奖助学金（教育）'!Q8+'[32]2-2奖助学金（人社）'!Q7</f>
        <v>34073.639999999992</v>
      </c>
      <c r="L1" s="349"/>
      <c r="M1" s="349">
        <f>'[32]2-1奖助学金（教育）'!T8+'[32]2-2奖助学金（人社）'!T7</f>
        <v>8136.6699999999983</v>
      </c>
      <c r="N1" s="349">
        <f>'[32]2-1奖助学金（教育）'!U8+'[32]2-2奖助学金（人社）'!U7</f>
        <v>9783.3800000000028</v>
      </c>
      <c r="O1" s="515">
        <f>SUBTOTAL(9,P1:R1)</f>
        <v>189222.7</v>
      </c>
      <c r="P1" s="515">
        <f>'[32]3-1免学费（教育）'!M7+'[32]3-2免学费（人社）'!M7</f>
        <v>93953.72</v>
      </c>
      <c r="Q1" s="515">
        <f>'[32]3-1免学费（教育）'!N7+'[32]3-2免学费（人社）'!N7</f>
        <v>40756.479999999996</v>
      </c>
      <c r="R1" s="515">
        <f>'[32]3-1免学费（教育）'!O7+'[32]3-2免学费（人社）'!O7</f>
        <v>54512.5</v>
      </c>
      <c r="AG1" s="524"/>
      <c r="AH1" s="524"/>
    </row>
    <row r="2" spans="1:34" ht="16.5" customHeight="1">
      <c r="A2" s="644" t="s">
        <v>1268</v>
      </c>
      <c r="B2" s="644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1"/>
      <c r="T2" s="351"/>
      <c r="U2" s="351"/>
      <c r="V2" s="351"/>
      <c r="W2" s="351"/>
      <c r="X2" s="412"/>
      <c r="Y2" s="351"/>
      <c r="Z2" s="351"/>
      <c r="AA2" s="352"/>
      <c r="AB2" s="352"/>
      <c r="AC2" s="352"/>
      <c r="AD2" s="352"/>
      <c r="AE2" s="352"/>
      <c r="AF2" s="352"/>
      <c r="AG2" s="525"/>
    </row>
    <row r="3" spans="1:34" ht="27">
      <c r="A3" s="645" t="s">
        <v>1254</v>
      </c>
      <c r="B3" s="645"/>
      <c r="C3" s="645"/>
      <c r="D3" s="645"/>
      <c r="E3" s="645"/>
      <c r="F3" s="645"/>
      <c r="G3" s="645"/>
      <c r="H3" s="645"/>
      <c r="I3" s="645"/>
      <c r="J3" s="645"/>
      <c r="K3" s="645"/>
      <c r="L3" s="645"/>
      <c r="M3" s="645"/>
      <c r="N3" s="645"/>
      <c r="O3" s="645"/>
      <c r="P3" s="645"/>
      <c r="Q3" s="645"/>
      <c r="R3" s="645"/>
      <c r="S3" s="645"/>
      <c r="T3" s="645"/>
      <c r="U3" s="645"/>
      <c r="V3" s="645"/>
      <c r="W3" s="645"/>
      <c r="X3" s="645"/>
      <c r="Y3" s="645"/>
      <c r="Z3" s="645"/>
      <c r="AA3" s="646"/>
      <c r="AB3" s="646"/>
      <c r="AC3" s="646"/>
      <c r="AD3" s="646"/>
      <c r="AE3" s="646"/>
      <c r="AF3" s="646"/>
      <c r="AG3" s="645"/>
      <c r="AH3" s="645"/>
    </row>
    <row r="4" spans="1:34" ht="14.25" customHeight="1">
      <c r="A4" s="353"/>
      <c r="B4" s="353"/>
      <c r="C4" s="354"/>
      <c r="D4" s="354"/>
      <c r="E4" s="354"/>
      <c r="F4" s="354" t="s">
        <v>193</v>
      </c>
      <c r="G4" s="354"/>
      <c r="H4" s="354"/>
      <c r="I4" s="355"/>
      <c r="J4" s="354" t="s">
        <v>193</v>
      </c>
      <c r="K4" s="354"/>
      <c r="L4" s="354"/>
      <c r="M4" s="354"/>
      <c r="N4" s="355"/>
      <c r="O4" s="354"/>
      <c r="P4" s="354"/>
      <c r="Q4" s="354"/>
      <c r="R4" s="354"/>
      <c r="S4" s="351"/>
      <c r="T4" s="351"/>
      <c r="U4" s="351"/>
      <c r="V4" s="351"/>
      <c r="W4" s="351"/>
      <c r="X4" s="351"/>
      <c r="Y4" s="351"/>
      <c r="Z4" s="351"/>
      <c r="AA4" s="526"/>
      <c r="AB4" s="526"/>
      <c r="AC4" s="526"/>
      <c r="AD4" s="526"/>
      <c r="AE4" s="526"/>
      <c r="AF4" s="526"/>
      <c r="AG4" s="526"/>
      <c r="AH4" s="526"/>
    </row>
    <row r="5" spans="1:34" s="360" customFormat="1" ht="26.25" customHeight="1">
      <c r="A5" s="647" t="s">
        <v>1139</v>
      </c>
      <c r="B5" s="647"/>
      <c r="C5" s="649" t="s">
        <v>1140</v>
      </c>
      <c r="D5" s="649"/>
      <c r="E5" s="650"/>
      <c r="F5" s="651" t="s">
        <v>1141</v>
      </c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3"/>
      <c r="S5" s="675" t="s">
        <v>1142</v>
      </c>
      <c r="T5" s="654" t="s">
        <v>4</v>
      </c>
      <c r="U5" s="655"/>
      <c r="V5" s="655"/>
      <c r="W5" s="655"/>
      <c r="X5" s="655"/>
      <c r="Y5" s="655"/>
      <c r="Z5" s="655"/>
      <c r="AA5" s="656" t="s">
        <v>1143</v>
      </c>
      <c r="AB5" s="656"/>
      <c r="AC5" s="656"/>
      <c r="AD5" s="656" t="s">
        <v>1144</v>
      </c>
      <c r="AE5" s="656"/>
      <c r="AF5" s="656"/>
      <c r="AG5" s="657" t="s">
        <v>1145</v>
      </c>
      <c r="AH5" s="662" t="s">
        <v>7</v>
      </c>
    </row>
    <row r="6" spans="1:34" s="517" customFormat="1" ht="27" customHeight="1">
      <c r="A6" s="647"/>
      <c r="B6" s="647"/>
      <c r="C6" s="663" t="s">
        <v>1146</v>
      </c>
      <c r="D6" s="664" t="s">
        <v>394</v>
      </c>
      <c r="E6" s="664" t="s">
        <v>1147</v>
      </c>
      <c r="F6" s="672" t="s">
        <v>226</v>
      </c>
      <c r="G6" s="673"/>
      <c r="H6" s="673"/>
      <c r="I6" s="674"/>
      <c r="J6" s="672" t="s">
        <v>1148</v>
      </c>
      <c r="K6" s="673"/>
      <c r="L6" s="673"/>
      <c r="M6" s="673"/>
      <c r="N6" s="674"/>
      <c r="O6" s="672" t="s">
        <v>1149</v>
      </c>
      <c r="P6" s="673"/>
      <c r="Q6" s="673"/>
      <c r="R6" s="674"/>
      <c r="S6" s="676"/>
      <c r="T6" s="666" t="s">
        <v>1148</v>
      </c>
      <c r="U6" s="667"/>
      <c r="V6" s="667"/>
      <c r="W6" s="668"/>
      <c r="X6" s="666" t="s">
        <v>1150</v>
      </c>
      <c r="Y6" s="667"/>
      <c r="Z6" s="668"/>
      <c r="AA6" s="660" t="s">
        <v>226</v>
      </c>
      <c r="AB6" s="430" t="s">
        <v>1151</v>
      </c>
      <c r="AC6" s="430" t="s">
        <v>1152</v>
      </c>
      <c r="AD6" s="660" t="s">
        <v>226</v>
      </c>
      <c r="AE6" s="430" t="s">
        <v>1151</v>
      </c>
      <c r="AF6" s="430" t="s">
        <v>1152</v>
      </c>
      <c r="AG6" s="658"/>
      <c r="AH6" s="662"/>
    </row>
    <row r="7" spans="1:34" s="360" customFormat="1" ht="41.1" customHeight="1">
      <c r="A7" s="648"/>
      <c r="B7" s="647"/>
      <c r="C7" s="663"/>
      <c r="D7" s="665"/>
      <c r="E7" s="665"/>
      <c r="F7" s="415" t="s">
        <v>226</v>
      </c>
      <c r="G7" s="415" t="s">
        <v>11</v>
      </c>
      <c r="H7" s="415" t="s">
        <v>12</v>
      </c>
      <c r="I7" s="415" t="s">
        <v>1153</v>
      </c>
      <c r="J7" s="415" t="s">
        <v>226</v>
      </c>
      <c r="K7" s="415" t="s">
        <v>11</v>
      </c>
      <c r="L7" s="415" t="s">
        <v>1154</v>
      </c>
      <c r="M7" s="415" t="s">
        <v>12</v>
      </c>
      <c r="N7" s="415" t="s">
        <v>1153</v>
      </c>
      <c r="O7" s="415" t="s">
        <v>226</v>
      </c>
      <c r="P7" s="415" t="s">
        <v>11</v>
      </c>
      <c r="Q7" s="415" t="s">
        <v>12</v>
      </c>
      <c r="R7" s="415" t="s">
        <v>1153</v>
      </c>
      <c r="S7" s="677"/>
      <c r="T7" s="416" t="s">
        <v>226</v>
      </c>
      <c r="U7" s="416" t="s">
        <v>11</v>
      </c>
      <c r="V7" s="415" t="s">
        <v>1154</v>
      </c>
      <c r="W7" s="416" t="s">
        <v>12</v>
      </c>
      <c r="X7" s="416" t="s">
        <v>226</v>
      </c>
      <c r="Y7" s="416" t="s">
        <v>11</v>
      </c>
      <c r="Z7" s="416" t="s">
        <v>12</v>
      </c>
      <c r="AA7" s="661"/>
      <c r="AB7" s="417" t="s">
        <v>12</v>
      </c>
      <c r="AC7" s="417" t="s">
        <v>12</v>
      </c>
      <c r="AD7" s="661"/>
      <c r="AE7" s="417" t="s">
        <v>12</v>
      </c>
      <c r="AF7" s="417" t="s">
        <v>12</v>
      </c>
      <c r="AG7" s="659"/>
      <c r="AH7" s="662"/>
    </row>
    <row r="8" spans="1:34" s="360" customFormat="1" ht="12">
      <c r="A8" s="678" t="s">
        <v>16</v>
      </c>
      <c r="B8" s="678"/>
      <c r="C8" s="409">
        <v>81</v>
      </c>
      <c r="D8" s="409">
        <v>14939</v>
      </c>
      <c r="E8" s="409">
        <v>47847.5</v>
      </c>
      <c r="F8" s="410">
        <v>16953.799999999996</v>
      </c>
      <c r="G8" s="410">
        <v>6906.9</v>
      </c>
      <c r="H8" s="410">
        <v>10046.9</v>
      </c>
      <c r="I8" s="410">
        <v>0</v>
      </c>
      <c r="J8" s="410">
        <v>3036.4000000000005</v>
      </c>
      <c r="K8" s="410">
        <v>1705.19</v>
      </c>
      <c r="L8" s="410">
        <v>48.599999999999994</v>
      </c>
      <c r="M8" s="410">
        <v>1331.2099999999998</v>
      </c>
      <c r="N8" s="410">
        <v>0</v>
      </c>
      <c r="O8" s="410">
        <v>13917.4</v>
      </c>
      <c r="P8" s="410">
        <v>5201.71</v>
      </c>
      <c r="Q8" s="410">
        <v>8715.6899999999987</v>
      </c>
      <c r="R8" s="410">
        <v>0</v>
      </c>
      <c r="S8" s="410">
        <v>691.81999999999994</v>
      </c>
      <c r="T8" s="418">
        <v>2829</v>
      </c>
      <c r="U8" s="418">
        <v>1715</v>
      </c>
      <c r="V8" s="411">
        <v>48.599999999999994</v>
      </c>
      <c r="W8" s="418">
        <v>1114</v>
      </c>
      <c r="X8" s="418">
        <v>12846</v>
      </c>
      <c r="Y8" s="418">
        <v>5292</v>
      </c>
      <c r="Z8" s="418">
        <v>7554</v>
      </c>
      <c r="AA8" s="410">
        <v>586.98</v>
      </c>
      <c r="AB8" s="410">
        <v>207.4</v>
      </c>
      <c r="AC8" s="410">
        <v>379.57999999999993</v>
      </c>
      <c r="AD8" s="410">
        <v>1483.2799999999997</v>
      </c>
      <c r="AE8" s="410">
        <v>258.27</v>
      </c>
      <c r="AF8" s="410">
        <v>1225.01</v>
      </c>
      <c r="AG8" s="410">
        <v>896.29999999999984</v>
      </c>
      <c r="AH8" s="419"/>
    </row>
    <row r="9" spans="1:34" s="360" customFormat="1" ht="15" customHeight="1">
      <c r="A9" s="678" t="s">
        <v>1155</v>
      </c>
      <c r="B9" s="678"/>
      <c r="C9" s="410">
        <v>38</v>
      </c>
      <c r="D9" s="410">
        <v>6787</v>
      </c>
      <c r="E9" s="410">
        <v>17422.5</v>
      </c>
      <c r="F9" s="410">
        <v>5561.5999999999995</v>
      </c>
      <c r="G9" s="410">
        <v>2927.94</v>
      </c>
      <c r="H9" s="410">
        <v>2633.66</v>
      </c>
      <c r="I9" s="410">
        <v>0</v>
      </c>
      <c r="J9" s="410">
        <v>1380.2</v>
      </c>
      <c r="K9" s="410">
        <v>837.24</v>
      </c>
      <c r="L9" s="410">
        <v>22.799999999999997</v>
      </c>
      <c r="M9" s="410">
        <v>542.96</v>
      </c>
      <c r="N9" s="410">
        <v>0</v>
      </c>
      <c r="O9" s="410">
        <v>4181.3999999999996</v>
      </c>
      <c r="P9" s="410">
        <v>2090.6999999999998</v>
      </c>
      <c r="Q9" s="410">
        <v>2090.6999999999998</v>
      </c>
      <c r="R9" s="410">
        <v>0</v>
      </c>
      <c r="S9" s="410">
        <v>734.87999999999988</v>
      </c>
      <c r="T9" s="410">
        <v>1309</v>
      </c>
      <c r="U9" s="410">
        <v>861</v>
      </c>
      <c r="V9" s="410">
        <v>22.799999999999997</v>
      </c>
      <c r="W9" s="410">
        <v>448</v>
      </c>
      <c r="X9" s="410">
        <v>3858</v>
      </c>
      <c r="Y9" s="410">
        <v>2119</v>
      </c>
      <c r="Z9" s="410">
        <v>1739</v>
      </c>
      <c r="AA9" s="410">
        <v>-340.27999999999992</v>
      </c>
      <c r="AB9" s="410">
        <v>71.200000000000017</v>
      </c>
      <c r="AC9" s="410">
        <v>-411.48</v>
      </c>
      <c r="AD9" s="410">
        <v>520.32999999999993</v>
      </c>
      <c r="AE9" s="410">
        <v>124.66999999999999</v>
      </c>
      <c r="AF9" s="410">
        <v>395.65999999999997</v>
      </c>
      <c r="AG9" s="410">
        <v>860.6099999999999</v>
      </c>
      <c r="AH9" s="419"/>
    </row>
    <row r="10" spans="1:34" s="518" customFormat="1" ht="12">
      <c r="A10" s="669" t="s">
        <v>714</v>
      </c>
      <c r="B10" s="420" t="s">
        <v>10</v>
      </c>
      <c r="C10" s="409">
        <v>13</v>
      </c>
      <c r="D10" s="409">
        <v>1745</v>
      </c>
      <c r="E10" s="409">
        <v>270</v>
      </c>
      <c r="F10" s="410">
        <v>421.6</v>
      </c>
      <c r="G10" s="410">
        <v>249.6</v>
      </c>
      <c r="H10" s="410">
        <v>172</v>
      </c>
      <c r="I10" s="410">
        <v>0</v>
      </c>
      <c r="J10" s="410">
        <v>356.8</v>
      </c>
      <c r="K10" s="410">
        <v>217.19999999999996</v>
      </c>
      <c r="L10" s="410">
        <v>7.8</v>
      </c>
      <c r="M10" s="410">
        <v>139.6</v>
      </c>
      <c r="N10" s="410">
        <v>0</v>
      </c>
      <c r="O10" s="411">
        <v>64.8</v>
      </c>
      <c r="P10" s="410">
        <v>32.4</v>
      </c>
      <c r="Q10" s="410">
        <v>32.4</v>
      </c>
      <c r="R10" s="410">
        <v>0</v>
      </c>
      <c r="S10" s="410">
        <v>664.26</v>
      </c>
      <c r="T10" s="410">
        <v>418</v>
      </c>
      <c r="U10" s="410">
        <v>271</v>
      </c>
      <c r="V10" s="411">
        <v>7.8</v>
      </c>
      <c r="W10" s="410">
        <v>147</v>
      </c>
      <c r="X10" s="410">
        <v>61</v>
      </c>
      <c r="Y10" s="410">
        <v>31</v>
      </c>
      <c r="Z10" s="410">
        <v>30</v>
      </c>
      <c r="AA10" s="410">
        <v>-721.66</v>
      </c>
      <c r="AB10" s="410">
        <v>-61.199999999999982</v>
      </c>
      <c r="AC10" s="410">
        <v>-660.46</v>
      </c>
      <c r="AD10" s="410">
        <v>0.90000000000000036</v>
      </c>
      <c r="AE10" s="410">
        <v>0</v>
      </c>
      <c r="AF10" s="410">
        <v>0.90000000000000036</v>
      </c>
      <c r="AG10" s="410">
        <v>722.56</v>
      </c>
      <c r="AH10" s="419"/>
    </row>
    <row r="11" spans="1:34" s="360" customFormat="1" ht="12">
      <c r="A11" s="670"/>
      <c r="B11" s="381" t="s">
        <v>57</v>
      </c>
      <c r="C11" s="408">
        <v>6</v>
      </c>
      <c r="D11" s="408">
        <v>666</v>
      </c>
      <c r="E11" s="408">
        <v>0</v>
      </c>
      <c r="F11" s="142">
        <v>136.80000000000001</v>
      </c>
      <c r="G11" s="142">
        <v>83.52</v>
      </c>
      <c r="H11" s="142">
        <v>53.28</v>
      </c>
      <c r="I11" s="142">
        <v>0</v>
      </c>
      <c r="J11" s="142">
        <v>136.80000000000001</v>
      </c>
      <c r="K11" s="142">
        <v>83.52</v>
      </c>
      <c r="L11" s="142">
        <v>3.6</v>
      </c>
      <c r="M11" s="142">
        <v>53.28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421">
        <v>31.540000000000003</v>
      </c>
      <c r="T11" s="418">
        <v>122</v>
      </c>
      <c r="U11" s="422">
        <v>79</v>
      </c>
      <c r="V11" s="411">
        <v>3.6</v>
      </c>
      <c r="W11" s="422">
        <v>43</v>
      </c>
      <c r="X11" s="418">
        <v>0</v>
      </c>
      <c r="Y11" s="422">
        <v>0</v>
      </c>
      <c r="Z11" s="422">
        <v>0</v>
      </c>
      <c r="AA11" s="423">
        <v>-16.739999999999991</v>
      </c>
      <c r="AB11" s="423">
        <v>14.800000000000011</v>
      </c>
      <c r="AC11" s="423">
        <v>-31.540000000000003</v>
      </c>
      <c r="AD11" s="423">
        <v>0</v>
      </c>
      <c r="AE11" s="423">
        <v>0</v>
      </c>
      <c r="AF11" s="423">
        <v>0</v>
      </c>
      <c r="AG11" s="423">
        <v>16.739999999999995</v>
      </c>
      <c r="AH11" s="419"/>
    </row>
    <row r="12" spans="1:34" s="360" customFormat="1" ht="12">
      <c r="A12" s="670"/>
      <c r="B12" s="381" t="s">
        <v>49</v>
      </c>
      <c r="C12" s="408">
        <v>0</v>
      </c>
      <c r="D12" s="408">
        <v>0</v>
      </c>
      <c r="E12" s="408">
        <v>0</v>
      </c>
      <c r="F12" s="142">
        <v>0</v>
      </c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2">
        <v>0</v>
      </c>
      <c r="O12" s="142">
        <v>0</v>
      </c>
      <c r="P12" s="142">
        <v>0</v>
      </c>
      <c r="Q12" s="142">
        <v>0</v>
      </c>
      <c r="R12" s="142">
        <v>0</v>
      </c>
      <c r="S12" s="421">
        <v>33.92</v>
      </c>
      <c r="T12" s="418">
        <v>0</v>
      </c>
      <c r="U12" s="422">
        <v>0</v>
      </c>
      <c r="V12" s="411">
        <v>0</v>
      </c>
      <c r="W12" s="422">
        <v>0</v>
      </c>
      <c r="X12" s="418">
        <v>0</v>
      </c>
      <c r="Y12" s="422">
        <v>0</v>
      </c>
      <c r="Z12" s="422">
        <v>0</v>
      </c>
      <c r="AA12" s="423">
        <v>-33.92</v>
      </c>
      <c r="AB12" s="423">
        <v>0</v>
      </c>
      <c r="AC12" s="423">
        <v>-33.92</v>
      </c>
      <c r="AD12" s="423">
        <v>0</v>
      </c>
      <c r="AE12" s="423">
        <v>0</v>
      </c>
      <c r="AF12" s="423">
        <v>0</v>
      </c>
      <c r="AG12" s="423">
        <v>33.92</v>
      </c>
      <c r="AH12" s="419"/>
    </row>
    <row r="13" spans="1:34" s="360" customFormat="1" ht="12">
      <c r="A13" s="670"/>
      <c r="B13" s="519" t="s">
        <v>64</v>
      </c>
      <c r="C13" s="408">
        <v>2</v>
      </c>
      <c r="D13" s="408">
        <v>362.5</v>
      </c>
      <c r="E13" s="408">
        <v>0</v>
      </c>
      <c r="F13" s="142">
        <v>73.7</v>
      </c>
      <c r="G13" s="142">
        <v>44.7</v>
      </c>
      <c r="H13" s="142">
        <v>29</v>
      </c>
      <c r="I13" s="142">
        <v>0</v>
      </c>
      <c r="J13" s="142">
        <v>73.7</v>
      </c>
      <c r="K13" s="142">
        <v>44.7</v>
      </c>
      <c r="L13" s="142">
        <v>1.2</v>
      </c>
      <c r="M13" s="142">
        <v>29</v>
      </c>
      <c r="N13" s="142">
        <v>0</v>
      </c>
      <c r="O13" s="142">
        <v>0</v>
      </c>
      <c r="P13" s="142">
        <v>0</v>
      </c>
      <c r="Q13" s="142">
        <v>0</v>
      </c>
      <c r="R13" s="142">
        <v>0</v>
      </c>
      <c r="S13" s="421">
        <v>119.94</v>
      </c>
      <c r="T13" s="418">
        <v>61</v>
      </c>
      <c r="U13" s="422">
        <v>40</v>
      </c>
      <c r="V13" s="411">
        <v>1.2</v>
      </c>
      <c r="W13" s="422">
        <v>21</v>
      </c>
      <c r="X13" s="418">
        <v>0</v>
      </c>
      <c r="Y13" s="422">
        <v>0</v>
      </c>
      <c r="Z13" s="422">
        <v>0</v>
      </c>
      <c r="AA13" s="423">
        <v>-107.24</v>
      </c>
      <c r="AB13" s="423">
        <v>12.700000000000003</v>
      </c>
      <c r="AC13" s="423">
        <v>-119.94</v>
      </c>
      <c r="AD13" s="423">
        <v>0</v>
      </c>
      <c r="AE13" s="423">
        <v>0</v>
      </c>
      <c r="AF13" s="423">
        <v>0</v>
      </c>
      <c r="AG13" s="423">
        <v>107.24</v>
      </c>
      <c r="AH13" s="419"/>
    </row>
    <row r="14" spans="1:34" s="360" customFormat="1" ht="36" customHeight="1">
      <c r="A14" s="670"/>
      <c r="B14" s="381" t="s">
        <v>697</v>
      </c>
      <c r="C14" s="408">
        <v>0</v>
      </c>
      <c r="D14" s="408">
        <v>0</v>
      </c>
      <c r="E14" s="408">
        <v>0</v>
      </c>
      <c r="F14" s="142">
        <v>0</v>
      </c>
      <c r="G14" s="142">
        <v>0</v>
      </c>
      <c r="H14" s="142">
        <v>0</v>
      </c>
      <c r="I14" s="142">
        <v>0</v>
      </c>
      <c r="J14" s="142">
        <v>0</v>
      </c>
      <c r="K14" s="142">
        <v>0</v>
      </c>
      <c r="L14" s="142">
        <v>0</v>
      </c>
      <c r="M14" s="142">
        <v>0</v>
      </c>
      <c r="N14" s="142">
        <v>0</v>
      </c>
      <c r="O14" s="142">
        <v>0</v>
      </c>
      <c r="P14" s="142">
        <v>0</v>
      </c>
      <c r="Q14" s="142">
        <v>0</v>
      </c>
      <c r="R14" s="142">
        <v>0</v>
      </c>
      <c r="S14" s="421">
        <v>45.2</v>
      </c>
      <c r="T14" s="418">
        <v>0</v>
      </c>
      <c r="U14" s="422">
        <v>0</v>
      </c>
      <c r="V14" s="411">
        <v>0</v>
      </c>
      <c r="W14" s="422">
        <v>0</v>
      </c>
      <c r="X14" s="418">
        <v>0</v>
      </c>
      <c r="Y14" s="422">
        <v>0</v>
      </c>
      <c r="Z14" s="422">
        <v>0</v>
      </c>
      <c r="AA14" s="423">
        <v>-45.2</v>
      </c>
      <c r="AB14" s="423">
        <v>0</v>
      </c>
      <c r="AC14" s="423">
        <v>-45.2</v>
      </c>
      <c r="AD14" s="423">
        <v>0</v>
      </c>
      <c r="AE14" s="423">
        <v>0</v>
      </c>
      <c r="AF14" s="423">
        <v>0</v>
      </c>
      <c r="AG14" s="423">
        <v>45.2</v>
      </c>
      <c r="AH14" s="419"/>
    </row>
    <row r="15" spans="1:34" s="360" customFormat="1" ht="29.1" customHeight="1">
      <c r="A15" s="670"/>
      <c r="B15" s="381" t="s">
        <v>67</v>
      </c>
      <c r="C15" s="408">
        <v>0</v>
      </c>
      <c r="D15" s="408">
        <v>0</v>
      </c>
      <c r="E15" s="408">
        <v>0</v>
      </c>
      <c r="F15" s="142">
        <v>0</v>
      </c>
      <c r="G15" s="142">
        <v>0</v>
      </c>
      <c r="H15" s="142">
        <v>0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2">
        <v>0</v>
      </c>
      <c r="O15" s="142">
        <v>0</v>
      </c>
      <c r="P15" s="142">
        <v>0</v>
      </c>
      <c r="Q15" s="142">
        <v>0</v>
      </c>
      <c r="R15" s="142">
        <v>0</v>
      </c>
      <c r="S15" s="421">
        <v>1.3900000000000001</v>
      </c>
      <c r="T15" s="418">
        <v>0</v>
      </c>
      <c r="U15" s="422">
        <v>0</v>
      </c>
      <c r="V15" s="411">
        <v>0</v>
      </c>
      <c r="W15" s="422">
        <v>0</v>
      </c>
      <c r="X15" s="418">
        <v>0</v>
      </c>
      <c r="Y15" s="422">
        <v>0</v>
      </c>
      <c r="Z15" s="422">
        <v>0</v>
      </c>
      <c r="AA15" s="423">
        <v>-1.3900000000000001</v>
      </c>
      <c r="AB15" s="423">
        <v>0</v>
      </c>
      <c r="AC15" s="423">
        <v>-1.3900000000000001</v>
      </c>
      <c r="AD15" s="423">
        <v>0</v>
      </c>
      <c r="AE15" s="423">
        <v>0</v>
      </c>
      <c r="AF15" s="423">
        <v>0</v>
      </c>
      <c r="AG15" s="423">
        <v>1.3900000000000001</v>
      </c>
      <c r="AH15" s="419"/>
    </row>
    <row r="16" spans="1:34" s="360" customFormat="1" ht="18.75" customHeight="1">
      <c r="A16" s="670"/>
      <c r="B16" s="381" t="s">
        <v>71</v>
      </c>
      <c r="C16" s="408">
        <v>0</v>
      </c>
      <c r="D16" s="408">
        <v>0</v>
      </c>
      <c r="E16" s="408">
        <v>22.5</v>
      </c>
      <c r="F16" s="142">
        <v>5.4</v>
      </c>
      <c r="G16" s="142">
        <v>2.7</v>
      </c>
      <c r="H16" s="142">
        <v>2.7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5.4</v>
      </c>
      <c r="P16" s="142">
        <v>2.7</v>
      </c>
      <c r="Q16" s="142">
        <v>2.7</v>
      </c>
      <c r="R16" s="142">
        <v>0</v>
      </c>
      <c r="S16" s="421">
        <v>0.1</v>
      </c>
      <c r="T16" s="418">
        <v>0</v>
      </c>
      <c r="U16" s="422">
        <v>0</v>
      </c>
      <c r="V16" s="411">
        <v>0</v>
      </c>
      <c r="W16" s="422">
        <v>0</v>
      </c>
      <c r="X16" s="418">
        <v>5</v>
      </c>
      <c r="Y16" s="422">
        <v>2</v>
      </c>
      <c r="Z16" s="422">
        <v>3</v>
      </c>
      <c r="AA16" s="423">
        <v>0.30000000000000071</v>
      </c>
      <c r="AB16" s="423">
        <v>0</v>
      </c>
      <c r="AC16" s="423">
        <v>0.30000000000000071</v>
      </c>
      <c r="AD16" s="423">
        <v>0.30000000000000071</v>
      </c>
      <c r="AE16" s="423">
        <v>0</v>
      </c>
      <c r="AF16" s="423">
        <v>0.30000000000000071</v>
      </c>
      <c r="AG16" s="423">
        <v>0</v>
      </c>
      <c r="AH16" s="419"/>
    </row>
    <row r="17" spans="1:34" s="360" customFormat="1" ht="15" customHeight="1">
      <c r="A17" s="670"/>
      <c r="B17" s="381" t="s">
        <v>65</v>
      </c>
      <c r="C17" s="408">
        <v>0</v>
      </c>
      <c r="D17" s="408">
        <v>9.5</v>
      </c>
      <c r="E17" s="408">
        <v>90.5</v>
      </c>
      <c r="F17" s="142">
        <v>23.619999999999997</v>
      </c>
      <c r="G17" s="142">
        <v>12</v>
      </c>
      <c r="H17" s="142">
        <v>11.62</v>
      </c>
      <c r="I17" s="142">
        <v>0</v>
      </c>
      <c r="J17" s="142">
        <v>1.9</v>
      </c>
      <c r="K17" s="142">
        <v>1.1399999999999999</v>
      </c>
      <c r="L17" s="142">
        <v>0</v>
      </c>
      <c r="M17" s="142">
        <v>0.76</v>
      </c>
      <c r="N17" s="142">
        <v>0</v>
      </c>
      <c r="O17" s="142">
        <v>21.72</v>
      </c>
      <c r="P17" s="142">
        <v>10.86</v>
      </c>
      <c r="Q17" s="142">
        <v>10.86</v>
      </c>
      <c r="R17" s="142">
        <v>0</v>
      </c>
      <c r="S17" s="421">
        <v>161.13</v>
      </c>
      <c r="T17" s="418">
        <v>2</v>
      </c>
      <c r="U17" s="422">
        <v>1</v>
      </c>
      <c r="V17" s="411">
        <v>0</v>
      </c>
      <c r="W17" s="422">
        <v>1</v>
      </c>
      <c r="X17" s="418">
        <v>19</v>
      </c>
      <c r="Y17" s="422">
        <v>10</v>
      </c>
      <c r="Z17" s="422">
        <v>9</v>
      </c>
      <c r="AA17" s="423">
        <v>-158.51</v>
      </c>
      <c r="AB17" s="423">
        <v>-0.10000000000000009</v>
      </c>
      <c r="AC17" s="423">
        <v>-158.41</v>
      </c>
      <c r="AD17" s="423">
        <v>0</v>
      </c>
      <c r="AE17" s="423">
        <v>0</v>
      </c>
      <c r="AF17" s="423">
        <v>0</v>
      </c>
      <c r="AG17" s="423">
        <v>158.51</v>
      </c>
      <c r="AH17" s="419"/>
    </row>
    <row r="18" spans="1:34" s="360" customFormat="1" ht="22.5">
      <c r="A18" s="670"/>
      <c r="B18" s="381" t="s">
        <v>75</v>
      </c>
      <c r="C18" s="408">
        <v>0</v>
      </c>
      <c r="D18" s="408">
        <v>0</v>
      </c>
      <c r="E18" s="408">
        <v>65</v>
      </c>
      <c r="F18" s="142">
        <v>15.6</v>
      </c>
      <c r="G18" s="142">
        <v>7.8</v>
      </c>
      <c r="H18" s="142">
        <v>7.8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42">
        <v>0</v>
      </c>
      <c r="O18" s="142">
        <v>15.6</v>
      </c>
      <c r="P18" s="142">
        <v>7.8</v>
      </c>
      <c r="Q18" s="142">
        <v>7.8</v>
      </c>
      <c r="R18" s="142">
        <v>0</v>
      </c>
      <c r="S18" s="421">
        <v>0</v>
      </c>
      <c r="T18" s="418">
        <v>1</v>
      </c>
      <c r="U18" s="422">
        <v>1</v>
      </c>
      <c r="V18" s="411">
        <v>0</v>
      </c>
      <c r="W18" s="422">
        <v>0</v>
      </c>
      <c r="X18" s="418">
        <v>14</v>
      </c>
      <c r="Y18" s="422">
        <v>7</v>
      </c>
      <c r="Z18" s="422">
        <v>7</v>
      </c>
      <c r="AA18" s="423">
        <v>0.59999999999999964</v>
      </c>
      <c r="AB18" s="423">
        <v>-1</v>
      </c>
      <c r="AC18" s="423">
        <v>1.5999999999999996</v>
      </c>
      <c r="AD18" s="423">
        <v>0.59999999999999964</v>
      </c>
      <c r="AE18" s="423">
        <v>0</v>
      </c>
      <c r="AF18" s="423">
        <v>0.59999999999999964</v>
      </c>
      <c r="AG18" s="423">
        <v>0</v>
      </c>
      <c r="AH18" s="419"/>
    </row>
    <row r="19" spans="1:34" s="360" customFormat="1" ht="18" customHeight="1">
      <c r="A19" s="670"/>
      <c r="B19" s="381" t="s">
        <v>74</v>
      </c>
      <c r="C19" s="408">
        <v>0</v>
      </c>
      <c r="D19" s="408">
        <v>0</v>
      </c>
      <c r="E19" s="408">
        <v>0</v>
      </c>
      <c r="F19" s="142">
        <v>0</v>
      </c>
      <c r="G19" s="142">
        <v>0</v>
      </c>
      <c r="H19" s="142">
        <v>0</v>
      </c>
      <c r="I19" s="142">
        <v>0</v>
      </c>
      <c r="J19" s="142">
        <v>0</v>
      </c>
      <c r="K19" s="142">
        <v>0</v>
      </c>
      <c r="L19" s="142">
        <v>0</v>
      </c>
      <c r="M19" s="142">
        <v>0</v>
      </c>
      <c r="N19" s="142">
        <v>0</v>
      </c>
      <c r="O19" s="142">
        <v>0</v>
      </c>
      <c r="P19" s="142">
        <v>0</v>
      </c>
      <c r="Q19" s="142">
        <v>0</v>
      </c>
      <c r="R19" s="142">
        <v>0</v>
      </c>
      <c r="S19" s="421">
        <v>42.55</v>
      </c>
      <c r="T19" s="418">
        <v>0</v>
      </c>
      <c r="U19" s="422">
        <v>0</v>
      </c>
      <c r="V19" s="411">
        <v>0</v>
      </c>
      <c r="W19" s="422">
        <v>0</v>
      </c>
      <c r="X19" s="418">
        <v>0</v>
      </c>
      <c r="Y19" s="422">
        <v>0</v>
      </c>
      <c r="Z19" s="422">
        <v>0</v>
      </c>
      <c r="AA19" s="423">
        <v>-42.55</v>
      </c>
      <c r="AB19" s="423">
        <v>0</v>
      </c>
      <c r="AC19" s="423">
        <v>-42.55</v>
      </c>
      <c r="AD19" s="423">
        <v>0</v>
      </c>
      <c r="AE19" s="423">
        <v>0</v>
      </c>
      <c r="AF19" s="423">
        <v>0</v>
      </c>
      <c r="AG19" s="423">
        <v>42.55</v>
      </c>
      <c r="AH19" s="419"/>
    </row>
    <row r="20" spans="1:34" s="360" customFormat="1" ht="15" customHeight="1">
      <c r="A20" s="670"/>
      <c r="B20" s="381" t="s">
        <v>72</v>
      </c>
      <c r="C20" s="408">
        <v>0</v>
      </c>
      <c r="D20" s="408">
        <v>0</v>
      </c>
      <c r="E20" s="408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42">
        <v>0</v>
      </c>
      <c r="P20" s="142">
        <v>0</v>
      </c>
      <c r="Q20" s="142">
        <v>0</v>
      </c>
      <c r="R20" s="142">
        <v>0</v>
      </c>
      <c r="S20" s="421">
        <v>0</v>
      </c>
      <c r="T20" s="418">
        <v>0</v>
      </c>
      <c r="U20" s="422">
        <v>0</v>
      </c>
      <c r="V20" s="411">
        <v>0</v>
      </c>
      <c r="W20" s="422">
        <v>0</v>
      </c>
      <c r="X20" s="418">
        <v>0</v>
      </c>
      <c r="Y20" s="422">
        <v>0</v>
      </c>
      <c r="Z20" s="422">
        <v>0</v>
      </c>
      <c r="AA20" s="423">
        <v>0</v>
      </c>
      <c r="AB20" s="423">
        <v>0</v>
      </c>
      <c r="AC20" s="423">
        <v>0</v>
      </c>
      <c r="AD20" s="423">
        <v>0</v>
      </c>
      <c r="AE20" s="423">
        <v>0</v>
      </c>
      <c r="AF20" s="423">
        <v>0</v>
      </c>
      <c r="AG20" s="423">
        <v>0</v>
      </c>
      <c r="AH20" s="419"/>
    </row>
    <row r="21" spans="1:34" s="360" customFormat="1" ht="33" customHeight="1">
      <c r="A21" s="670"/>
      <c r="B21" s="381" t="s">
        <v>759</v>
      </c>
      <c r="C21" s="408">
        <v>0</v>
      </c>
      <c r="D21" s="408">
        <v>19.5</v>
      </c>
      <c r="E21" s="408">
        <v>92</v>
      </c>
      <c r="F21" s="142">
        <v>25.979999999999997</v>
      </c>
      <c r="G21" s="142">
        <v>13.379999999999999</v>
      </c>
      <c r="H21" s="142">
        <v>12.6</v>
      </c>
      <c r="I21" s="142">
        <v>0</v>
      </c>
      <c r="J21" s="142">
        <v>3.9</v>
      </c>
      <c r="K21" s="142">
        <v>2.34</v>
      </c>
      <c r="L21" s="142">
        <v>0</v>
      </c>
      <c r="M21" s="142">
        <v>1.56</v>
      </c>
      <c r="N21" s="142">
        <v>0</v>
      </c>
      <c r="O21" s="142">
        <v>22.08</v>
      </c>
      <c r="P21" s="142">
        <v>11.04</v>
      </c>
      <c r="Q21" s="142">
        <v>11.04</v>
      </c>
      <c r="R21" s="142">
        <v>0</v>
      </c>
      <c r="S21" s="421">
        <v>26.54</v>
      </c>
      <c r="T21" s="418">
        <v>5</v>
      </c>
      <c r="U21" s="422">
        <v>3</v>
      </c>
      <c r="V21" s="411">
        <v>0</v>
      </c>
      <c r="W21" s="422">
        <v>2</v>
      </c>
      <c r="X21" s="418">
        <v>23</v>
      </c>
      <c r="Y21" s="422">
        <v>12</v>
      </c>
      <c r="Z21" s="422">
        <v>11</v>
      </c>
      <c r="AA21" s="423">
        <v>-28.560000000000002</v>
      </c>
      <c r="AB21" s="423">
        <v>-1.1000000000000001</v>
      </c>
      <c r="AC21" s="423">
        <v>-27.46</v>
      </c>
      <c r="AD21" s="423">
        <v>0</v>
      </c>
      <c r="AE21" s="423">
        <v>0</v>
      </c>
      <c r="AF21" s="423">
        <v>0</v>
      </c>
      <c r="AG21" s="423">
        <v>28.560000000000002</v>
      </c>
      <c r="AH21" s="419"/>
    </row>
    <row r="22" spans="1:34" s="360" customFormat="1" ht="12">
      <c r="A22" s="670"/>
      <c r="B22" s="381" t="s">
        <v>73</v>
      </c>
      <c r="C22" s="408">
        <v>0</v>
      </c>
      <c r="D22" s="408">
        <v>0</v>
      </c>
      <c r="E22" s="408">
        <v>0</v>
      </c>
      <c r="F22" s="142">
        <v>0</v>
      </c>
      <c r="G22" s="142">
        <v>0</v>
      </c>
      <c r="H22" s="142">
        <v>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2">
        <v>0</v>
      </c>
      <c r="O22" s="142">
        <v>0</v>
      </c>
      <c r="P22" s="142">
        <v>0</v>
      </c>
      <c r="Q22" s="142">
        <v>0</v>
      </c>
      <c r="R22" s="142">
        <v>0</v>
      </c>
      <c r="S22" s="421">
        <v>0</v>
      </c>
      <c r="T22" s="418">
        <v>0</v>
      </c>
      <c r="U22" s="422">
        <v>0</v>
      </c>
      <c r="V22" s="411">
        <v>0</v>
      </c>
      <c r="W22" s="422">
        <v>0</v>
      </c>
      <c r="X22" s="418">
        <v>0</v>
      </c>
      <c r="Y22" s="422">
        <v>0</v>
      </c>
      <c r="Z22" s="422">
        <v>0</v>
      </c>
      <c r="AA22" s="423">
        <v>0</v>
      </c>
      <c r="AB22" s="423">
        <v>0</v>
      </c>
      <c r="AC22" s="423">
        <v>0</v>
      </c>
      <c r="AD22" s="423">
        <v>0</v>
      </c>
      <c r="AE22" s="423">
        <v>0</v>
      </c>
      <c r="AF22" s="423">
        <v>0</v>
      </c>
      <c r="AG22" s="423">
        <v>0</v>
      </c>
      <c r="AH22" s="419"/>
    </row>
    <row r="23" spans="1:34" s="360" customFormat="1" ht="12">
      <c r="A23" s="670"/>
      <c r="B23" s="426" t="s">
        <v>53</v>
      </c>
      <c r="C23" s="408">
        <v>2</v>
      </c>
      <c r="D23" s="408">
        <v>237</v>
      </c>
      <c r="E23" s="408">
        <v>0</v>
      </c>
      <c r="F23" s="142">
        <v>48.6</v>
      </c>
      <c r="G23" s="142">
        <v>29.64</v>
      </c>
      <c r="H23" s="142">
        <v>18.96</v>
      </c>
      <c r="I23" s="142">
        <v>0</v>
      </c>
      <c r="J23" s="142">
        <v>48.6</v>
      </c>
      <c r="K23" s="142">
        <v>29.64</v>
      </c>
      <c r="L23" s="142">
        <v>1.2</v>
      </c>
      <c r="M23" s="142">
        <v>18.96</v>
      </c>
      <c r="N23" s="142">
        <v>0</v>
      </c>
      <c r="O23" s="142">
        <v>0</v>
      </c>
      <c r="P23" s="142">
        <v>0</v>
      </c>
      <c r="Q23" s="142">
        <v>0</v>
      </c>
      <c r="R23" s="142">
        <v>0</v>
      </c>
      <c r="S23" s="421">
        <v>53.3</v>
      </c>
      <c r="T23" s="418">
        <v>58</v>
      </c>
      <c r="U23" s="422">
        <v>38</v>
      </c>
      <c r="V23" s="411">
        <v>1.2</v>
      </c>
      <c r="W23" s="422">
        <v>20</v>
      </c>
      <c r="X23" s="418">
        <v>0</v>
      </c>
      <c r="Y23" s="422">
        <v>0</v>
      </c>
      <c r="Z23" s="422">
        <v>0</v>
      </c>
      <c r="AA23" s="423">
        <v>-62.699999999999996</v>
      </c>
      <c r="AB23" s="423">
        <v>-9.3999999999999986</v>
      </c>
      <c r="AC23" s="423">
        <v>-53.3</v>
      </c>
      <c r="AD23" s="423">
        <v>0</v>
      </c>
      <c r="AE23" s="423">
        <v>0</v>
      </c>
      <c r="AF23" s="423">
        <v>0</v>
      </c>
      <c r="AG23" s="423">
        <v>62.699999999999996</v>
      </c>
      <c r="AH23" s="419"/>
    </row>
    <row r="24" spans="1:34" s="360" customFormat="1" ht="12">
      <c r="A24" s="670"/>
      <c r="B24" s="426" t="s">
        <v>58</v>
      </c>
      <c r="C24" s="408">
        <v>2</v>
      </c>
      <c r="D24" s="408">
        <v>325</v>
      </c>
      <c r="E24" s="408">
        <v>0</v>
      </c>
      <c r="F24" s="142">
        <v>66.2</v>
      </c>
      <c r="G24" s="142">
        <v>40.200000000000003</v>
      </c>
      <c r="H24" s="142">
        <v>26</v>
      </c>
      <c r="I24" s="142">
        <v>0</v>
      </c>
      <c r="J24" s="142">
        <v>66.2</v>
      </c>
      <c r="K24" s="142">
        <v>40.200000000000003</v>
      </c>
      <c r="L24" s="142">
        <v>1.2</v>
      </c>
      <c r="M24" s="142">
        <v>26</v>
      </c>
      <c r="N24" s="142">
        <v>0</v>
      </c>
      <c r="O24" s="142">
        <v>0</v>
      </c>
      <c r="P24" s="142">
        <v>0</v>
      </c>
      <c r="Q24" s="142">
        <v>0</v>
      </c>
      <c r="R24" s="142">
        <v>0</v>
      </c>
      <c r="S24" s="421">
        <v>10</v>
      </c>
      <c r="T24" s="418">
        <v>101</v>
      </c>
      <c r="U24" s="422">
        <v>65</v>
      </c>
      <c r="V24" s="411">
        <v>1.2</v>
      </c>
      <c r="W24" s="422">
        <v>36</v>
      </c>
      <c r="X24" s="418">
        <v>0</v>
      </c>
      <c r="Y24" s="422">
        <v>0</v>
      </c>
      <c r="Z24" s="422">
        <v>0</v>
      </c>
      <c r="AA24" s="423">
        <v>-44.8</v>
      </c>
      <c r="AB24" s="423">
        <v>-34.799999999999997</v>
      </c>
      <c r="AC24" s="423">
        <v>-10</v>
      </c>
      <c r="AD24" s="423">
        <v>0</v>
      </c>
      <c r="AE24" s="423">
        <v>0</v>
      </c>
      <c r="AF24" s="423">
        <v>0</v>
      </c>
      <c r="AG24" s="423">
        <v>44.8</v>
      </c>
      <c r="AH24" s="419"/>
    </row>
    <row r="25" spans="1:34" s="360" customFormat="1" ht="12">
      <c r="A25" s="670"/>
      <c r="B25" s="426" t="s">
        <v>51</v>
      </c>
      <c r="C25" s="408">
        <v>0</v>
      </c>
      <c r="D25" s="408">
        <v>0</v>
      </c>
      <c r="E25" s="408">
        <v>0</v>
      </c>
      <c r="F25" s="142">
        <v>0</v>
      </c>
      <c r="G25" s="142">
        <v>0</v>
      </c>
      <c r="H25" s="142">
        <v>0</v>
      </c>
      <c r="I25" s="142">
        <v>0</v>
      </c>
      <c r="J25" s="142">
        <v>0</v>
      </c>
      <c r="K25" s="142">
        <v>0</v>
      </c>
      <c r="L25" s="142"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421">
        <v>1.3499999999999999</v>
      </c>
      <c r="T25" s="418">
        <v>0</v>
      </c>
      <c r="U25" s="422">
        <v>0</v>
      </c>
      <c r="V25" s="411">
        <v>0</v>
      </c>
      <c r="W25" s="422">
        <v>0</v>
      </c>
      <c r="X25" s="418">
        <v>0</v>
      </c>
      <c r="Y25" s="422">
        <v>0</v>
      </c>
      <c r="Z25" s="422">
        <v>0</v>
      </c>
      <c r="AA25" s="423">
        <v>-1.3499999999999999</v>
      </c>
      <c r="AB25" s="423">
        <v>0</v>
      </c>
      <c r="AC25" s="423">
        <v>-1.3499999999999999</v>
      </c>
      <c r="AD25" s="423">
        <v>0</v>
      </c>
      <c r="AE25" s="423">
        <v>0</v>
      </c>
      <c r="AF25" s="423">
        <v>0</v>
      </c>
      <c r="AG25" s="423">
        <v>1.3499999999999999</v>
      </c>
      <c r="AH25" s="419"/>
    </row>
    <row r="26" spans="1:34" s="360" customFormat="1" ht="12">
      <c r="A26" s="670"/>
      <c r="B26" s="426" t="s">
        <v>52</v>
      </c>
      <c r="C26" s="408">
        <v>1</v>
      </c>
      <c r="D26" s="408">
        <v>125.5</v>
      </c>
      <c r="E26" s="408">
        <v>0</v>
      </c>
      <c r="F26" s="142">
        <v>25.7</v>
      </c>
      <c r="G26" s="142">
        <v>15.66</v>
      </c>
      <c r="H26" s="142">
        <v>10.039999999999999</v>
      </c>
      <c r="I26" s="142">
        <v>0</v>
      </c>
      <c r="J26" s="142">
        <v>25.7</v>
      </c>
      <c r="K26" s="142">
        <v>15.66</v>
      </c>
      <c r="L26" s="142">
        <v>0.6</v>
      </c>
      <c r="M26" s="142">
        <v>10.039999999999999</v>
      </c>
      <c r="N26" s="142">
        <v>0</v>
      </c>
      <c r="O26" s="142">
        <v>0</v>
      </c>
      <c r="P26" s="142">
        <v>0</v>
      </c>
      <c r="Q26" s="142">
        <v>0</v>
      </c>
      <c r="R26" s="142">
        <v>0</v>
      </c>
      <c r="S26" s="421">
        <v>137.30000000000001</v>
      </c>
      <c r="T26" s="418">
        <v>68</v>
      </c>
      <c r="U26" s="422">
        <v>44</v>
      </c>
      <c r="V26" s="411">
        <v>0.6</v>
      </c>
      <c r="W26" s="422">
        <v>24</v>
      </c>
      <c r="X26" s="418">
        <v>0</v>
      </c>
      <c r="Y26" s="422">
        <v>0</v>
      </c>
      <c r="Z26" s="422">
        <v>0</v>
      </c>
      <c r="AA26" s="423">
        <v>-179.60000000000002</v>
      </c>
      <c r="AB26" s="423">
        <v>-42.3</v>
      </c>
      <c r="AC26" s="423">
        <v>-137.30000000000001</v>
      </c>
      <c r="AD26" s="423">
        <v>0</v>
      </c>
      <c r="AE26" s="423">
        <v>0</v>
      </c>
      <c r="AF26" s="423">
        <v>0</v>
      </c>
      <c r="AG26" s="423">
        <v>179.60000000000002</v>
      </c>
      <c r="AH26" s="419"/>
    </row>
    <row r="27" spans="1:34" s="360" customFormat="1" ht="22.5">
      <c r="A27" s="424" t="s">
        <v>91</v>
      </c>
      <c r="B27" s="381" t="s">
        <v>92</v>
      </c>
      <c r="C27" s="408">
        <v>0</v>
      </c>
      <c r="D27" s="408">
        <v>0</v>
      </c>
      <c r="E27" s="408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421">
        <v>0</v>
      </c>
      <c r="T27" s="418">
        <v>0</v>
      </c>
      <c r="U27" s="422">
        <v>0</v>
      </c>
      <c r="V27" s="411">
        <v>0</v>
      </c>
      <c r="W27" s="422">
        <v>0</v>
      </c>
      <c r="X27" s="418">
        <v>0</v>
      </c>
      <c r="Y27" s="422">
        <v>0</v>
      </c>
      <c r="Z27" s="422">
        <v>0</v>
      </c>
      <c r="AA27" s="423">
        <v>0</v>
      </c>
      <c r="AB27" s="423">
        <v>0</v>
      </c>
      <c r="AC27" s="423">
        <v>0</v>
      </c>
      <c r="AD27" s="423">
        <v>0</v>
      </c>
      <c r="AE27" s="423">
        <v>0</v>
      </c>
      <c r="AF27" s="423">
        <v>0</v>
      </c>
      <c r="AG27" s="423">
        <v>0</v>
      </c>
      <c r="AH27" s="419"/>
    </row>
    <row r="28" spans="1:34" s="360" customFormat="1" ht="22.5">
      <c r="A28" s="520" t="s">
        <v>102</v>
      </c>
      <c r="B28" s="381" t="s">
        <v>103</v>
      </c>
      <c r="C28" s="408">
        <v>0</v>
      </c>
      <c r="D28" s="408">
        <v>0</v>
      </c>
      <c r="E28" s="408">
        <v>60</v>
      </c>
      <c r="F28" s="142">
        <v>14.4</v>
      </c>
      <c r="G28" s="142">
        <v>7.2</v>
      </c>
      <c r="H28" s="142">
        <v>7.2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2">
        <v>0</v>
      </c>
      <c r="O28" s="142">
        <v>14.4</v>
      </c>
      <c r="P28" s="142">
        <v>7.2</v>
      </c>
      <c r="Q28" s="142">
        <v>7.2</v>
      </c>
      <c r="R28" s="142">
        <v>0</v>
      </c>
      <c r="S28" s="421">
        <v>6.07</v>
      </c>
      <c r="T28" s="418">
        <v>1</v>
      </c>
      <c r="U28" s="422">
        <v>1</v>
      </c>
      <c r="V28" s="411">
        <v>0</v>
      </c>
      <c r="W28" s="422">
        <v>0</v>
      </c>
      <c r="X28" s="418">
        <v>13</v>
      </c>
      <c r="Y28" s="422">
        <v>6</v>
      </c>
      <c r="Z28" s="422">
        <v>7</v>
      </c>
      <c r="AA28" s="423">
        <v>-5.67</v>
      </c>
      <c r="AB28" s="423">
        <v>-1</v>
      </c>
      <c r="AC28" s="423">
        <v>-4.67</v>
      </c>
      <c r="AD28" s="423">
        <v>0</v>
      </c>
      <c r="AE28" s="423">
        <v>0</v>
      </c>
      <c r="AF28" s="423">
        <v>0</v>
      </c>
      <c r="AG28" s="423">
        <v>5.67</v>
      </c>
      <c r="AH28" s="419"/>
    </row>
    <row r="29" spans="1:34" s="360" customFormat="1" ht="22.5">
      <c r="A29" s="424" t="s">
        <v>745</v>
      </c>
      <c r="B29" s="381" t="s">
        <v>109</v>
      </c>
      <c r="C29" s="408">
        <v>0</v>
      </c>
      <c r="D29" s="408">
        <v>0</v>
      </c>
      <c r="E29" s="408">
        <v>0</v>
      </c>
      <c r="F29" s="142">
        <v>0</v>
      </c>
      <c r="G29" s="142">
        <v>0</v>
      </c>
      <c r="H29" s="142">
        <v>0</v>
      </c>
      <c r="I29" s="142">
        <v>0</v>
      </c>
      <c r="J29" s="142">
        <v>0</v>
      </c>
      <c r="K29" s="142">
        <v>0</v>
      </c>
      <c r="L29" s="142">
        <v>0</v>
      </c>
      <c r="M29" s="142">
        <v>0</v>
      </c>
      <c r="N29" s="142">
        <v>0</v>
      </c>
      <c r="O29" s="142">
        <v>0</v>
      </c>
      <c r="P29" s="142">
        <v>0</v>
      </c>
      <c r="Q29" s="142">
        <v>0</v>
      </c>
      <c r="R29" s="142">
        <v>0</v>
      </c>
      <c r="S29" s="421">
        <v>0</v>
      </c>
      <c r="T29" s="418">
        <v>0</v>
      </c>
      <c r="U29" s="422">
        <v>0</v>
      </c>
      <c r="V29" s="411">
        <v>0</v>
      </c>
      <c r="W29" s="422">
        <v>0</v>
      </c>
      <c r="X29" s="418">
        <v>0</v>
      </c>
      <c r="Y29" s="422">
        <v>0</v>
      </c>
      <c r="Z29" s="422">
        <v>0</v>
      </c>
      <c r="AA29" s="423">
        <v>0</v>
      </c>
      <c r="AB29" s="423">
        <v>0</v>
      </c>
      <c r="AC29" s="423">
        <v>0</v>
      </c>
      <c r="AD29" s="423">
        <v>0</v>
      </c>
      <c r="AE29" s="423">
        <v>0</v>
      </c>
      <c r="AF29" s="423">
        <v>0</v>
      </c>
      <c r="AG29" s="423">
        <v>0</v>
      </c>
      <c r="AH29" s="419"/>
    </row>
    <row r="30" spans="1:34" s="518" customFormat="1" ht="20.100000000000001" customHeight="1">
      <c r="A30" s="669" t="s">
        <v>728</v>
      </c>
      <c r="B30" s="425" t="s">
        <v>10</v>
      </c>
      <c r="C30" s="411">
        <v>5</v>
      </c>
      <c r="D30" s="411">
        <v>1027</v>
      </c>
      <c r="E30" s="411">
        <v>3639.5</v>
      </c>
      <c r="F30" s="411">
        <v>1081.8800000000001</v>
      </c>
      <c r="G30" s="411">
        <v>562.98</v>
      </c>
      <c r="H30" s="411">
        <v>518.9</v>
      </c>
      <c r="I30" s="411">
        <v>0</v>
      </c>
      <c r="J30" s="411">
        <v>208.4</v>
      </c>
      <c r="K30" s="411">
        <v>126.24000000000001</v>
      </c>
      <c r="L30" s="411">
        <v>3</v>
      </c>
      <c r="M30" s="411">
        <v>82.16</v>
      </c>
      <c r="N30" s="411">
        <v>0</v>
      </c>
      <c r="O30" s="411">
        <v>873.48</v>
      </c>
      <c r="P30" s="411">
        <v>436.74</v>
      </c>
      <c r="Q30" s="411">
        <v>436.74</v>
      </c>
      <c r="R30" s="411">
        <v>0</v>
      </c>
      <c r="S30" s="411">
        <v>74.680000000000007</v>
      </c>
      <c r="T30" s="411">
        <v>175</v>
      </c>
      <c r="U30" s="411">
        <v>116</v>
      </c>
      <c r="V30" s="411">
        <v>3</v>
      </c>
      <c r="W30" s="411">
        <v>59</v>
      </c>
      <c r="X30" s="411">
        <v>766</v>
      </c>
      <c r="Y30" s="411">
        <v>407</v>
      </c>
      <c r="Z30" s="411">
        <v>359</v>
      </c>
      <c r="AA30" s="411">
        <v>66.200000000000017</v>
      </c>
      <c r="AB30" s="411">
        <v>33.400000000000006</v>
      </c>
      <c r="AC30" s="411">
        <v>32.800000000000011</v>
      </c>
      <c r="AD30" s="411">
        <v>85.339999999999989</v>
      </c>
      <c r="AE30" s="411">
        <v>34.200000000000003</v>
      </c>
      <c r="AF30" s="411">
        <v>51.139999999999986</v>
      </c>
      <c r="AG30" s="411">
        <v>19.139999999999986</v>
      </c>
      <c r="AH30" s="419"/>
    </row>
    <row r="31" spans="1:34" s="360" customFormat="1" ht="27" customHeight="1">
      <c r="A31" s="670"/>
      <c r="B31" s="381" t="s">
        <v>760</v>
      </c>
      <c r="C31" s="408">
        <v>2</v>
      </c>
      <c r="D31" s="408">
        <v>119</v>
      </c>
      <c r="E31" s="408">
        <v>1009</v>
      </c>
      <c r="F31" s="142">
        <v>267.15999999999997</v>
      </c>
      <c r="G31" s="142">
        <v>136.56</v>
      </c>
      <c r="H31" s="142">
        <v>130.6</v>
      </c>
      <c r="I31" s="142">
        <v>0</v>
      </c>
      <c r="J31" s="142">
        <v>25</v>
      </c>
      <c r="K31" s="142">
        <v>15.479999999999999</v>
      </c>
      <c r="L31" s="142">
        <v>1.2</v>
      </c>
      <c r="M31" s="142">
        <v>9.52</v>
      </c>
      <c r="N31" s="142">
        <v>0</v>
      </c>
      <c r="O31" s="142">
        <v>242.16</v>
      </c>
      <c r="P31" s="142">
        <v>121.08</v>
      </c>
      <c r="Q31" s="142">
        <v>121.08</v>
      </c>
      <c r="R31" s="142">
        <v>0</v>
      </c>
      <c r="S31" s="421">
        <v>13.28</v>
      </c>
      <c r="T31" s="418">
        <v>28</v>
      </c>
      <c r="U31" s="422">
        <v>18</v>
      </c>
      <c r="V31" s="411">
        <v>1.2</v>
      </c>
      <c r="W31" s="422">
        <v>10</v>
      </c>
      <c r="X31" s="418">
        <v>217</v>
      </c>
      <c r="Y31" s="422">
        <v>110</v>
      </c>
      <c r="Z31" s="422">
        <v>107</v>
      </c>
      <c r="AA31" s="423">
        <v>8.8799999999999955</v>
      </c>
      <c r="AB31" s="423">
        <v>-3</v>
      </c>
      <c r="AC31" s="423">
        <v>11.879999999999995</v>
      </c>
      <c r="AD31" s="423">
        <v>8.8799999999999955</v>
      </c>
      <c r="AE31" s="423">
        <v>0</v>
      </c>
      <c r="AF31" s="423">
        <v>8.8799999999999955</v>
      </c>
      <c r="AG31" s="423">
        <v>0</v>
      </c>
      <c r="AH31" s="419"/>
    </row>
    <row r="32" spans="1:34" s="360" customFormat="1" ht="14.1" customHeight="1">
      <c r="A32" s="670"/>
      <c r="B32" s="381" t="s">
        <v>88</v>
      </c>
      <c r="C32" s="408">
        <v>0</v>
      </c>
      <c r="D32" s="408">
        <v>0</v>
      </c>
      <c r="E32" s="408">
        <v>0</v>
      </c>
      <c r="F32" s="142">
        <v>0</v>
      </c>
      <c r="G32" s="142">
        <v>0</v>
      </c>
      <c r="H32" s="142">
        <v>0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2">
        <v>0</v>
      </c>
      <c r="O32" s="142">
        <v>0</v>
      </c>
      <c r="P32" s="142">
        <v>0</v>
      </c>
      <c r="Q32" s="142">
        <v>0</v>
      </c>
      <c r="R32" s="142">
        <v>0</v>
      </c>
      <c r="S32" s="421">
        <v>0</v>
      </c>
      <c r="T32" s="418">
        <v>0</v>
      </c>
      <c r="U32" s="422">
        <v>0</v>
      </c>
      <c r="V32" s="411">
        <v>0</v>
      </c>
      <c r="W32" s="422">
        <v>0</v>
      </c>
      <c r="X32" s="418">
        <v>0</v>
      </c>
      <c r="Y32" s="422">
        <v>0</v>
      </c>
      <c r="Z32" s="422">
        <v>0</v>
      </c>
      <c r="AA32" s="423">
        <v>0</v>
      </c>
      <c r="AB32" s="423">
        <v>0</v>
      </c>
      <c r="AC32" s="423">
        <v>0</v>
      </c>
      <c r="AD32" s="423">
        <v>0</v>
      </c>
      <c r="AE32" s="423">
        <v>0</v>
      </c>
      <c r="AF32" s="423">
        <v>0</v>
      </c>
      <c r="AG32" s="423">
        <v>0</v>
      </c>
      <c r="AH32" s="419"/>
    </row>
    <row r="33" spans="1:34" s="360" customFormat="1" ht="22.5">
      <c r="A33" s="670"/>
      <c r="B33" s="381" t="s">
        <v>87</v>
      </c>
      <c r="C33" s="408">
        <v>2</v>
      </c>
      <c r="D33" s="408">
        <v>405</v>
      </c>
      <c r="E33" s="408">
        <v>1382.5</v>
      </c>
      <c r="F33" s="142">
        <v>414</v>
      </c>
      <c r="G33" s="142">
        <v>215.70000000000002</v>
      </c>
      <c r="H33" s="142">
        <v>198.3</v>
      </c>
      <c r="I33" s="142">
        <v>0</v>
      </c>
      <c r="J33" s="142">
        <v>82.2</v>
      </c>
      <c r="K33" s="142">
        <v>49.800000000000004</v>
      </c>
      <c r="L33" s="142">
        <v>1.2</v>
      </c>
      <c r="M33" s="142">
        <v>32.4</v>
      </c>
      <c r="N33" s="142">
        <v>0</v>
      </c>
      <c r="O33" s="142">
        <v>331.8</v>
      </c>
      <c r="P33" s="142">
        <v>165.9</v>
      </c>
      <c r="Q33" s="142">
        <v>165.9</v>
      </c>
      <c r="R33" s="142">
        <v>0</v>
      </c>
      <c r="S33" s="421">
        <v>50.14</v>
      </c>
      <c r="T33" s="418">
        <v>80</v>
      </c>
      <c r="U33" s="422">
        <v>52</v>
      </c>
      <c r="V33" s="411">
        <v>1.2</v>
      </c>
      <c r="W33" s="422">
        <v>28</v>
      </c>
      <c r="X33" s="418">
        <v>303</v>
      </c>
      <c r="Y33" s="422">
        <v>152</v>
      </c>
      <c r="Z33" s="422">
        <v>151</v>
      </c>
      <c r="AA33" s="423">
        <v>-19.139999999999972</v>
      </c>
      <c r="AB33" s="423">
        <v>2.2000000000000028</v>
      </c>
      <c r="AC33" s="423">
        <v>-21.339999999999975</v>
      </c>
      <c r="AD33" s="423">
        <v>0</v>
      </c>
      <c r="AE33" s="423">
        <v>0</v>
      </c>
      <c r="AF33" s="423">
        <v>0</v>
      </c>
      <c r="AG33" s="423">
        <v>19.139999999999986</v>
      </c>
      <c r="AH33" s="419"/>
    </row>
    <row r="34" spans="1:34" s="360" customFormat="1" ht="25.5" customHeight="1">
      <c r="A34" s="670"/>
      <c r="B34" s="381" t="s">
        <v>762</v>
      </c>
      <c r="C34" s="408">
        <v>1</v>
      </c>
      <c r="D34" s="408">
        <v>503</v>
      </c>
      <c r="E34" s="408">
        <v>1248</v>
      </c>
      <c r="F34" s="142">
        <v>400.72</v>
      </c>
      <c r="G34" s="142">
        <v>210.72</v>
      </c>
      <c r="H34" s="142">
        <v>190</v>
      </c>
      <c r="I34" s="142">
        <v>0</v>
      </c>
      <c r="J34" s="142">
        <v>101.2</v>
      </c>
      <c r="K34" s="142">
        <v>60.96</v>
      </c>
      <c r="L34" s="142">
        <v>0.6</v>
      </c>
      <c r="M34" s="142">
        <v>40.24</v>
      </c>
      <c r="N34" s="142">
        <v>0</v>
      </c>
      <c r="O34" s="142">
        <v>299.52</v>
      </c>
      <c r="P34" s="142">
        <v>149.76</v>
      </c>
      <c r="Q34" s="142">
        <v>149.76</v>
      </c>
      <c r="R34" s="142">
        <v>0</v>
      </c>
      <c r="S34" s="421">
        <v>11.26</v>
      </c>
      <c r="T34" s="418">
        <v>67</v>
      </c>
      <c r="U34" s="422">
        <v>46</v>
      </c>
      <c r="V34" s="411">
        <v>0.6</v>
      </c>
      <c r="W34" s="422">
        <v>21</v>
      </c>
      <c r="X34" s="418">
        <v>246</v>
      </c>
      <c r="Y34" s="422">
        <v>145</v>
      </c>
      <c r="Z34" s="422">
        <v>101</v>
      </c>
      <c r="AA34" s="423">
        <v>76.459999999999994</v>
      </c>
      <c r="AB34" s="423">
        <v>34.200000000000003</v>
      </c>
      <c r="AC34" s="423">
        <v>42.259999999999991</v>
      </c>
      <c r="AD34" s="423">
        <v>76.459999999999994</v>
      </c>
      <c r="AE34" s="423">
        <v>34.200000000000003</v>
      </c>
      <c r="AF34" s="423">
        <v>42.259999999999991</v>
      </c>
      <c r="AG34" s="423">
        <v>0</v>
      </c>
      <c r="AH34" s="419"/>
    </row>
    <row r="35" spans="1:34" s="360" customFormat="1" ht="22.5">
      <c r="A35" s="671"/>
      <c r="B35" s="381" t="s">
        <v>117</v>
      </c>
      <c r="C35" s="408">
        <v>0</v>
      </c>
      <c r="D35" s="408">
        <v>0</v>
      </c>
      <c r="E35" s="408">
        <v>0</v>
      </c>
      <c r="F35" s="142">
        <v>0</v>
      </c>
      <c r="G35" s="142">
        <v>0</v>
      </c>
      <c r="H35" s="142">
        <v>0</v>
      </c>
      <c r="I35" s="142">
        <v>0</v>
      </c>
      <c r="J35" s="142">
        <v>0</v>
      </c>
      <c r="K35" s="142">
        <v>0</v>
      </c>
      <c r="L35" s="142">
        <v>0</v>
      </c>
      <c r="M35" s="142">
        <v>0</v>
      </c>
      <c r="N35" s="142">
        <v>0</v>
      </c>
      <c r="O35" s="142">
        <v>0</v>
      </c>
      <c r="P35" s="142">
        <v>0</v>
      </c>
      <c r="Q35" s="142">
        <v>0</v>
      </c>
      <c r="R35" s="142">
        <v>0</v>
      </c>
      <c r="S35" s="421">
        <v>0</v>
      </c>
      <c r="T35" s="418">
        <v>0</v>
      </c>
      <c r="U35" s="422">
        <v>0</v>
      </c>
      <c r="V35" s="411">
        <v>0</v>
      </c>
      <c r="W35" s="422">
        <v>0</v>
      </c>
      <c r="X35" s="418">
        <v>0</v>
      </c>
      <c r="Y35" s="422">
        <v>0</v>
      </c>
      <c r="Z35" s="422">
        <v>0</v>
      </c>
      <c r="AA35" s="423">
        <v>0</v>
      </c>
      <c r="AB35" s="423">
        <v>0</v>
      </c>
      <c r="AC35" s="423">
        <v>0</v>
      </c>
      <c r="AD35" s="423">
        <v>0</v>
      </c>
      <c r="AE35" s="423">
        <v>0</v>
      </c>
      <c r="AF35" s="423">
        <v>0</v>
      </c>
      <c r="AG35" s="423">
        <v>0</v>
      </c>
      <c r="AH35" s="419"/>
    </row>
    <row r="36" spans="1:34" s="360" customFormat="1" ht="18" customHeight="1">
      <c r="A36" s="424" t="s">
        <v>863</v>
      </c>
      <c r="B36" s="381" t="s">
        <v>111</v>
      </c>
      <c r="C36" s="408">
        <v>1</v>
      </c>
      <c r="D36" s="408">
        <v>159</v>
      </c>
      <c r="E36" s="408">
        <v>336.5</v>
      </c>
      <c r="F36" s="142">
        <v>113.16</v>
      </c>
      <c r="G36" s="142">
        <v>60.06</v>
      </c>
      <c r="H36" s="142">
        <v>53.1</v>
      </c>
      <c r="I36" s="142">
        <v>0</v>
      </c>
      <c r="J36" s="142">
        <v>32.4</v>
      </c>
      <c r="K36" s="142">
        <v>19.68</v>
      </c>
      <c r="L36" s="142">
        <v>0.6</v>
      </c>
      <c r="M36" s="142">
        <v>12.72</v>
      </c>
      <c r="N36" s="142">
        <v>0</v>
      </c>
      <c r="O36" s="142">
        <v>80.760000000000005</v>
      </c>
      <c r="P36" s="142">
        <v>40.380000000000003</v>
      </c>
      <c r="Q36" s="142">
        <v>40.380000000000003</v>
      </c>
      <c r="R36" s="142">
        <v>0</v>
      </c>
      <c r="S36" s="421">
        <v>-42.839999999999996</v>
      </c>
      <c r="T36" s="418">
        <v>34</v>
      </c>
      <c r="U36" s="422">
        <v>22</v>
      </c>
      <c r="V36" s="411">
        <v>0.6</v>
      </c>
      <c r="W36" s="422">
        <v>12</v>
      </c>
      <c r="X36" s="418">
        <v>78</v>
      </c>
      <c r="Y36" s="422">
        <v>42</v>
      </c>
      <c r="Z36" s="422">
        <v>36</v>
      </c>
      <c r="AA36" s="423">
        <v>43.999999999999993</v>
      </c>
      <c r="AB36" s="423">
        <v>-1.6000000000000014</v>
      </c>
      <c r="AC36" s="423">
        <v>45.599999999999994</v>
      </c>
      <c r="AD36" s="423">
        <v>43.999999999999993</v>
      </c>
      <c r="AE36" s="423">
        <v>0</v>
      </c>
      <c r="AF36" s="423">
        <v>43.999999999999993</v>
      </c>
      <c r="AG36" s="423">
        <v>0</v>
      </c>
      <c r="AH36" s="419"/>
    </row>
    <row r="37" spans="1:34" s="360" customFormat="1" ht="28.5" customHeight="1">
      <c r="A37" s="424" t="s">
        <v>106</v>
      </c>
      <c r="B37" s="381" t="s">
        <v>107</v>
      </c>
      <c r="C37" s="408">
        <v>1</v>
      </c>
      <c r="D37" s="408">
        <v>175.5</v>
      </c>
      <c r="E37" s="408">
        <v>366.5</v>
      </c>
      <c r="F37" s="142">
        <v>123.66</v>
      </c>
      <c r="G37" s="142">
        <v>65.64</v>
      </c>
      <c r="H37" s="142">
        <v>58.019999999999996</v>
      </c>
      <c r="I37" s="142">
        <v>0</v>
      </c>
      <c r="J37" s="142">
        <v>35.700000000000003</v>
      </c>
      <c r="K37" s="142">
        <v>21.66</v>
      </c>
      <c r="L37" s="142">
        <v>0.6</v>
      </c>
      <c r="M37" s="142">
        <v>14.04</v>
      </c>
      <c r="N37" s="142">
        <v>0</v>
      </c>
      <c r="O37" s="142">
        <v>87.96</v>
      </c>
      <c r="P37" s="142">
        <v>43.98</v>
      </c>
      <c r="Q37" s="142">
        <v>43.98</v>
      </c>
      <c r="R37" s="142">
        <v>0</v>
      </c>
      <c r="S37" s="421">
        <v>25.93</v>
      </c>
      <c r="T37" s="418">
        <v>32</v>
      </c>
      <c r="U37" s="422">
        <v>21</v>
      </c>
      <c r="V37" s="411">
        <v>0.6</v>
      </c>
      <c r="W37" s="422">
        <v>11</v>
      </c>
      <c r="X37" s="418">
        <v>81</v>
      </c>
      <c r="Y37" s="422">
        <v>41</v>
      </c>
      <c r="Z37" s="422">
        <v>40</v>
      </c>
      <c r="AA37" s="423">
        <v>-15.270000000000003</v>
      </c>
      <c r="AB37" s="423">
        <v>3.7000000000000028</v>
      </c>
      <c r="AC37" s="423">
        <v>-18.970000000000006</v>
      </c>
      <c r="AD37" s="423">
        <v>0</v>
      </c>
      <c r="AE37" s="423">
        <v>0</v>
      </c>
      <c r="AF37" s="423">
        <v>0</v>
      </c>
      <c r="AG37" s="423">
        <v>15.27000000000001</v>
      </c>
      <c r="AH37" s="419"/>
    </row>
    <row r="38" spans="1:34" s="518" customFormat="1" ht="14.25" customHeight="1">
      <c r="A38" s="669" t="s">
        <v>738</v>
      </c>
      <c r="B38" s="425" t="s">
        <v>10</v>
      </c>
      <c r="C38" s="410">
        <v>4</v>
      </c>
      <c r="D38" s="410">
        <v>984</v>
      </c>
      <c r="E38" s="410">
        <v>2990</v>
      </c>
      <c r="F38" s="411">
        <v>916.8</v>
      </c>
      <c r="G38" s="410">
        <v>479.28000000000003</v>
      </c>
      <c r="H38" s="410">
        <v>437.52</v>
      </c>
      <c r="I38" s="410">
        <v>0</v>
      </c>
      <c r="J38" s="411">
        <v>199.2</v>
      </c>
      <c r="K38" s="410">
        <v>120.48</v>
      </c>
      <c r="L38" s="410">
        <v>2.4</v>
      </c>
      <c r="M38" s="410">
        <v>78.72</v>
      </c>
      <c r="N38" s="410">
        <v>0</v>
      </c>
      <c r="O38" s="410">
        <v>717.6</v>
      </c>
      <c r="P38" s="410">
        <v>358.8</v>
      </c>
      <c r="Q38" s="410">
        <v>358.8</v>
      </c>
      <c r="R38" s="410">
        <v>0</v>
      </c>
      <c r="S38" s="410">
        <v>-30.4</v>
      </c>
      <c r="T38" s="410">
        <v>181</v>
      </c>
      <c r="U38" s="410">
        <v>118</v>
      </c>
      <c r="V38" s="411">
        <v>2.4</v>
      </c>
      <c r="W38" s="410">
        <v>63</v>
      </c>
      <c r="X38" s="410">
        <v>704</v>
      </c>
      <c r="Y38" s="410">
        <v>382</v>
      </c>
      <c r="Z38" s="410">
        <v>322</v>
      </c>
      <c r="AA38" s="410">
        <v>62.199999999999989</v>
      </c>
      <c r="AB38" s="410">
        <v>18.199999999999989</v>
      </c>
      <c r="AC38" s="410">
        <v>44</v>
      </c>
      <c r="AD38" s="410">
        <v>62.199999999999989</v>
      </c>
      <c r="AE38" s="410">
        <v>18.199999999999989</v>
      </c>
      <c r="AF38" s="410">
        <v>44</v>
      </c>
      <c r="AG38" s="410">
        <v>0</v>
      </c>
      <c r="AH38" s="419"/>
    </row>
    <row r="39" spans="1:34" s="360" customFormat="1" ht="22.5">
      <c r="A39" s="670"/>
      <c r="B39" s="381" t="s">
        <v>98</v>
      </c>
      <c r="C39" s="408">
        <v>0</v>
      </c>
      <c r="D39" s="408">
        <v>0</v>
      </c>
      <c r="E39" s="408">
        <v>0</v>
      </c>
      <c r="F39" s="142">
        <v>0</v>
      </c>
      <c r="G39" s="142">
        <v>0</v>
      </c>
      <c r="H39" s="142">
        <v>0</v>
      </c>
      <c r="I39" s="142">
        <v>0</v>
      </c>
      <c r="J39" s="142">
        <v>0</v>
      </c>
      <c r="K39" s="142">
        <v>0</v>
      </c>
      <c r="L39" s="142">
        <v>0</v>
      </c>
      <c r="M39" s="142">
        <v>0</v>
      </c>
      <c r="N39" s="142">
        <v>0</v>
      </c>
      <c r="O39" s="142">
        <v>0</v>
      </c>
      <c r="P39" s="142">
        <v>0</v>
      </c>
      <c r="Q39" s="142">
        <v>0</v>
      </c>
      <c r="R39" s="142">
        <v>0</v>
      </c>
      <c r="S39" s="421">
        <v>0</v>
      </c>
      <c r="T39" s="418">
        <v>0</v>
      </c>
      <c r="U39" s="422">
        <v>0</v>
      </c>
      <c r="V39" s="411">
        <v>0</v>
      </c>
      <c r="W39" s="422">
        <v>0</v>
      </c>
      <c r="X39" s="418">
        <v>0</v>
      </c>
      <c r="Y39" s="422">
        <v>0</v>
      </c>
      <c r="Z39" s="422">
        <v>0</v>
      </c>
      <c r="AA39" s="423">
        <v>0</v>
      </c>
      <c r="AB39" s="423">
        <v>0</v>
      </c>
      <c r="AC39" s="423">
        <v>0</v>
      </c>
      <c r="AD39" s="423">
        <v>0</v>
      </c>
      <c r="AE39" s="423">
        <v>0</v>
      </c>
      <c r="AF39" s="423">
        <v>0</v>
      </c>
      <c r="AG39" s="423">
        <v>0</v>
      </c>
      <c r="AH39" s="419"/>
    </row>
    <row r="40" spans="1:34" s="360" customFormat="1" ht="12">
      <c r="A40" s="671"/>
      <c r="B40" s="381" t="s">
        <v>764</v>
      </c>
      <c r="C40" s="408">
        <v>4</v>
      </c>
      <c r="D40" s="408">
        <v>984</v>
      </c>
      <c r="E40" s="408">
        <v>2990</v>
      </c>
      <c r="F40" s="142">
        <v>916.8</v>
      </c>
      <c r="G40" s="142">
        <v>479.28000000000003</v>
      </c>
      <c r="H40" s="142">
        <v>437.52</v>
      </c>
      <c r="I40" s="142">
        <v>0</v>
      </c>
      <c r="J40" s="142">
        <v>199.2</v>
      </c>
      <c r="K40" s="142">
        <v>120.48</v>
      </c>
      <c r="L40" s="142">
        <v>2.4</v>
      </c>
      <c r="M40" s="142">
        <v>78.72</v>
      </c>
      <c r="N40" s="142">
        <v>0</v>
      </c>
      <c r="O40" s="142">
        <v>717.6</v>
      </c>
      <c r="P40" s="142">
        <v>358.8</v>
      </c>
      <c r="Q40" s="142">
        <v>358.8</v>
      </c>
      <c r="R40" s="142">
        <v>0</v>
      </c>
      <c r="S40" s="421">
        <v>-30.4</v>
      </c>
      <c r="T40" s="418">
        <v>181</v>
      </c>
      <c r="U40" s="422">
        <v>118</v>
      </c>
      <c r="V40" s="411">
        <v>2.4</v>
      </c>
      <c r="W40" s="422">
        <v>63</v>
      </c>
      <c r="X40" s="418">
        <v>704</v>
      </c>
      <c r="Y40" s="422">
        <v>382</v>
      </c>
      <c r="Z40" s="422">
        <v>322</v>
      </c>
      <c r="AA40" s="423">
        <v>62.199999999999989</v>
      </c>
      <c r="AB40" s="423">
        <v>18.199999999999989</v>
      </c>
      <c r="AC40" s="423">
        <v>44</v>
      </c>
      <c r="AD40" s="423">
        <v>62.199999999999989</v>
      </c>
      <c r="AE40" s="423">
        <v>18.199999999999989</v>
      </c>
      <c r="AF40" s="423">
        <v>44</v>
      </c>
      <c r="AG40" s="423">
        <v>0</v>
      </c>
      <c r="AH40" s="419"/>
    </row>
    <row r="41" spans="1:34" s="360" customFormat="1" ht="12">
      <c r="A41" s="424" t="s">
        <v>104</v>
      </c>
      <c r="B41" s="381" t="s">
        <v>105</v>
      </c>
      <c r="C41" s="408">
        <v>0</v>
      </c>
      <c r="D41" s="408">
        <v>0</v>
      </c>
      <c r="E41" s="408">
        <v>0</v>
      </c>
      <c r="F41" s="142">
        <v>0</v>
      </c>
      <c r="G41" s="142">
        <v>0</v>
      </c>
      <c r="H41" s="142">
        <v>0</v>
      </c>
      <c r="I41" s="142">
        <v>0</v>
      </c>
      <c r="J41" s="142">
        <v>0</v>
      </c>
      <c r="K41" s="142">
        <v>0</v>
      </c>
      <c r="L41" s="142">
        <v>0</v>
      </c>
      <c r="M41" s="142">
        <v>0</v>
      </c>
      <c r="N41" s="142">
        <v>0</v>
      </c>
      <c r="O41" s="142">
        <v>0</v>
      </c>
      <c r="P41" s="142">
        <v>0</v>
      </c>
      <c r="Q41" s="142">
        <v>0</v>
      </c>
      <c r="R41" s="142">
        <v>0</v>
      </c>
      <c r="S41" s="421">
        <v>0</v>
      </c>
      <c r="T41" s="418">
        <v>0</v>
      </c>
      <c r="U41" s="422">
        <v>0</v>
      </c>
      <c r="V41" s="411">
        <v>0</v>
      </c>
      <c r="W41" s="422">
        <v>0</v>
      </c>
      <c r="X41" s="418">
        <v>0</v>
      </c>
      <c r="Y41" s="422">
        <v>0</v>
      </c>
      <c r="Z41" s="422">
        <v>0</v>
      </c>
      <c r="AA41" s="423">
        <v>0</v>
      </c>
      <c r="AB41" s="423">
        <v>0</v>
      </c>
      <c r="AC41" s="423">
        <v>0</v>
      </c>
      <c r="AD41" s="423">
        <v>0</v>
      </c>
      <c r="AE41" s="423">
        <v>0</v>
      </c>
      <c r="AF41" s="423">
        <v>0</v>
      </c>
      <c r="AG41" s="423">
        <v>0</v>
      </c>
      <c r="AH41" s="419"/>
    </row>
    <row r="42" spans="1:34" s="518" customFormat="1" ht="12">
      <c r="A42" s="669" t="s">
        <v>99</v>
      </c>
      <c r="B42" s="425" t="s">
        <v>10</v>
      </c>
      <c r="C42" s="410">
        <v>0</v>
      </c>
      <c r="D42" s="410">
        <v>77</v>
      </c>
      <c r="E42" s="410">
        <v>118</v>
      </c>
      <c r="F42" s="411">
        <v>43.72</v>
      </c>
      <c r="G42" s="410">
        <v>23.4</v>
      </c>
      <c r="H42" s="410">
        <v>20.32</v>
      </c>
      <c r="I42" s="410">
        <v>0</v>
      </c>
      <c r="J42" s="411">
        <v>15.4</v>
      </c>
      <c r="K42" s="410">
        <v>9.24</v>
      </c>
      <c r="L42" s="410">
        <v>0</v>
      </c>
      <c r="M42" s="410">
        <v>6.16</v>
      </c>
      <c r="N42" s="410">
        <v>0</v>
      </c>
      <c r="O42" s="410">
        <v>28.32</v>
      </c>
      <c r="P42" s="410">
        <v>14.16</v>
      </c>
      <c r="Q42" s="410">
        <v>14.16</v>
      </c>
      <c r="R42" s="410">
        <v>0</v>
      </c>
      <c r="S42" s="410">
        <v>19.04</v>
      </c>
      <c r="T42" s="410">
        <v>14</v>
      </c>
      <c r="U42" s="410">
        <v>9</v>
      </c>
      <c r="V42" s="411">
        <v>0</v>
      </c>
      <c r="W42" s="410">
        <v>5</v>
      </c>
      <c r="X42" s="410">
        <v>25</v>
      </c>
      <c r="Y42" s="410">
        <v>13</v>
      </c>
      <c r="Z42" s="410">
        <v>12</v>
      </c>
      <c r="AA42" s="410">
        <v>-14.32</v>
      </c>
      <c r="AB42" s="410">
        <v>1.4000000000000004</v>
      </c>
      <c r="AC42" s="410">
        <v>-15.72</v>
      </c>
      <c r="AD42" s="410">
        <v>0</v>
      </c>
      <c r="AE42" s="410">
        <v>0</v>
      </c>
      <c r="AF42" s="410">
        <v>0</v>
      </c>
      <c r="AG42" s="410">
        <v>14.320000000000002</v>
      </c>
      <c r="AH42" s="419"/>
    </row>
    <row r="43" spans="1:34" s="360" customFormat="1" ht="12">
      <c r="A43" s="670"/>
      <c r="B43" s="381" t="s">
        <v>100</v>
      </c>
      <c r="C43" s="408">
        <v>0</v>
      </c>
      <c r="D43" s="408">
        <v>0</v>
      </c>
      <c r="E43" s="408">
        <v>0</v>
      </c>
      <c r="F43" s="142">
        <v>0</v>
      </c>
      <c r="G43" s="142">
        <v>0</v>
      </c>
      <c r="H43" s="142">
        <v>0</v>
      </c>
      <c r="I43" s="142">
        <v>0</v>
      </c>
      <c r="J43" s="142">
        <v>0</v>
      </c>
      <c r="K43" s="142">
        <v>0</v>
      </c>
      <c r="L43" s="142">
        <v>0</v>
      </c>
      <c r="M43" s="142">
        <v>0</v>
      </c>
      <c r="N43" s="142">
        <v>0</v>
      </c>
      <c r="O43" s="142">
        <v>0</v>
      </c>
      <c r="P43" s="142">
        <v>0</v>
      </c>
      <c r="Q43" s="142">
        <v>0</v>
      </c>
      <c r="R43" s="142">
        <v>0</v>
      </c>
      <c r="S43" s="421">
        <v>0.63</v>
      </c>
      <c r="T43" s="418">
        <v>0</v>
      </c>
      <c r="U43" s="422">
        <v>0</v>
      </c>
      <c r="V43" s="411">
        <v>0</v>
      </c>
      <c r="W43" s="422">
        <v>0</v>
      </c>
      <c r="X43" s="418">
        <v>0</v>
      </c>
      <c r="Y43" s="422">
        <v>0</v>
      </c>
      <c r="Z43" s="422">
        <v>0</v>
      </c>
      <c r="AA43" s="423">
        <v>-0.63</v>
      </c>
      <c r="AB43" s="423">
        <v>0</v>
      </c>
      <c r="AC43" s="423">
        <v>-0.63</v>
      </c>
      <c r="AD43" s="423">
        <v>0</v>
      </c>
      <c r="AE43" s="423">
        <v>0</v>
      </c>
      <c r="AF43" s="423">
        <v>0</v>
      </c>
      <c r="AG43" s="423">
        <v>0.63</v>
      </c>
      <c r="AH43" s="419"/>
    </row>
    <row r="44" spans="1:34" s="360" customFormat="1" ht="22.5">
      <c r="A44" s="671"/>
      <c r="B44" s="381" t="s">
        <v>101</v>
      </c>
      <c r="C44" s="408">
        <v>0</v>
      </c>
      <c r="D44" s="408">
        <v>77</v>
      </c>
      <c r="E44" s="408">
        <v>118</v>
      </c>
      <c r="F44" s="142">
        <v>43.72</v>
      </c>
      <c r="G44" s="142">
        <v>23.4</v>
      </c>
      <c r="H44" s="142">
        <v>20.32</v>
      </c>
      <c r="I44" s="142">
        <v>0</v>
      </c>
      <c r="J44" s="142">
        <v>15.4</v>
      </c>
      <c r="K44" s="142">
        <v>9.24</v>
      </c>
      <c r="L44" s="142">
        <v>0</v>
      </c>
      <c r="M44" s="142">
        <v>6.16</v>
      </c>
      <c r="N44" s="142">
        <v>0</v>
      </c>
      <c r="O44" s="142">
        <v>28.32</v>
      </c>
      <c r="P44" s="142">
        <v>14.16</v>
      </c>
      <c r="Q44" s="142">
        <v>14.16</v>
      </c>
      <c r="R44" s="142">
        <v>0</v>
      </c>
      <c r="S44" s="421">
        <v>18.41</v>
      </c>
      <c r="T44" s="418">
        <v>14</v>
      </c>
      <c r="U44" s="422">
        <v>9</v>
      </c>
      <c r="V44" s="411">
        <v>0</v>
      </c>
      <c r="W44" s="422">
        <v>5</v>
      </c>
      <c r="X44" s="418">
        <v>25</v>
      </c>
      <c r="Y44" s="422">
        <v>13</v>
      </c>
      <c r="Z44" s="422">
        <v>12</v>
      </c>
      <c r="AA44" s="423">
        <v>-13.69</v>
      </c>
      <c r="AB44" s="423">
        <v>1.4000000000000004</v>
      </c>
      <c r="AC44" s="423">
        <v>-15.09</v>
      </c>
      <c r="AD44" s="423">
        <v>0</v>
      </c>
      <c r="AE44" s="423">
        <v>0</v>
      </c>
      <c r="AF44" s="423">
        <v>0</v>
      </c>
      <c r="AG44" s="423">
        <v>13.690000000000001</v>
      </c>
      <c r="AH44" s="419"/>
    </row>
    <row r="45" spans="1:34" s="360" customFormat="1" ht="12">
      <c r="A45" s="424" t="s">
        <v>112</v>
      </c>
      <c r="B45" s="381" t="s">
        <v>113</v>
      </c>
      <c r="C45" s="408">
        <v>0</v>
      </c>
      <c r="D45" s="408">
        <v>0</v>
      </c>
      <c r="E45" s="408">
        <v>0</v>
      </c>
      <c r="F45" s="142">
        <v>0</v>
      </c>
      <c r="G45" s="142">
        <v>0</v>
      </c>
      <c r="H45" s="142">
        <v>0</v>
      </c>
      <c r="I45" s="142">
        <v>0</v>
      </c>
      <c r="J45" s="142">
        <v>0</v>
      </c>
      <c r="K45" s="142">
        <v>0</v>
      </c>
      <c r="L45" s="142">
        <v>0</v>
      </c>
      <c r="M45" s="142">
        <v>0</v>
      </c>
      <c r="N45" s="142">
        <v>0</v>
      </c>
      <c r="O45" s="142">
        <v>0</v>
      </c>
      <c r="P45" s="142">
        <v>0</v>
      </c>
      <c r="Q45" s="142">
        <v>0</v>
      </c>
      <c r="R45" s="142">
        <v>0</v>
      </c>
      <c r="S45" s="421">
        <v>3.98</v>
      </c>
      <c r="T45" s="418">
        <v>0</v>
      </c>
      <c r="U45" s="422">
        <v>0</v>
      </c>
      <c r="V45" s="411">
        <v>0</v>
      </c>
      <c r="W45" s="422">
        <v>0</v>
      </c>
      <c r="X45" s="418">
        <v>0</v>
      </c>
      <c r="Y45" s="422">
        <v>0</v>
      </c>
      <c r="Z45" s="422">
        <v>0</v>
      </c>
      <c r="AA45" s="423">
        <v>-3.98</v>
      </c>
      <c r="AB45" s="423">
        <v>0</v>
      </c>
      <c r="AC45" s="423">
        <v>-3.98</v>
      </c>
      <c r="AD45" s="423">
        <v>0</v>
      </c>
      <c r="AE45" s="423">
        <v>0</v>
      </c>
      <c r="AF45" s="423">
        <v>0</v>
      </c>
      <c r="AG45" s="423">
        <v>3.98</v>
      </c>
      <c r="AH45" s="419"/>
    </row>
    <row r="46" spans="1:34" s="360" customFormat="1" ht="22.5">
      <c r="A46" s="424" t="s">
        <v>765</v>
      </c>
      <c r="B46" s="381" t="s">
        <v>767</v>
      </c>
      <c r="C46" s="408">
        <v>2</v>
      </c>
      <c r="D46" s="408">
        <v>397</v>
      </c>
      <c r="E46" s="408">
        <v>590</v>
      </c>
      <c r="F46" s="142">
        <v>222.2</v>
      </c>
      <c r="G46" s="142">
        <v>119.64</v>
      </c>
      <c r="H46" s="142">
        <v>102.56</v>
      </c>
      <c r="I46" s="142">
        <v>0</v>
      </c>
      <c r="J46" s="142">
        <v>80.600000000000009</v>
      </c>
      <c r="K46" s="142">
        <v>48.84</v>
      </c>
      <c r="L46" s="142">
        <v>1.2</v>
      </c>
      <c r="M46" s="142">
        <v>31.76</v>
      </c>
      <c r="N46" s="142">
        <v>0</v>
      </c>
      <c r="O46" s="142">
        <v>141.6</v>
      </c>
      <c r="P46" s="142">
        <v>70.8</v>
      </c>
      <c r="Q46" s="142">
        <v>70.8</v>
      </c>
      <c r="R46" s="142">
        <v>0</v>
      </c>
      <c r="S46" s="421">
        <v>-2.0699999999999998</v>
      </c>
      <c r="T46" s="418">
        <v>74</v>
      </c>
      <c r="U46" s="422">
        <v>48</v>
      </c>
      <c r="V46" s="411">
        <v>1.2</v>
      </c>
      <c r="W46" s="422">
        <v>26</v>
      </c>
      <c r="X46" s="418">
        <v>136</v>
      </c>
      <c r="Y46" s="422">
        <v>72</v>
      </c>
      <c r="Z46" s="422">
        <v>64</v>
      </c>
      <c r="AA46" s="423">
        <v>14.269999999999996</v>
      </c>
      <c r="AB46" s="423">
        <v>6.6000000000000085</v>
      </c>
      <c r="AC46" s="423">
        <v>7.6699999999999875</v>
      </c>
      <c r="AD46" s="423">
        <v>14.269999999999996</v>
      </c>
      <c r="AE46" s="423">
        <v>6.6000000000000085</v>
      </c>
      <c r="AF46" s="423">
        <v>7.6699999999999875</v>
      </c>
      <c r="AG46" s="423">
        <v>0</v>
      </c>
      <c r="AH46" s="419"/>
    </row>
    <row r="47" spans="1:34" s="360" customFormat="1" ht="22.5">
      <c r="A47" s="424" t="s">
        <v>750</v>
      </c>
      <c r="B47" s="381" t="s">
        <v>115</v>
      </c>
      <c r="C47" s="408">
        <v>0</v>
      </c>
      <c r="D47" s="408">
        <v>0</v>
      </c>
      <c r="E47" s="408">
        <v>70</v>
      </c>
      <c r="F47" s="142">
        <v>16.8</v>
      </c>
      <c r="G47" s="142">
        <v>8.4</v>
      </c>
      <c r="H47" s="142">
        <v>8.4</v>
      </c>
      <c r="I47" s="142">
        <v>0</v>
      </c>
      <c r="J47" s="142">
        <v>0</v>
      </c>
      <c r="K47" s="142">
        <v>0</v>
      </c>
      <c r="L47" s="142">
        <v>0</v>
      </c>
      <c r="M47" s="142">
        <v>0</v>
      </c>
      <c r="N47" s="142">
        <v>0</v>
      </c>
      <c r="O47" s="142">
        <v>16.8</v>
      </c>
      <c r="P47" s="142">
        <v>8.4</v>
      </c>
      <c r="Q47" s="142">
        <v>8.4</v>
      </c>
      <c r="R47" s="142">
        <v>0</v>
      </c>
      <c r="S47" s="421">
        <v>-50.8</v>
      </c>
      <c r="T47" s="418">
        <v>0</v>
      </c>
      <c r="U47" s="422">
        <v>0</v>
      </c>
      <c r="V47" s="411">
        <v>0</v>
      </c>
      <c r="W47" s="422">
        <v>0</v>
      </c>
      <c r="X47" s="418">
        <v>17</v>
      </c>
      <c r="Y47" s="422">
        <v>10</v>
      </c>
      <c r="Z47" s="422">
        <v>7</v>
      </c>
      <c r="AA47" s="423">
        <v>50.599999999999994</v>
      </c>
      <c r="AB47" s="423">
        <v>0</v>
      </c>
      <c r="AC47" s="423">
        <v>50.599999999999994</v>
      </c>
      <c r="AD47" s="423">
        <v>50.599999999999994</v>
      </c>
      <c r="AE47" s="423">
        <v>0</v>
      </c>
      <c r="AF47" s="423">
        <v>50.599999999999994</v>
      </c>
      <c r="AG47" s="423">
        <v>0</v>
      </c>
      <c r="AH47" s="419"/>
    </row>
    <row r="48" spans="1:34" s="360" customFormat="1" ht="12">
      <c r="A48" s="424" t="s">
        <v>95</v>
      </c>
      <c r="B48" s="381" t="s">
        <v>96</v>
      </c>
      <c r="C48" s="408">
        <v>0</v>
      </c>
      <c r="D48" s="408">
        <v>0</v>
      </c>
      <c r="E48" s="408">
        <v>0</v>
      </c>
      <c r="F48" s="142">
        <v>0</v>
      </c>
      <c r="G48" s="142">
        <v>0</v>
      </c>
      <c r="H48" s="142">
        <v>0</v>
      </c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142">
        <v>0</v>
      </c>
      <c r="O48" s="142">
        <v>0</v>
      </c>
      <c r="P48" s="142">
        <v>0</v>
      </c>
      <c r="Q48" s="142">
        <v>0</v>
      </c>
      <c r="R48" s="142">
        <v>0</v>
      </c>
      <c r="S48" s="421">
        <v>0</v>
      </c>
      <c r="T48" s="418">
        <v>0</v>
      </c>
      <c r="U48" s="422">
        <v>0</v>
      </c>
      <c r="V48" s="411">
        <v>0</v>
      </c>
      <c r="W48" s="422">
        <v>0</v>
      </c>
      <c r="X48" s="418">
        <v>0</v>
      </c>
      <c r="Y48" s="422">
        <v>0</v>
      </c>
      <c r="Z48" s="422">
        <v>0</v>
      </c>
      <c r="AA48" s="423">
        <v>0</v>
      </c>
      <c r="AB48" s="423">
        <v>0</v>
      </c>
      <c r="AC48" s="423">
        <v>0</v>
      </c>
      <c r="AD48" s="423">
        <v>0</v>
      </c>
      <c r="AE48" s="423">
        <v>0</v>
      </c>
      <c r="AF48" s="423">
        <v>0</v>
      </c>
      <c r="AG48" s="423">
        <v>0</v>
      </c>
      <c r="AH48" s="419"/>
    </row>
    <row r="49" spans="1:34" s="360" customFormat="1" ht="22.5">
      <c r="A49" s="424" t="s">
        <v>722</v>
      </c>
      <c r="B49" s="381" t="s">
        <v>79</v>
      </c>
      <c r="C49" s="408">
        <v>0</v>
      </c>
      <c r="D49" s="408">
        <v>40</v>
      </c>
      <c r="E49" s="408">
        <v>346</v>
      </c>
      <c r="F49" s="142">
        <v>91.04</v>
      </c>
      <c r="G49" s="142">
        <v>46.32</v>
      </c>
      <c r="H49" s="142">
        <v>44.720000000000006</v>
      </c>
      <c r="I49" s="142">
        <v>0</v>
      </c>
      <c r="J49" s="142">
        <v>8</v>
      </c>
      <c r="K49" s="142">
        <v>4.8</v>
      </c>
      <c r="L49" s="142">
        <v>0</v>
      </c>
      <c r="M49" s="142">
        <v>3.2</v>
      </c>
      <c r="N49" s="142">
        <v>0</v>
      </c>
      <c r="O49" s="142">
        <v>83.04</v>
      </c>
      <c r="P49" s="142">
        <v>41.52</v>
      </c>
      <c r="Q49" s="142">
        <v>41.52</v>
      </c>
      <c r="R49" s="142">
        <v>0</v>
      </c>
      <c r="S49" s="421">
        <v>-9.9700000000000006</v>
      </c>
      <c r="T49" s="418">
        <v>9</v>
      </c>
      <c r="U49" s="422">
        <v>6</v>
      </c>
      <c r="V49" s="411">
        <v>0</v>
      </c>
      <c r="W49" s="422">
        <v>3</v>
      </c>
      <c r="X49" s="418">
        <v>81</v>
      </c>
      <c r="Y49" s="422">
        <v>42</v>
      </c>
      <c r="Z49" s="422">
        <v>39</v>
      </c>
      <c r="AA49" s="423">
        <v>11.010000000000005</v>
      </c>
      <c r="AB49" s="423">
        <v>-1</v>
      </c>
      <c r="AC49" s="423">
        <v>12.010000000000005</v>
      </c>
      <c r="AD49" s="423">
        <v>11.010000000000005</v>
      </c>
      <c r="AE49" s="423">
        <v>0</v>
      </c>
      <c r="AF49" s="423">
        <v>11.010000000000005</v>
      </c>
      <c r="AG49" s="423">
        <v>0</v>
      </c>
      <c r="AH49" s="419"/>
    </row>
    <row r="50" spans="1:34" s="360" customFormat="1" ht="22.5">
      <c r="A50" s="424" t="s">
        <v>732</v>
      </c>
      <c r="B50" s="381" t="s">
        <v>90</v>
      </c>
      <c r="C50" s="408">
        <v>0</v>
      </c>
      <c r="D50" s="408">
        <v>0</v>
      </c>
      <c r="E50" s="408">
        <v>0</v>
      </c>
      <c r="F50" s="142">
        <v>0</v>
      </c>
      <c r="G50" s="142">
        <v>0</v>
      </c>
      <c r="H50" s="142">
        <v>0</v>
      </c>
      <c r="I50" s="142">
        <v>0</v>
      </c>
      <c r="J50" s="142">
        <v>0</v>
      </c>
      <c r="K50" s="142">
        <v>0</v>
      </c>
      <c r="L50" s="142">
        <v>0</v>
      </c>
      <c r="M50" s="142">
        <v>0</v>
      </c>
      <c r="N50" s="142">
        <v>0</v>
      </c>
      <c r="O50" s="142">
        <v>0</v>
      </c>
      <c r="P50" s="142">
        <v>0</v>
      </c>
      <c r="Q50" s="142">
        <v>0</v>
      </c>
      <c r="R50" s="142">
        <v>0</v>
      </c>
      <c r="S50" s="421">
        <v>0</v>
      </c>
      <c r="T50" s="418">
        <v>0</v>
      </c>
      <c r="U50" s="422">
        <v>0</v>
      </c>
      <c r="V50" s="411">
        <v>0</v>
      </c>
      <c r="W50" s="422">
        <v>0</v>
      </c>
      <c r="X50" s="418">
        <v>0</v>
      </c>
      <c r="Y50" s="422">
        <v>0</v>
      </c>
      <c r="Z50" s="422">
        <v>0</v>
      </c>
      <c r="AA50" s="423">
        <v>0</v>
      </c>
      <c r="AB50" s="423">
        <v>0</v>
      </c>
      <c r="AC50" s="423">
        <v>0</v>
      </c>
      <c r="AD50" s="423">
        <v>0</v>
      </c>
      <c r="AE50" s="423">
        <v>0</v>
      </c>
      <c r="AF50" s="423">
        <v>0</v>
      </c>
      <c r="AG50" s="423">
        <v>0</v>
      </c>
      <c r="AH50" s="419"/>
    </row>
    <row r="51" spans="1:34" s="360" customFormat="1" ht="22.5">
      <c r="A51" s="424" t="s">
        <v>724</v>
      </c>
      <c r="B51" s="381" t="s">
        <v>81</v>
      </c>
      <c r="C51" s="408">
        <v>0</v>
      </c>
      <c r="D51" s="408">
        <v>0</v>
      </c>
      <c r="E51" s="408">
        <v>0</v>
      </c>
      <c r="F51" s="142">
        <v>0</v>
      </c>
      <c r="G51" s="142">
        <v>0</v>
      </c>
      <c r="H51" s="142">
        <v>0</v>
      </c>
      <c r="I51" s="142">
        <v>0</v>
      </c>
      <c r="J51" s="142">
        <v>0</v>
      </c>
      <c r="K51" s="142">
        <v>0</v>
      </c>
      <c r="L51" s="142">
        <v>0</v>
      </c>
      <c r="M51" s="142">
        <v>0</v>
      </c>
      <c r="N51" s="142">
        <v>0</v>
      </c>
      <c r="O51" s="142">
        <v>0</v>
      </c>
      <c r="P51" s="142">
        <v>0</v>
      </c>
      <c r="Q51" s="142">
        <v>0</v>
      </c>
      <c r="R51" s="142">
        <v>0</v>
      </c>
      <c r="S51" s="421">
        <v>0</v>
      </c>
      <c r="T51" s="418">
        <v>0</v>
      </c>
      <c r="U51" s="422">
        <v>0</v>
      </c>
      <c r="V51" s="411">
        <v>0</v>
      </c>
      <c r="W51" s="422">
        <v>0</v>
      </c>
      <c r="X51" s="418">
        <v>0</v>
      </c>
      <c r="Y51" s="422">
        <v>0</v>
      </c>
      <c r="Z51" s="422">
        <v>0</v>
      </c>
      <c r="AA51" s="423">
        <v>0</v>
      </c>
      <c r="AB51" s="423">
        <v>0</v>
      </c>
      <c r="AC51" s="423">
        <v>0</v>
      </c>
      <c r="AD51" s="423">
        <v>0</v>
      </c>
      <c r="AE51" s="423">
        <v>0</v>
      </c>
      <c r="AF51" s="423">
        <v>0</v>
      </c>
      <c r="AG51" s="423">
        <v>0</v>
      </c>
      <c r="AH51" s="419"/>
    </row>
    <row r="52" spans="1:34" s="360" customFormat="1" ht="33.75">
      <c r="A52" s="424" t="s">
        <v>768</v>
      </c>
      <c r="B52" s="381" t="s">
        <v>770</v>
      </c>
      <c r="C52" s="408">
        <v>3</v>
      </c>
      <c r="D52" s="408">
        <v>588</v>
      </c>
      <c r="E52" s="408">
        <v>1847</v>
      </c>
      <c r="F52" s="142">
        <v>562.68000000000006</v>
      </c>
      <c r="G52" s="142">
        <v>294</v>
      </c>
      <c r="H52" s="142">
        <v>268.68</v>
      </c>
      <c r="I52" s="142">
        <v>0</v>
      </c>
      <c r="J52" s="142">
        <v>119.4</v>
      </c>
      <c r="K52" s="142">
        <v>72.36</v>
      </c>
      <c r="L52" s="142">
        <v>1.8</v>
      </c>
      <c r="M52" s="142">
        <v>47.04</v>
      </c>
      <c r="N52" s="142">
        <v>0</v>
      </c>
      <c r="O52" s="142">
        <v>443.28</v>
      </c>
      <c r="P52" s="142">
        <v>221.64</v>
      </c>
      <c r="Q52" s="142">
        <v>221.64</v>
      </c>
      <c r="R52" s="142">
        <v>0</v>
      </c>
      <c r="S52" s="421">
        <v>-35.980000000000004</v>
      </c>
      <c r="T52" s="418">
        <v>84</v>
      </c>
      <c r="U52" s="422">
        <v>59</v>
      </c>
      <c r="V52" s="411">
        <v>1.8</v>
      </c>
      <c r="W52" s="422">
        <v>25</v>
      </c>
      <c r="X52" s="418">
        <v>360</v>
      </c>
      <c r="Y52" s="422">
        <v>246</v>
      </c>
      <c r="Z52" s="422">
        <v>114</v>
      </c>
      <c r="AA52" s="423">
        <v>154.66</v>
      </c>
      <c r="AB52" s="423">
        <v>35.400000000000006</v>
      </c>
      <c r="AC52" s="423">
        <v>119.25999999999999</v>
      </c>
      <c r="AD52" s="423">
        <v>154.66</v>
      </c>
      <c r="AE52" s="423">
        <v>35.400000000000006</v>
      </c>
      <c r="AF52" s="423">
        <v>119.25999999999999</v>
      </c>
      <c r="AG52" s="423">
        <v>0</v>
      </c>
      <c r="AH52" s="419"/>
    </row>
    <row r="53" spans="1:34" s="360" customFormat="1" ht="33" customHeight="1">
      <c r="A53" s="431" t="s">
        <v>735</v>
      </c>
      <c r="B53" s="381" t="s">
        <v>772</v>
      </c>
      <c r="C53" s="408">
        <v>0</v>
      </c>
      <c r="D53" s="408">
        <v>44.5</v>
      </c>
      <c r="E53" s="408">
        <v>432</v>
      </c>
      <c r="F53" s="142">
        <v>112.58000000000001</v>
      </c>
      <c r="G53" s="142">
        <v>57.180000000000007</v>
      </c>
      <c r="H53" s="142">
        <v>55.400000000000006</v>
      </c>
      <c r="I53" s="142">
        <v>0</v>
      </c>
      <c r="J53" s="142">
        <v>8.9</v>
      </c>
      <c r="K53" s="142">
        <v>5.34</v>
      </c>
      <c r="L53" s="142">
        <v>0</v>
      </c>
      <c r="M53" s="142">
        <v>3.56</v>
      </c>
      <c r="N53" s="142">
        <v>0</v>
      </c>
      <c r="O53" s="142">
        <v>103.68</v>
      </c>
      <c r="P53" s="142">
        <v>51.84</v>
      </c>
      <c r="Q53" s="142">
        <v>51.84</v>
      </c>
      <c r="R53" s="142">
        <v>0</v>
      </c>
      <c r="S53" s="421">
        <v>-3.42</v>
      </c>
      <c r="T53" s="418">
        <v>9</v>
      </c>
      <c r="U53" s="422">
        <v>6</v>
      </c>
      <c r="V53" s="411">
        <v>0</v>
      </c>
      <c r="W53" s="422">
        <v>3</v>
      </c>
      <c r="X53" s="418">
        <v>99</v>
      </c>
      <c r="Y53" s="422">
        <v>53</v>
      </c>
      <c r="Z53" s="422">
        <v>46</v>
      </c>
      <c r="AA53" s="423">
        <v>8.0000000000000089</v>
      </c>
      <c r="AB53" s="423">
        <v>-9.9999999999999645E-2</v>
      </c>
      <c r="AC53" s="423">
        <v>8.1000000000000085</v>
      </c>
      <c r="AD53" s="423">
        <v>8.0000000000000089</v>
      </c>
      <c r="AE53" s="423">
        <v>0</v>
      </c>
      <c r="AF53" s="423">
        <v>8.0000000000000089</v>
      </c>
      <c r="AG53" s="423">
        <v>0</v>
      </c>
      <c r="AH53" s="419"/>
    </row>
    <row r="54" spans="1:34" s="360" customFormat="1" ht="33" customHeight="1">
      <c r="A54" s="394" t="s">
        <v>1156</v>
      </c>
      <c r="B54" s="381" t="s">
        <v>1157</v>
      </c>
      <c r="C54" s="408">
        <v>0</v>
      </c>
      <c r="D54" s="408">
        <v>256.5</v>
      </c>
      <c r="E54" s="408">
        <v>597</v>
      </c>
      <c r="F54" s="142">
        <v>194.57999999999998</v>
      </c>
      <c r="G54" s="142">
        <v>102.42</v>
      </c>
      <c r="H54" s="142">
        <v>92.16</v>
      </c>
      <c r="I54" s="142">
        <v>0</v>
      </c>
      <c r="J54" s="142">
        <v>51.3</v>
      </c>
      <c r="K54" s="142">
        <v>30.78</v>
      </c>
      <c r="L54" s="142">
        <v>0</v>
      </c>
      <c r="M54" s="142">
        <v>20.52</v>
      </c>
      <c r="N54" s="142">
        <v>0</v>
      </c>
      <c r="O54" s="142">
        <v>143.28</v>
      </c>
      <c r="P54" s="142">
        <v>71.64</v>
      </c>
      <c r="Q54" s="142">
        <v>71.64</v>
      </c>
      <c r="R54" s="142">
        <v>0</v>
      </c>
      <c r="S54" s="421">
        <v>-71.459999999999994</v>
      </c>
      <c r="T54" s="418">
        <v>35</v>
      </c>
      <c r="U54" s="422">
        <v>25</v>
      </c>
      <c r="V54" s="411">
        <v>0</v>
      </c>
      <c r="W54" s="422">
        <v>10</v>
      </c>
      <c r="X54" s="418">
        <v>174</v>
      </c>
      <c r="Y54" s="422">
        <v>132</v>
      </c>
      <c r="Z54" s="422">
        <v>42</v>
      </c>
      <c r="AA54" s="423">
        <v>57.040000000000006</v>
      </c>
      <c r="AB54" s="423">
        <v>16.299999999999997</v>
      </c>
      <c r="AC54" s="423">
        <v>40.740000000000009</v>
      </c>
      <c r="AD54" s="423">
        <v>57.040000000000006</v>
      </c>
      <c r="AE54" s="423">
        <v>16.299999999999997</v>
      </c>
      <c r="AF54" s="423">
        <v>40.740000000000009</v>
      </c>
      <c r="AG54" s="423">
        <v>0</v>
      </c>
      <c r="AH54" s="419"/>
    </row>
    <row r="55" spans="1:34" s="360" customFormat="1" ht="33.75">
      <c r="A55" s="431" t="s">
        <v>773</v>
      </c>
      <c r="B55" s="426" t="s">
        <v>774</v>
      </c>
      <c r="C55" s="408">
        <v>0</v>
      </c>
      <c r="D55" s="408">
        <v>46.5</v>
      </c>
      <c r="E55" s="408">
        <v>152.5</v>
      </c>
      <c r="F55" s="142">
        <v>45.900000000000006</v>
      </c>
      <c r="G55" s="142">
        <v>23.880000000000003</v>
      </c>
      <c r="H55" s="142">
        <v>22.02</v>
      </c>
      <c r="I55" s="142">
        <v>0</v>
      </c>
      <c r="J55" s="142">
        <v>9.3000000000000007</v>
      </c>
      <c r="K55" s="142">
        <v>5.58</v>
      </c>
      <c r="L55" s="142">
        <v>0</v>
      </c>
      <c r="M55" s="142">
        <v>3.72</v>
      </c>
      <c r="N55" s="142">
        <v>0</v>
      </c>
      <c r="O55" s="142">
        <v>36.6</v>
      </c>
      <c r="P55" s="142">
        <v>18.3</v>
      </c>
      <c r="Q55" s="142">
        <v>18.3</v>
      </c>
      <c r="R55" s="142">
        <v>0</v>
      </c>
      <c r="S55" s="421">
        <v>29.630000000000003</v>
      </c>
      <c r="T55" s="418">
        <v>8</v>
      </c>
      <c r="U55" s="422">
        <v>5</v>
      </c>
      <c r="V55" s="411">
        <v>0</v>
      </c>
      <c r="W55" s="422">
        <v>3</v>
      </c>
      <c r="X55" s="418">
        <v>35</v>
      </c>
      <c r="Y55" s="422">
        <v>18</v>
      </c>
      <c r="Z55" s="422">
        <v>17</v>
      </c>
      <c r="AA55" s="423">
        <v>-26.73</v>
      </c>
      <c r="AB55" s="423">
        <v>1.3000000000000007</v>
      </c>
      <c r="AC55" s="423">
        <v>-28.03</v>
      </c>
      <c r="AD55" s="423">
        <v>0</v>
      </c>
      <c r="AE55" s="423">
        <v>0</v>
      </c>
      <c r="AF55" s="423">
        <v>0</v>
      </c>
      <c r="AG55" s="423">
        <v>26.729999999999997</v>
      </c>
      <c r="AH55" s="419"/>
    </row>
    <row r="56" spans="1:34" s="518" customFormat="1" ht="18.95" customHeight="1">
      <c r="A56" s="669" t="s">
        <v>122</v>
      </c>
      <c r="B56" s="420" t="s">
        <v>10</v>
      </c>
      <c r="C56" s="411">
        <v>9</v>
      </c>
      <c r="D56" s="411">
        <v>1247</v>
      </c>
      <c r="E56" s="411">
        <v>5607.5</v>
      </c>
      <c r="F56" s="411">
        <v>1600.6000000000001</v>
      </c>
      <c r="G56" s="411">
        <v>827.93999999999994</v>
      </c>
      <c r="H56" s="411">
        <v>772.66000000000008</v>
      </c>
      <c r="I56" s="411">
        <v>0</v>
      </c>
      <c r="J56" s="411">
        <v>254.79999999999998</v>
      </c>
      <c r="K56" s="411">
        <v>155.04</v>
      </c>
      <c r="L56" s="411">
        <v>5.4</v>
      </c>
      <c r="M56" s="411">
        <v>99.759999999999991</v>
      </c>
      <c r="N56" s="411">
        <v>0</v>
      </c>
      <c r="O56" s="411">
        <v>1345.8</v>
      </c>
      <c r="P56" s="411">
        <v>672.9</v>
      </c>
      <c r="Q56" s="411">
        <v>672.9</v>
      </c>
      <c r="R56" s="411">
        <v>0</v>
      </c>
      <c r="S56" s="411">
        <v>158.23000000000002</v>
      </c>
      <c r="T56" s="411">
        <v>235</v>
      </c>
      <c r="U56" s="411">
        <v>154</v>
      </c>
      <c r="V56" s="411">
        <v>5.4</v>
      </c>
      <c r="W56" s="411">
        <v>81</v>
      </c>
      <c r="X56" s="411">
        <v>1228</v>
      </c>
      <c r="Y56" s="411">
        <v>624</v>
      </c>
      <c r="Z56" s="411">
        <v>604</v>
      </c>
      <c r="AA56" s="411">
        <v>-20.629999999999981</v>
      </c>
      <c r="AB56" s="411">
        <v>19.800000000000004</v>
      </c>
      <c r="AC56" s="411">
        <v>-40.429999999999986</v>
      </c>
      <c r="AD56" s="411">
        <v>32.310000000000016</v>
      </c>
      <c r="AE56" s="411">
        <v>13.969999999999985</v>
      </c>
      <c r="AF56" s="411">
        <v>18.340000000000032</v>
      </c>
      <c r="AG56" s="411">
        <v>52.94</v>
      </c>
      <c r="AH56" s="419"/>
    </row>
    <row r="57" spans="1:34" s="360" customFormat="1" ht="22.5">
      <c r="A57" s="670"/>
      <c r="B57" s="381" t="s">
        <v>775</v>
      </c>
      <c r="C57" s="408">
        <v>4</v>
      </c>
      <c r="D57" s="408">
        <v>578.5</v>
      </c>
      <c r="E57" s="408">
        <v>3133</v>
      </c>
      <c r="F57" s="142">
        <v>870.02</v>
      </c>
      <c r="G57" s="142">
        <v>447.78</v>
      </c>
      <c r="H57" s="142">
        <v>422.24</v>
      </c>
      <c r="I57" s="142">
        <v>0</v>
      </c>
      <c r="J57" s="142">
        <v>118.10000000000001</v>
      </c>
      <c r="K57" s="142">
        <v>71.820000000000007</v>
      </c>
      <c r="L57" s="142">
        <v>2.4</v>
      </c>
      <c r="M57" s="142">
        <v>46.28</v>
      </c>
      <c r="N57" s="142">
        <v>0</v>
      </c>
      <c r="O57" s="142">
        <v>751.92</v>
      </c>
      <c r="P57" s="142">
        <v>375.96</v>
      </c>
      <c r="Q57" s="142">
        <v>375.96</v>
      </c>
      <c r="R57" s="142">
        <v>0</v>
      </c>
      <c r="S57" s="421">
        <v>71.650000000000006</v>
      </c>
      <c r="T57" s="418">
        <v>112</v>
      </c>
      <c r="U57" s="422">
        <v>73</v>
      </c>
      <c r="V57" s="411">
        <v>2.4</v>
      </c>
      <c r="W57" s="422">
        <v>39</v>
      </c>
      <c r="X57" s="418">
        <v>685</v>
      </c>
      <c r="Y57" s="422">
        <v>346</v>
      </c>
      <c r="Z57" s="422">
        <v>339</v>
      </c>
      <c r="AA57" s="423">
        <v>1.3699999999999903</v>
      </c>
      <c r="AB57" s="423">
        <v>6.1000000000000085</v>
      </c>
      <c r="AC57" s="423">
        <v>-4.7300000000000182</v>
      </c>
      <c r="AD57" s="423">
        <v>1.3699999999999903</v>
      </c>
      <c r="AE57" s="423">
        <v>1.3699999999999903</v>
      </c>
      <c r="AF57" s="423">
        <v>0</v>
      </c>
      <c r="AG57" s="423">
        <v>0</v>
      </c>
      <c r="AH57" s="419"/>
    </row>
    <row r="58" spans="1:34" s="360" customFormat="1" ht="22.5">
      <c r="A58" s="670"/>
      <c r="B58" s="381" t="s">
        <v>776</v>
      </c>
      <c r="C58" s="408">
        <v>3</v>
      </c>
      <c r="D58" s="408">
        <v>395</v>
      </c>
      <c r="E58" s="408">
        <v>1769.5</v>
      </c>
      <c r="F58" s="142">
        <v>505.48</v>
      </c>
      <c r="G58" s="142">
        <v>261.54000000000002</v>
      </c>
      <c r="H58" s="142">
        <v>243.94</v>
      </c>
      <c r="I58" s="142">
        <v>0</v>
      </c>
      <c r="J58" s="142">
        <v>80.8</v>
      </c>
      <c r="K58" s="142">
        <v>49.199999999999996</v>
      </c>
      <c r="L58" s="142">
        <v>1.8</v>
      </c>
      <c r="M58" s="142">
        <v>31.6</v>
      </c>
      <c r="N58" s="142">
        <v>0</v>
      </c>
      <c r="O58" s="142">
        <v>424.68</v>
      </c>
      <c r="P58" s="142">
        <v>212.34</v>
      </c>
      <c r="Q58" s="142">
        <v>212.34</v>
      </c>
      <c r="R58" s="142">
        <v>0</v>
      </c>
      <c r="S58" s="421">
        <v>32.46</v>
      </c>
      <c r="T58" s="418">
        <v>73</v>
      </c>
      <c r="U58" s="422">
        <v>48</v>
      </c>
      <c r="V58" s="411">
        <v>1.8</v>
      </c>
      <c r="W58" s="422">
        <v>25</v>
      </c>
      <c r="X58" s="418">
        <v>382</v>
      </c>
      <c r="Y58" s="422">
        <v>193</v>
      </c>
      <c r="Z58" s="422">
        <v>189</v>
      </c>
      <c r="AA58" s="423">
        <v>18.020000000000024</v>
      </c>
      <c r="AB58" s="423">
        <v>7.7999999999999972</v>
      </c>
      <c r="AC58" s="423">
        <v>10.220000000000027</v>
      </c>
      <c r="AD58" s="423">
        <v>18.020000000000024</v>
      </c>
      <c r="AE58" s="423">
        <v>7.7999999999999972</v>
      </c>
      <c r="AF58" s="423">
        <v>10.220000000000027</v>
      </c>
      <c r="AG58" s="423">
        <v>0</v>
      </c>
      <c r="AH58" s="419"/>
    </row>
    <row r="59" spans="1:34" s="360" customFormat="1" ht="45">
      <c r="A59" s="670"/>
      <c r="B59" s="381" t="s">
        <v>777</v>
      </c>
      <c r="C59" s="408">
        <v>2</v>
      </c>
      <c r="D59" s="408">
        <v>268</v>
      </c>
      <c r="E59" s="408">
        <v>684</v>
      </c>
      <c r="F59" s="142">
        <v>218.95999999999998</v>
      </c>
      <c r="G59" s="142">
        <v>115.44</v>
      </c>
      <c r="H59" s="142">
        <v>103.52</v>
      </c>
      <c r="I59" s="142">
        <v>0</v>
      </c>
      <c r="J59" s="142">
        <v>54.8</v>
      </c>
      <c r="K59" s="142">
        <v>33.36</v>
      </c>
      <c r="L59" s="142">
        <v>1.2</v>
      </c>
      <c r="M59" s="142">
        <v>21.44</v>
      </c>
      <c r="N59" s="142">
        <v>0</v>
      </c>
      <c r="O59" s="142">
        <v>164.16</v>
      </c>
      <c r="P59" s="142">
        <v>82.08</v>
      </c>
      <c r="Q59" s="142">
        <v>82.08</v>
      </c>
      <c r="R59" s="142">
        <v>0</v>
      </c>
      <c r="S59" s="421">
        <v>-1.96</v>
      </c>
      <c r="T59" s="418">
        <v>50</v>
      </c>
      <c r="U59" s="422">
        <v>33</v>
      </c>
      <c r="V59" s="411">
        <v>1.2</v>
      </c>
      <c r="W59" s="422">
        <v>17</v>
      </c>
      <c r="X59" s="418">
        <v>158</v>
      </c>
      <c r="Y59" s="422">
        <v>83</v>
      </c>
      <c r="Z59" s="422">
        <v>75</v>
      </c>
      <c r="AA59" s="423">
        <v>12.920000000000002</v>
      </c>
      <c r="AB59" s="423">
        <v>4.7999999999999972</v>
      </c>
      <c r="AC59" s="423">
        <v>8.1200000000000045</v>
      </c>
      <c r="AD59" s="423">
        <v>12.920000000000002</v>
      </c>
      <c r="AE59" s="423">
        <v>4.7999999999999972</v>
      </c>
      <c r="AF59" s="423">
        <v>8.1200000000000045</v>
      </c>
      <c r="AG59" s="423">
        <v>0</v>
      </c>
      <c r="AH59" s="419"/>
    </row>
    <row r="60" spans="1:34" s="360" customFormat="1" ht="45">
      <c r="A60" s="670"/>
      <c r="B60" s="427" t="s">
        <v>779</v>
      </c>
      <c r="C60" s="408">
        <v>0</v>
      </c>
      <c r="D60" s="408">
        <v>5.5</v>
      </c>
      <c r="E60" s="408">
        <v>21</v>
      </c>
      <c r="F60" s="142">
        <v>6.1400000000000006</v>
      </c>
      <c r="G60" s="142">
        <v>3.18</v>
      </c>
      <c r="H60" s="142">
        <v>2.96</v>
      </c>
      <c r="I60" s="142">
        <v>0</v>
      </c>
      <c r="J60" s="142">
        <v>1.1000000000000001</v>
      </c>
      <c r="K60" s="142">
        <v>0.66</v>
      </c>
      <c r="L60" s="142">
        <v>0</v>
      </c>
      <c r="M60" s="142">
        <v>0.44</v>
      </c>
      <c r="N60" s="142">
        <v>0</v>
      </c>
      <c r="O60" s="142">
        <v>5.04</v>
      </c>
      <c r="P60" s="142">
        <v>2.52</v>
      </c>
      <c r="Q60" s="142">
        <v>2.52</v>
      </c>
      <c r="R60" s="142">
        <v>0</v>
      </c>
      <c r="S60" s="421">
        <v>56.08</v>
      </c>
      <c r="T60" s="418">
        <v>0</v>
      </c>
      <c r="U60" s="422">
        <v>0</v>
      </c>
      <c r="V60" s="411">
        <v>0</v>
      </c>
      <c r="W60" s="422">
        <v>0</v>
      </c>
      <c r="X60" s="418">
        <v>3</v>
      </c>
      <c r="Y60" s="422">
        <v>2</v>
      </c>
      <c r="Z60" s="422">
        <v>1</v>
      </c>
      <c r="AA60" s="423">
        <v>-52.94</v>
      </c>
      <c r="AB60" s="423">
        <v>1.1000000000000001</v>
      </c>
      <c r="AC60" s="423">
        <v>-54.04</v>
      </c>
      <c r="AD60" s="423">
        <v>0</v>
      </c>
      <c r="AE60" s="423">
        <v>0</v>
      </c>
      <c r="AF60" s="423">
        <v>0</v>
      </c>
      <c r="AG60" s="423">
        <v>52.94</v>
      </c>
      <c r="AH60" s="419"/>
    </row>
    <row r="61" spans="1:34" s="360" customFormat="1" ht="27" customHeight="1">
      <c r="A61" s="521" t="s">
        <v>1158</v>
      </c>
      <c r="B61" s="522" t="s">
        <v>1177</v>
      </c>
      <c r="C61" s="410">
        <v>43</v>
      </c>
      <c r="D61" s="410">
        <v>8152</v>
      </c>
      <c r="E61" s="410">
        <v>30425</v>
      </c>
      <c r="F61" s="410">
        <v>11392.199999999997</v>
      </c>
      <c r="G61" s="410">
        <v>3978.9599999999991</v>
      </c>
      <c r="H61" s="410">
        <v>7413.24</v>
      </c>
      <c r="I61" s="410">
        <v>0</v>
      </c>
      <c r="J61" s="410">
        <v>1656.2000000000003</v>
      </c>
      <c r="K61" s="410">
        <v>867.94999999999993</v>
      </c>
      <c r="L61" s="410">
        <v>25.8</v>
      </c>
      <c r="M61" s="410">
        <v>788.24999999999977</v>
      </c>
      <c r="N61" s="410">
        <v>0</v>
      </c>
      <c r="O61" s="410">
        <v>9736</v>
      </c>
      <c r="P61" s="410">
        <v>3111.01</v>
      </c>
      <c r="Q61" s="410">
        <v>6624.99</v>
      </c>
      <c r="R61" s="410">
        <v>0</v>
      </c>
      <c r="S61" s="410">
        <v>-43.059999999999995</v>
      </c>
      <c r="T61" s="410">
        <v>1520</v>
      </c>
      <c r="U61" s="410">
        <v>854</v>
      </c>
      <c r="V61" s="411">
        <v>25.8</v>
      </c>
      <c r="W61" s="410">
        <v>666</v>
      </c>
      <c r="X61" s="410">
        <v>8988</v>
      </c>
      <c r="Y61" s="410">
        <v>3173</v>
      </c>
      <c r="Z61" s="410">
        <v>5815</v>
      </c>
      <c r="AA61" s="410">
        <v>927.25999999999988</v>
      </c>
      <c r="AB61" s="410">
        <v>136.19999999999999</v>
      </c>
      <c r="AC61" s="410">
        <v>791.06</v>
      </c>
      <c r="AD61" s="410">
        <v>962.94999999999993</v>
      </c>
      <c r="AE61" s="410">
        <v>133.6</v>
      </c>
      <c r="AF61" s="410">
        <v>829.35</v>
      </c>
      <c r="AG61" s="410">
        <v>35.689999999999984</v>
      </c>
      <c r="AH61" s="410"/>
    </row>
    <row r="62" spans="1:34" s="360" customFormat="1" ht="34.5">
      <c r="A62" s="394" t="s">
        <v>112</v>
      </c>
      <c r="B62" s="392" t="s">
        <v>1179</v>
      </c>
      <c r="C62" s="408">
        <v>0</v>
      </c>
      <c r="D62" s="408">
        <v>12</v>
      </c>
      <c r="E62" s="408">
        <v>39</v>
      </c>
      <c r="F62" s="142">
        <v>14.88</v>
      </c>
      <c r="G62" s="142">
        <v>5.23</v>
      </c>
      <c r="H62" s="142">
        <v>9.65</v>
      </c>
      <c r="I62" s="142">
        <v>0</v>
      </c>
      <c r="J62" s="142">
        <v>2.4</v>
      </c>
      <c r="K62" s="142">
        <v>1.24</v>
      </c>
      <c r="L62" s="142">
        <v>0</v>
      </c>
      <c r="M62" s="142">
        <v>1.1599999999999999</v>
      </c>
      <c r="N62" s="142">
        <v>0</v>
      </c>
      <c r="O62" s="142">
        <v>12.48</v>
      </c>
      <c r="P62" s="142">
        <v>3.99</v>
      </c>
      <c r="Q62" s="142">
        <v>8.49</v>
      </c>
      <c r="R62" s="142">
        <v>0</v>
      </c>
      <c r="S62" s="421">
        <v>-0.75</v>
      </c>
      <c r="T62" s="418">
        <v>2</v>
      </c>
      <c r="U62" s="422">
        <v>1</v>
      </c>
      <c r="V62" s="411">
        <v>0</v>
      </c>
      <c r="W62" s="422">
        <v>1</v>
      </c>
      <c r="X62" s="418">
        <v>11</v>
      </c>
      <c r="Y62" s="422">
        <v>4</v>
      </c>
      <c r="Z62" s="422">
        <v>7</v>
      </c>
      <c r="AA62" s="423">
        <v>2.6300000000000003</v>
      </c>
      <c r="AB62" s="423">
        <v>0.39999999999999991</v>
      </c>
      <c r="AC62" s="423">
        <v>2.2300000000000004</v>
      </c>
      <c r="AD62" s="423">
        <v>2.6300000000000003</v>
      </c>
      <c r="AE62" s="423">
        <v>0.39999999999999991</v>
      </c>
      <c r="AF62" s="423">
        <v>2.2300000000000004</v>
      </c>
      <c r="AG62" s="423">
        <v>0</v>
      </c>
      <c r="AH62" s="423"/>
    </row>
    <row r="63" spans="1:34" s="360" customFormat="1" ht="33.75">
      <c r="A63" s="393" t="s">
        <v>724</v>
      </c>
      <c r="B63" s="368" t="s">
        <v>781</v>
      </c>
      <c r="C63" s="408">
        <v>0</v>
      </c>
      <c r="D63" s="408">
        <v>32</v>
      </c>
      <c r="E63" s="408">
        <v>75</v>
      </c>
      <c r="F63" s="142">
        <v>30.4</v>
      </c>
      <c r="G63" s="142">
        <v>10.98</v>
      </c>
      <c r="H63" s="142">
        <v>19.419999999999998</v>
      </c>
      <c r="I63" s="142">
        <v>0</v>
      </c>
      <c r="J63" s="142">
        <v>6.4</v>
      </c>
      <c r="K63" s="142">
        <v>3.31</v>
      </c>
      <c r="L63" s="142">
        <v>0</v>
      </c>
      <c r="M63" s="142">
        <v>3.0900000000000003</v>
      </c>
      <c r="N63" s="142">
        <v>0</v>
      </c>
      <c r="O63" s="142">
        <v>24</v>
      </c>
      <c r="P63" s="142">
        <v>7.67</v>
      </c>
      <c r="Q63" s="142">
        <v>16.329999999999998</v>
      </c>
      <c r="R63" s="142">
        <v>0</v>
      </c>
      <c r="S63" s="421">
        <v>0.18</v>
      </c>
      <c r="T63" s="418">
        <v>6</v>
      </c>
      <c r="U63" s="422">
        <v>3</v>
      </c>
      <c r="V63" s="411">
        <v>0</v>
      </c>
      <c r="W63" s="422">
        <v>3</v>
      </c>
      <c r="X63" s="418">
        <v>22</v>
      </c>
      <c r="Y63" s="422">
        <v>8</v>
      </c>
      <c r="Z63" s="422">
        <v>14</v>
      </c>
      <c r="AA63" s="423">
        <v>2.2200000000000006</v>
      </c>
      <c r="AB63" s="423">
        <v>0.40000000000000036</v>
      </c>
      <c r="AC63" s="423">
        <v>1.8200000000000003</v>
      </c>
      <c r="AD63" s="423">
        <v>2.2200000000000006</v>
      </c>
      <c r="AE63" s="423">
        <v>0.40000000000000036</v>
      </c>
      <c r="AF63" s="423">
        <v>1.8200000000000003</v>
      </c>
      <c r="AG63" s="423">
        <v>0</v>
      </c>
      <c r="AH63" s="423"/>
    </row>
    <row r="64" spans="1:34" s="360" customFormat="1" ht="23.25">
      <c r="A64" s="394" t="s">
        <v>91</v>
      </c>
      <c r="B64" s="392" t="s">
        <v>1180</v>
      </c>
      <c r="C64" s="408">
        <v>4</v>
      </c>
      <c r="D64" s="408">
        <v>666</v>
      </c>
      <c r="E64" s="408">
        <v>2584</v>
      </c>
      <c r="F64" s="142">
        <v>962.48</v>
      </c>
      <c r="G64" s="142">
        <v>335.42</v>
      </c>
      <c r="H64" s="142">
        <v>627.05999999999995</v>
      </c>
      <c r="I64" s="142">
        <v>0</v>
      </c>
      <c r="J64" s="142">
        <v>135.6</v>
      </c>
      <c r="K64" s="142">
        <v>71.2</v>
      </c>
      <c r="L64" s="142">
        <v>2.4</v>
      </c>
      <c r="M64" s="142">
        <v>64.399999999999991</v>
      </c>
      <c r="N64" s="142">
        <v>0</v>
      </c>
      <c r="O64" s="142">
        <v>826.88</v>
      </c>
      <c r="P64" s="142">
        <v>264.22000000000003</v>
      </c>
      <c r="Q64" s="142">
        <v>562.66</v>
      </c>
      <c r="R64" s="142">
        <v>0</v>
      </c>
      <c r="S64" s="421">
        <v>-9.6300000000000008</v>
      </c>
      <c r="T64" s="418">
        <v>124</v>
      </c>
      <c r="U64" s="422">
        <v>70</v>
      </c>
      <c r="V64" s="411">
        <v>2.4</v>
      </c>
      <c r="W64" s="422">
        <v>54</v>
      </c>
      <c r="X64" s="418">
        <v>764</v>
      </c>
      <c r="Y64" s="422">
        <v>270</v>
      </c>
      <c r="Z64" s="422">
        <v>494</v>
      </c>
      <c r="AA64" s="423">
        <v>84.109999999999985</v>
      </c>
      <c r="AB64" s="423">
        <v>11.599999999999994</v>
      </c>
      <c r="AC64" s="423">
        <v>72.509999999999991</v>
      </c>
      <c r="AD64" s="423">
        <v>84.109999999999985</v>
      </c>
      <c r="AE64" s="423">
        <v>11.599999999999994</v>
      </c>
      <c r="AF64" s="423">
        <v>72.509999999999991</v>
      </c>
      <c r="AG64" s="423">
        <v>0</v>
      </c>
      <c r="AH64" s="423"/>
    </row>
    <row r="65" spans="1:34" s="360" customFormat="1" ht="29.1" customHeight="1">
      <c r="A65" s="681" t="s">
        <v>728</v>
      </c>
      <c r="B65" s="395" t="s">
        <v>1177</v>
      </c>
      <c r="C65" s="410">
        <v>20</v>
      </c>
      <c r="D65" s="410">
        <v>3556</v>
      </c>
      <c r="E65" s="410">
        <v>14169</v>
      </c>
      <c r="F65" s="410">
        <v>5257.2799999999988</v>
      </c>
      <c r="G65" s="410">
        <v>1828.1599999999999</v>
      </c>
      <c r="H65" s="410">
        <v>3429.12</v>
      </c>
      <c r="I65" s="410">
        <v>0</v>
      </c>
      <c r="J65" s="410">
        <v>723.19999999999993</v>
      </c>
      <c r="K65" s="410">
        <v>379.35</v>
      </c>
      <c r="L65" s="410">
        <v>12</v>
      </c>
      <c r="M65" s="410">
        <v>343.84999999999997</v>
      </c>
      <c r="N65" s="410">
        <v>0</v>
      </c>
      <c r="O65" s="410">
        <v>4534.08</v>
      </c>
      <c r="P65" s="410">
        <v>1448.81</v>
      </c>
      <c r="Q65" s="410">
        <v>3085.27</v>
      </c>
      <c r="R65" s="410">
        <v>0</v>
      </c>
      <c r="S65" s="410">
        <v>-44.3</v>
      </c>
      <c r="T65" s="410">
        <v>664</v>
      </c>
      <c r="U65" s="410">
        <v>374</v>
      </c>
      <c r="V65" s="411">
        <v>12</v>
      </c>
      <c r="W65" s="410">
        <v>290</v>
      </c>
      <c r="X65" s="410">
        <v>4186</v>
      </c>
      <c r="Y65" s="410">
        <v>1478</v>
      </c>
      <c r="Z65" s="410">
        <v>2708</v>
      </c>
      <c r="AA65" s="410">
        <v>451.57999999999987</v>
      </c>
      <c r="AB65" s="410">
        <v>59.199999999999989</v>
      </c>
      <c r="AC65" s="410">
        <v>392.37999999999988</v>
      </c>
      <c r="AD65" s="410">
        <v>451.57999999999987</v>
      </c>
      <c r="AE65" s="410">
        <v>59.199999999999989</v>
      </c>
      <c r="AF65" s="410">
        <v>392.37999999999988</v>
      </c>
      <c r="AG65" s="410">
        <v>0</v>
      </c>
      <c r="AH65" s="423"/>
    </row>
    <row r="66" spans="1:34" s="360" customFormat="1" ht="33.75">
      <c r="A66" s="680"/>
      <c r="B66" s="368" t="s">
        <v>1159</v>
      </c>
      <c r="C66" s="408">
        <v>3</v>
      </c>
      <c r="D66" s="408">
        <v>548</v>
      </c>
      <c r="E66" s="408">
        <v>3521</v>
      </c>
      <c r="F66" s="142">
        <v>1238.1199999999999</v>
      </c>
      <c r="G66" s="142">
        <v>418.43999999999994</v>
      </c>
      <c r="H66" s="142">
        <v>819.68000000000006</v>
      </c>
      <c r="I66" s="142">
        <v>0</v>
      </c>
      <c r="J66" s="142">
        <v>111.39999999999999</v>
      </c>
      <c r="K66" s="142">
        <v>58.41</v>
      </c>
      <c r="L66" s="142">
        <v>1.8</v>
      </c>
      <c r="M66" s="142">
        <v>52.989999999999995</v>
      </c>
      <c r="N66" s="142">
        <v>0</v>
      </c>
      <c r="O66" s="142">
        <v>1126.72</v>
      </c>
      <c r="P66" s="142">
        <v>360.03</v>
      </c>
      <c r="Q66" s="142">
        <v>766.69</v>
      </c>
      <c r="R66" s="142">
        <v>0</v>
      </c>
      <c r="S66" s="421">
        <v>-10.38</v>
      </c>
      <c r="T66" s="418">
        <v>103</v>
      </c>
      <c r="U66" s="422">
        <v>58</v>
      </c>
      <c r="V66" s="411">
        <v>1.8</v>
      </c>
      <c r="W66" s="422">
        <v>45</v>
      </c>
      <c r="X66" s="418">
        <v>1039</v>
      </c>
      <c r="Y66" s="422">
        <v>366</v>
      </c>
      <c r="Z66" s="422">
        <v>673</v>
      </c>
      <c r="AA66" s="423">
        <v>106.50000000000013</v>
      </c>
      <c r="AB66" s="423">
        <v>8.3999999999999915</v>
      </c>
      <c r="AC66" s="423">
        <v>98.100000000000136</v>
      </c>
      <c r="AD66" s="423">
        <v>106.50000000000013</v>
      </c>
      <c r="AE66" s="423">
        <v>8.3999999999999915</v>
      </c>
      <c r="AF66" s="423">
        <v>98.100000000000136</v>
      </c>
      <c r="AG66" s="423">
        <v>0</v>
      </c>
      <c r="AH66" s="423"/>
    </row>
    <row r="67" spans="1:34" s="360" customFormat="1" ht="22.5">
      <c r="A67" s="680"/>
      <c r="B67" s="368" t="s">
        <v>1160</v>
      </c>
      <c r="C67" s="408">
        <v>9</v>
      </c>
      <c r="D67" s="408">
        <v>1843</v>
      </c>
      <c r="E67" s="408">
        <v>3962</v>
      </c>
      <c r="F67" s="142">
        <v>1641.8399999999997</v>
      </c>
      <c r="G67" s="142">
        <v>600.91</v>
      </c>
      <c r="H67" s="142">
        <v>1040.9299999999998</v>
      </c>
      <c r="I67" s="142">
        <v>0</v>
      </c>
      <c r="J67" s="142">
        <v>374</v>
      </c>
      <c r="K67" s="142">
        <v>195.79</v>
      </c>
      <c r="L67" s="142">
        <v>5.4</v>
      </c>
      <c r="M67" s="142">
        <v>178.21</v>
      </c>
      <c r="N67" s="142">
        <v>0</v>
      </c>
      <c r="O67" s="142">
        <v>1267.8399999999999</v>
      </c>
      <c r="P67" s="142">
        <v>405.12</v>
      </c>
      <c r="Q67" s="142">
        <v>862.71999999999991</v>
      </c>
      <c r="R67" s="142">
        <v>0</v>
      </c>
      <c r="S67" s="421">
        <v>-14.52</v>
      </c>
      <c r="T67" s="418">
        <v>343</v>
      </c>
      <c r="U67" s="422">
        <v>193</v>
      </c>
      <c r="V67" s="411">
        <v>5.4</v>
      </c>
      <c r="W67" s="422">
        <v>150</v>
      </c>
      <c r="X67" s="418">
        <v>1174</v>
      </c>
      <c r="Y67" s="422">
        <v>416</v>
      </c>
      <c r="Z67" s="422">
        <v>758</v>
      </c>
      <c r="AA67" s="423">
        <v>139.3599999999999</v>
      </c>
      <c r="AB67" s="423">
        <v>31</v>
      </c>
      <c r="AC67" s="423">
        <v>108.3599999999999</v>
      </c>
      <c r="AD67" s="423">
        <v>139.3599999999999</v>
      </c>
      <c r="AE67" s="423">
        <v>31</v>
      </c>
      <c r="AF67" s="423">
        <v>108.3599999999999</v>
      </c>
      <c r="AG67" s="423">
        <v>0</v>
      </c>
      <c r="AH67" s="423"/>
    </row>
    <row r="68" spans="1:34" s="360" customFormat="1" ht="22.5">
      <c r="A68" s="680"/>
      <c r="B68" s="368" t="s">
        <v>1161</v>
      </c>
      <c r="C68" s="408">
        <v>5</v>
      </c>
      <c r="D68" s="408">
        <v>569</v>
      </c>
      <c r="E68" s="408">
        <v>4698</v>
      </c>
      <c r="F68" s="142">
        <v>1620.1599999999999</v>
      </c>
      <c r="G68" s="142">
        <v>542.16</v>
      </c>
      <c r="H68" s="142">
        <v>1078</v>
      </c>
      <c r="I68" s="142">
        <v>0</v>
      </c>
      <c r="J68" s="142">
        <v>116.8</v>
      </c>
      <c r="K68" s="142">
        <v>61.78</v>
      </c>
      <c r="L68" s="142">
        <v>3</v>
      </c>
      <c r="M68" s="142">
        <v>55.019999999999996</v>
      </c>
      <c r="N68" s="142">
        <v>0</v>
      </c>
      <c r="O68" s="142">
        <v>1503.36</v>
      </c>
      <c r="P68" s="142">
        <v>480.38</v>
      </c>
      <c r="Q68" s="142">
        <v>1022.9799999999999</v>
      </c>
      <c r="R68" s="142">
        <v>0</v>
      </c>
      <c r="S68" s="421">
        <v>-12.81</v>
      </c>
      <c r="T68" s="418">
        <v>107</v>
      </c>
      <c r="U68" s="523">
        <v>61</v>
      </c>
      <c r="V68" s="411">
        <v>3</v>
      </c>
      <c r="W68" s="523">
        <v>46</v>
      </c>
      <c r="X68" s="418">
        <v>1386</v>
      </c>
      <c r="Y68" s="523">
        <v>488</v>
      </c>
      <c r="Z68" s="523">
        <v>898</v>
      </c>
      <c r="AA68" s="423">
        <v>139.96999999999986</v>
      </c>
      <c r="AB68" s="423">
        <v>9.7999999999999972</v>
      </c>
      <c r="AC68" s="423">
        <v>130.16999999999985</v>
      </c>
      <c r="AD68" s="423">
        <v>139.96999999999986</v>
      </c>
      <c r="AE68" s="423">
        <v>9.7999999999999972</v>
      </c>
      <c r="AF68" s="423">
        <v>130.16999999999985</v>
      </c>
      <c r="AG68" s="423">
        <v>0</v>
      </c>
      <c r="AH68" s="423"/>
    </row>
    <row r="69" spans="1:34" s="360" customFormat="1" ht="22.5">
      <c r="A69" s="682"/>
      <c r="B69" s="368" t="s">
        <v>1162</v>
      </c>
      <c r="C69" s="408">
        <v>3</v>
      </c>
      <c r="D69" s="408">
        <v>596</v>
      </c>
      <c r="E69" s="408">
        <v>1988</v>
      </c>
      <c r="F69" s="142">
        <v>757.16</v>
      </c>
      <c r="G69" s="142">
        <v>266.64999999999998</v>
      </c>
      <c r="H69" s="142">
        <v>490.51</v>
      </c>
      <c r="I69" s="142">
        <v>0</v>
      </c>
      <c r="J69" s="142">
        <v>121</v>
      </c>
      <c r="K69" s="142">
        <v>63.37</v>
      </c>
      <c r="L69" s="142">
        <v>1.8</v>
      </c>
      <c r="M69" s="142">
        <v>57.63</v>
      </c>
      <c r="N69" s="142">
        <v>0</v>
      </c>
      <c r="O69" s="142">
        <v>636.16</v>
      </c>
      <c r="P69" s="142">
        <v>203.28</v>
      </c>
      <c r="Q69" s="142">
        <v>432.88</v>
      </c>
      <c r="R69" s="142">
        <v>0</v>
      </c>
      <c r="S69" s="421">
        <v>-6.59</v>
      </c>
      <c r="T69" s="418">
        <v>111</v>
      </c>
      <c r="U69" s="422">
        <v>62</v>
      </c>
      <c r="V69" s="411">
        <v>1.8</v>
      </c>
      <c r="W69" s="422">
        <v>49</v>
      </c>
      <c r="X69" s="418">
        <v>587</v>
      </c>
      <c r="Y69" s="422">
        <v>208</v>
      </c>
      <c r="Z69" s="422">
        <v>379</v>
      </c>
      <c r="AA69" s="423">
        <v>65.75</v>
      </c>
      <c r="AB69" s="423">
        <v>10</v>
      </c>
      <c r="AC69" s="423">
        <v>55.75</v>
      </c>
      <c r="AD69" s="423">
        <v>65.75</v>
      </c>
      <c r="AE69" s="423">
        <v>10</v>
      </c>
      <c r="AF69" s="423">
        <v>55.75</v>
      </c>
      <c r="AG69" s="423">
        <v>0</v>
      </c>
      <c r="AH69" s="423"/>
    </row>
    <row r="70" spans="1:34" s="360" customFormat="1" ht="21.95" customHeight="1">
      <c r="A70" s="679" t="s">
        <v>1181</v>
      </c>
      <c r="B70" s="396" t="s">
        <v>1177</v>
      </c>
      <c r="C70" s="410">
        <v>0</v>
      </c>
      <c r="D70" s="410">
        <v>11</v>
      </c>
      <c r="E70" s="410">
        <v>28</v>
      </c>
      <c r="F70" s="410">
        <v>11.160000000000002</v>
      </c>
      <c r="G70" s="410">
        <v>4</v>
      </c>
      <c r="H70" s="410">
        <v>7.1600000000000019</v>
      </c>
      <c r="I70" s="410">
        <v>0</v>
      </c>
      <c r="J70" s="410">
        <v>2.2000000000000002</v>
      </c>
      <c r="K70" s="410">
        <v>1.1399999999999999</v>
      </c>
      <c r="L70" s="410">
        <v>0</v>
      </c>
      <c r="M70" s="410">
        <v>1.0600000000000003</v>
      </c>
      <c r="N70" s="410">
        <v>0</v>
      </c>
      <c r="O70" s="410">
        <v>8.9600000000000009</v>
      </c>
      <c r="P70" s="410">
        <v>2.86</v>
      </c>
      <c r="Q70" s="410">
        <v>6.1000000000000014</v>
      </c>
      <c r="R70" s="410">
        <v>0</v>
      </c>
      <c r="S70" s="410">
        <v>21.5</v>
      </c>
      <c r="T70" s="410">
        <v>2</v>
      </c>
      <c r="U70" s="410">
        <v>1</v>
      </c>
      <c r="V70" s="411">
        <v>0</v>
      </c>
      <c r="W70" s="410">
        <v>1</v>
      </c>
      <c r="X70" s="410">
        <v>8</v>
      </c>
      <c r="Y70" s="410">
        <v>3</v>
      </c>
      <c r="Z70" s="410">
        <v>5</v>
      </c>
      <c r="AA70" s="410">
        <v>-20.34</v>
      </c>
      <c r="AB70" s="410">
        <v>0.20000000000000018</v>
      </c>
      <c r="AC70" s="410">
        <v>-20.54</v>
      </c>
      <c r="AD70" s="410">
        <v>1.2700000000000005</v>
      </c>
      <c r="AE70" s="410">
        <v>0.20000000000000018</v>
      </c>
      <c r="AF70" s="410">
        <v>1.0700000000000003</v>
      </c>
      <c r="AG70" s="410">
        <v>21.61</v>
      </c>
      <c r="AH70" s="326"/>
    </row>
    <row r="71" spans="1:34" s="360" customFormat="1" ht="34.5">
      <c r="A71" s="680"/>
      <c r="B71" s="392" t="s">
        <v>1182</v>
      </c>
      <c r="C71" s="408">
        <v>0</v>
      </c>
      <c r="D71" s="408">
        <v>11</v>
      </c>
      <c r="E71" s="408">
        <v>28</v>
      </c>
      <c r="F71" s="142">
        <v>11.160000000000002</v>
      </c>
      <c r="G71" s="142">
        <v>4</v>
      </c>
      <c r="H71" s="142">
        <v>7.1600000000000019</v>
      </c>
      <c r="I71" s="142">
        <v>0</v>
      </c>
      <c r="J71" s="142">
        <v>2.2000000000000002</v>
      </c>
      <c r="K71" s="142">
        <v>1.1399999999999999</v>
      </c>
      <c r="L71" s="142">
        <v>0</v>
      </c>
      <c r="M71" s="142">
        <v>1.0600000000000003</v>
      </c>
      <c r="N71" s="142">
        <v>0</v>
      </c>
      <c r="O71" s="142">
        <v>8.9600000000000009</v>
      </c>
      <c r="P71" s="142">
        <v>2.86</v>
      </c>
      <c r="Q71" s="142">
        <v>6.1000000000000014</v>
      </c>
      <c r="R71" s="142">
        <v>0</v>
      </c>
      <c r="S71" s="421">
        <v>-0.10999999999999999</v>
      </c>
      <c r="T71" s="418">
        <v>2</v>
      </c>
      <c r="U71" s="422">
        <v>1</v>
      </c>
      <c r="V71" s="411">
        <v>0</v>
      </c>
      <c r="W71" s="422">
        <v>1</v>
      </c>
      <c r="X71" s="418">
        <v>8</v>
      </c>
      <c r="Y71" s="422">
        <v>3</v>
      </c>
      <c r="Z71" s="422">
        <v>5</v>
      </c>
      <c r="AA71" s="423">
        <v>1.2700000000000005</v>
      </c>
      <c r="AB71" s="423">
        <v>0.20000000000000018</v>
      </c>
      <c r="AC71" s="423">
        <v>1.0700000000000003</v>
      </c>
      <c r="AD71" s="423">
        <v>1.2700000000000005</v>
      </c>
      <c r="AE71" s="423">
        <v>0.20000000000000018</v>
      </c>
      <c r="AF71" s="423">
        <v>1.0700000000000003</v>
      </c>
      <c r="AG71" s="423">
        <v>0</v>
      </c>
      <c r="AH71" s="423"/>
    </row>
    <row r="72" spans="1:34" s="360" customFormat="1" ht="34.5">
      <c r="A72" s="682"/>
      <c r="B72" s="392" t="s">
        <v>1183</v>
      </c>
      <c r="C72" s="408">
        <v>0</v>
      </c>
      <c r="D72" s="408">
        <v>0</v>
      </c>
      <c r="E72" s="408">
        <v>0</v>
      </c>
      <c r="F72" s="142">
        <v>0</v>
      </c>
      <c r="G72" s="142">
        <v>0</v>
      </c>
      <c r="H72" s="142">
        <v>0</v>
      </c>
      <c r="I72" s="142">
        <v>0</v>
      </c>
      <c r="J72" s="142">
        <v>0</v>
      </c>
      <c r="K72" s="142">
        <v>0</v>
      </c>
      <c r="L72" s="142">
        <v>0</v>
      </c>
      <c r="M72" s="142">
        <v>0</v>
      </c>
      <c r="N72" s="142">
        <v>0</v>
      </c>
      <c r="O72" s="142">
        <v>0</v>
      </c>
      <c r="P72" s="142">
        <v>0</v>
      </c>
      <c r="Q72" s="142">
        <v>0</v>
      </c>
      <c r="R72" s="142">
        <v>0</v>
      </c>
      <c r="S72" s="421">
        <v>21.61</v>
      </c>
      <c r="T72" s="418">
        <v>0</v>
      </c>
      <c r="U72" s="422">
        <v>0</v>
      </c>
      <c r="V72" s="411">
        <v>0</v>
      </c>
      <c r="W72" s="422">
        <v>0</v>
      </c>
      <c r="X72" s="418">
        <v>0</v>
      </c>
      <c r="Y72" s="422">
        <v>0</v>
      </c>
      <c r="Z72" s="422">
        <v>0</v>
      </c>
      <c r="AA72" s="423">
        <v>-21.61</v>
      </c>
      <c r="AB72" s="423">
        <v>0</v>
      </c>
      <c r="AC72" s="423">
        <v>-21.61</v>
      </c>
      <c r="AD72" s="423">
        <v>0</v>
      </c>
      <c r="AE72" s="423">
        <v>0</v>
      </c>
      <c r="AF72" s="423">
        <v>0</v>
      </c>
      <c r="AG72" s="423">
        <v>21.61</v>
      </c>
      <c r="AH72" s="423"/>
    </row>
    <row r="73" spans="1:34" s="360" customFormat="1" ht="33.75">
      <c r="A73" s="394" t="s">
        <v>750</v>
      </c>
      <c r="B73" s="368" t="s">
        <v>790</v>
      </c>
      <c r="C73" s="408">
        <v>1</v>
      </c>
      <c r="D73" s="408">
        <v>330</v>
      </c>
      <c r="E73" s="408">
        <v>1117</v>
      </c>
      <c r="F73" s="142">
        <v>424.03999999999996</v>
      </c>
      <c r="G73" s="142">
        <v>148.91</v>
      </c>
      <c r="H73" s="142">
        <v>275.13</v>
      </c>
      <c r="I73" s="142">
        <v>0</v>
      </c>
      <c r="J73" s="142">
        <v>66.599999999999994</v>
      </c>
      <c r="K73" s="142">
        <v>34.690000000000005</v>
      </c>
      <c r="L73" s="142">
        <v>0.6</v>
      </c>
      <c r="M73" s="142">
        <v>31.909999999999989</v>
      </c>
      <c r="N73" s="142">
        <v>0</v>
      </c>
      <c r="O73" s="142">
        <v>357.44</v>
      </c>
      <c r="P73" s="142">
        <v>114.22</v>
      </c>
      <c r="Q73" s="142">
        <v>243.22</v>
      </c>
      <c r="R73" s="142">
        <v>0</v>
      </c>
      <c r="S73" s="421">
        <v>-2.94</v>
      </c>
      <c r="T73" s="418">
        <v>61</v>
      </c>
      <c r="U73" s="422">
        <v>34</v>
      </c>
      <c r="V73" s="411">
        <v>0.6</v>
      </c>
      <c r="W73" s="422">
        <v>27</v>
      </c>
      <c r="X73" s="418">
        <v>331</v>
      </c>
      <c r="Y73" s="422">
        <v>117</v>
      </c>
      <c r="Z73" s="422">
        <v>214</v>
      </c>
      <c r="AA73" s="423">
        <v>34.97999999999999</v>
      </c>
      <c r="AB73" s="423">
        <v>5.5999999999999943</v>
      </c>
      <c r="AC73" s="423">
        <v>29.379999999999995</v>
      </c>
      <c r="AD73" s="423">
        <v>34.97999999999999</v>
      </c>
      <c r="AE73" s="423">
        <v>5.5999999999999943</v>
      </c>
      <c r="AF73" s="423">
        <v>29.379999999999995</v>
      </c>
      <c r="AG73" s="423">
        <v>0</v>
      </c>
      <c r="AH73" s="423"/>
    </row>
    <row r="74" spans="1:34" s="360" customFormat="1" ht="34.5">
      <c r="A74" s="394" t="s">
        <v>735</v>
      </c>
      <c r="B74" s="392" t="s">
        <v>1184</v>
      </c>
      <c r="C74" s="408">
        <v>0</v>
      </c>
      <c r="D74" s="408">
        <v>123</v>
      </c>
      <c r="E74" s="408">
        <v>538</v>
      </c>
      <c r="F74" s="142">
        <v>196.76000000000002</v>
      </c>
      <c r="G74" s="142">
        <v>67.72</v>
      </c>
      <c r="H74" s="142">
        <v>129.04000000000002</v>
      </c>
      <c r="I74" s="142">
        <v>0</v>
      </c>
      <c r="J74" s="142">
        <v>24.6</v>
      </c>
      <c r="K74" s="142">
        <v>12.71</v>
      </c>
      <c r="L74" s="142">
        <v>0</v>
      </c>
      <c r="M74" s="142">
        <v>11.89</v>
      </c>
      <c r="N74" s="142">
        <v>0</v>
      </c>
      <c r="O74" s="142">
        <v>172.16</v>
      </c>
      <c r="P74" s="142">
        <v>55.01</v>
      </c>
      <c r="Q74" s="142">
        <v>117.15</v>
      </c>
      <c r="R74" s="142">
        <v>0</v>
      </c>
      <c r="S74" s="421">
        <v>33.840000000000003</v>
      </c>
      <c r="T74" s="418">
        <v>22</v>
      </c>
      <c r="U74" s="422">
        <v>12</v>
      </c>
      <c r="V74" s="411">
        <v>0</v>
      </c>
      <c r="W74" s="422">
        <v>10</v>
      </c>
      <c r="X74" s="418">
        <v>155</v>
      </c>
      <c r="Y74" s="422">
        <v>52</v>
      </c>
      <c r="Z74" s="422">
        <v>103</v>
      </c>
      <c r="AA74" s="423">
        <v>-14.080000000000005</v>
      </c>
      <c r="AB74" s="423">
        <v>2.6000000000000014</v>
      </c>
      <c r="AC74" s="423">
        <v>-16.680000000000007</v>
      </c>
      <c r="AD74" s="423">
        <v>0</v>
      </c>
      <c r="AE74" s="423">
        <v>0</v>
      </c>
      <c r="AF74" s="423">
        <v>0</v>
      </c>
      <c r="AG74" s="423">
        <v>14.079999999999984</v>
      </c>
      <c r="AH74" s="423"/>
    </row>
    <row r="75" spans="1:34" s="360" customFormat="1" ht="23.25">
      <c r="A75" s="391" t="s">
        <v>1185</v>
      </c>
      <c r="B75" s="392" t="s">
        <v>1186</v>
      </c>
      <c r="C75" s="408">
        <v>4</v>
      </c>
      <c r="D75" s="408">
        <v>825</v>
      </c>
      <c r="E75" s="408">
        <v>3082</v>
      </c>
      <c r="F75" s="142">
        <v>1153.6399999999999</v>
      </c>
      <c r="G75" s="142">
        <v>402.77</v>
      </c>
      <c r="H75" s="142">
        <v>750.87</v>
      </c>
      <c r="I75" s="142">
        <v>0</v>
      </c>
      <c r="J75" s="142">
        <v>167.4</v>
      </c>
      <c r="K75" s="142">
        <v>87.63000000000001</v>
      </c>
      <c r="L75" s="142">
        <v>2.4</v>
      </c>
      <c r="M75" s="142">
        <v>79.77</v>
      </c>
      <c r="N75" s="142">
        <v>0</v>
      </c>
      <c r="O75" s="142">
        <v>986.24</v>
      </c>
      <c r="P75" s="142">
        <v>315.14</v>
      </c>
      <c r="Q75" s="142">
        <v>671.1</v>
      </c>
      <c r="R75" s="142">
        <v>0</v>
      </c>
      <c r="S75" s="421">
        <v>-9.07</v>
      </c>
      <c r="T75" s="418">
        <v>153</v>
      </c>
      <c r="U75" s="422">
        <v>86</v>
      </c>
      <c r="V75" s="411">
        <v>2.4</v>
      </c>
      <c r="W75" s="422">
        <v>67</v>
      </c>
      <c r="X75" s="418">
        <v>911</v>
      </c>
      <c r="Y75" s="422">
        <v>322</v>
      </c>
      <c r="Z75" s="422">
        <v>589</v>
      </c>
      <c r="AA75" s="423">
        <v>98.710000000000065</v>
      </c>
      <c r="AB75" s="423">
        <v>14.400000000000006</v>
      </c>
      <c r="AC75" s="423">
        <v>84.310000000000059</v>
      </c>
      <c r="AD75" s="423">
        <v>98.710000000000065</v>
      </c>
      <c r="AE75" s="423">
        <v>14.400000000000006</v>
      </c>
      <c r="AF75" s="423">
        <v>84.310000000000059</v>
      </c>
      <c r="AG75" s="423">
        <v>0</v>
      </c>
      <c r="AH75" s="423"/>
    </row>
    <row r="76" spans="1:34" s="360" customFormat="1" ht="23.25">
      <c r="A76" s="391" t="s">
        <v>1187</v>
      </c>
      <c r="B76" s="392" t="s">
        <v>1188</v>
      </c>
      <c r="C76" s="408">
        <v>6</v>
      </c>
      <c r="D76" s="408">
        <v>719</v>
      </c>
      <c r="E76" s="408">
        <v>3021</v>
      </c>
      <c r="F76" s="142">
        <v>1114.1199999999999</v>
      </c>
      <c r="G76" s="142">
        <v>386.78</v>
      </c>
      <c r="H76" s="142">
        <v>727.34</v>
      </c>
      <c r="I76" s="142">
        <v>0</v>
      </c>
      <c r="J76" s="142">
        <v>147.4</v>
      </c>
      <c r="K76" s="142">
        <v>77.88</v>
      </c>
      <c r="L76" s="142">
        <v>3.6</v>
      </c>
      <c r="M76" s="142">
        <v>69.52000000000001</v>
      </c>
      <c r="N76" s="142">
        <v>0</v>
      </c>
      <c r="O76" s="142">
        <v>966.72</v>
      </c>
      <c r="P76" s="142">
        <v>308.89999999999998</v>
      </c>
      <c r="Q76" s="142">
        <v>657.82</v>
      </c>
      <c r="R76" s="142">
        <v>0</v>
      </c>
      <c r="S76" s="421">
        <v>-10.85</v>
      </c>
      <c r="T76" s="418">
        <v>136</v>
      </c>
      <c r="U76" s="422">
        <v>77</v>
      </c>
      <c r="V76" s="411">
        <v>3.6</v>
      </c>
      <c r="W76" s="422">
        <v>59</v>
      </c>
      <c r="X76" s="418">
        <v>893</v>
      </c>
      <c r="Y76" s="422">
        <v>315</v>
      </c>
      <c r="Z76" s="422">
        <v>578</v>
      </c>
      <c r="AA76" s="423">
        <v>95.970000000000056</v>
      </c>
      <c r="AB76" s="423">
        <v>11.400000000000006</v>
      </c>
      <c r="AC76" s="423">
        <v>84.57000000000005</v>
      </c>
      <c r="AD76" s="423">
        <v>95.970000000000056</v>
      </c>
      <c r="AE76" s="423">
        <v>11.400000000000006</v>
      </c>
      <c r="AF76" s="423">
        <v>84.57000000000005</v>
      </c>
      <c r="AG76" s="423">
        <v>0</v>
      </c>
      <c r="AH76" s="423"/>
    </row>
    <row r="77" spans="1:34" s="360" customFormat="1" ht="15" customHeight="1">
      <c r="A77" s="679" t="s">
        <v>1189</v>
      </c>
      <c r="B77" s="398" t="s">
        <v>10</v>
      </c>
      <c r="C77" s="410">
        <v>2</v>
      </c>
      <c r="D77" s="410">
        <v>272</v>
      </c>
      <c r="E77" s="410">
        <v>1573</v>
      </c>
      <c r="F77" s="410">
        <v>558.96</v>
      </c>
      <c r="G77" s="410">
        <v>190.14</v>
      </c>
      <c r="H77" s="410">
        <v>368.82000000000005</v>
      </c>
      <c r="I77" s="410">
        <v>0</v>
      </c>
      <c r="J77" s="410">
        <v>55.600000000000009</v>
      </c>
      <c r="K77" s="410">
        <v>29.3</v>
      </c>
      <c r="L77" s="410">
        <v>1.2</v>
      </c>
      <c r="M77" s="410">
        <v>26.300000000000004</v>
      </c>
      <c r="N77" s="410">
        <v>0</v>
      </c>
      <c r="O77" s="410">
        <v>503.36</v>
      </c>
      <c r="P77" s="410">
        <v>160.84</v>
      </c>
      <c r="Q77" s="410">
        <v>342.52</v>
      </c>
      <c r="R77" s="410">
        <v>0</v>
      </c>
      <c r="S77" s="410">
        <v>-6.66</v>
      </c>
      <c r="T77" s="410">
        <v>52</v>
      </c>
      <c r="U77" s="410">
        <v>29</v>
      </c>
      <c r="V77" s="411">
        <v>1.2</v>
      </c>
      <c r="W77" s="410">
        <v>23</v>
      </c>
      <c r="X77" s="410">
        <v>464</v>
      </c>
      <c r="Y77" s="410">
        <v>164</v>
      </c>
      <c r="Z77" s="410">
        <v>300</v>
      </c>
      <c r="AA77" s="410">
        <v>49.620000000000019</v>
      </c>
      <c r="AB77" s="410">
        <v>3.600000000000005</v>
      </c>
      <c r="AC77" s="410">
        <v>46.02000000000001</v>
      </c>
      <c r="AD77" s="410">
        <v>49.620000000000019</v>
      </c>
      <c r="AE77" s="410">
        <v>3.600000000000005</v>
      </c>
      <c r="AF77" s="410">
        <v>46.02000000000001</v>
      </c>
      <c r="AG77" s="410">
        <v>0</v>
      </c>
      <c r="AH77" s="423"/>
    </row>
    <row r="78" spans="1:34" s="360" customFormat="1" ht="15" customHeight="1">
      <c r="A78" s="680"/>
      <c r="B78" s="368" t="s">
        <v>1163</v>
      </c>
      <c r="C78" s="408">
        <v>0</v>
      </c>
      <c r="D78" s="408">
        <v>0</v>
      </c>
      <c r="E78" s="408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0</v>
      </c>
      <c r="N78" s="142">
        <v>0</v>
      </c>
      <c r="O78" s="142">
        <v>0</v>
      </c>
      <c r="P78" s="142">
        <v>0</v>
      </c>
      <c r="Q78" s="142">
        <v>0</v>
      </c>
      <c r="R78" s="142">
        <v>0</v>
      </c>
      <c r="S78" s="421">
        <v>0</v>
      </c>
      <c r="T78" s="418">
        <v>0</v>
      </c>
      <c r="U78" s="422">
        <v>0</v>
      </c>
      <c r="V78" s="411">
        <v>0</v>
      </c>
      <c r="W78" s="422">
        <v>0</v>
      </c>
      <c r="X78" s="418">
        <v>0</v>
      </c>
      <c r="Y78" s="422">
        <v>0</v>
      </c>
      <c r="Z78" s="422">
        <v>0</v>
      </c>
      <c r="AA78" s="423">
        <v>0</v>
      </c>
      <c r="AB78" s="423">
        <v>0</v>
      </c>
      <c r="AC78" s="423">
        <v>0</v>
      </c>
      <c r="AD78" s="423">
        <v>0</v>
      </c>
      <c r="AE78" s="423">
        <v>0</v>
      </c>
      <c r="AF78" s="423">
        <v>0</v>
      </c>
      <c r="AG78" s="423">
        <v>0</v>
      </c>
      <c r="AH78" s="423"/>
    </row>
    <row r="79" spans="1:34" s="360" customFormat="1" ht="33.75">
      <c r="A79" s="680"/>
      <c r="B79" s="368" t="s">
        <v>795</v>
      </c>
      <c r="C79" s="408">
        <v>1</v>
      </c>
      <c r="D79" s="408">
        <v>154</v>
      </c>
      <c r="E79" s="408">
        <v>831</v>
      </c>
      <c r="F79" s="142">
        <v>297.32000000000005</v>
      </c>
      <c r="G79" s="142">
        <v>101.48</v>
      </c>
      <c r="H79" s="142">
        <v>195.84000000000003</v>
      </c>
      <c r="I79" s="142">
        <v>0</v>
      </c>
      <c r="J79" s="142">
        <v>31.400000000000002</v>
      </c>
      <c r="K79" s="142">
        <v>16.510000000000002</v>
      </c>
      <c r="L79" s="142">
        <v>0.6</v>
      </c>
      <c r="M79" s="142">
        <v>14.89</v>
      </c>
      <c r="N79" s="142">
        <v>0</v>
      </c>
      <c r="O79" s="142">
        <v>265.92</v>
      </c>
      <c r="P79" s="142">
        <v>84.97</v>
      </c>
      <c r="Q79" s="142">
        <v>180.95000000000002</v>
      </c>
      <c r="R79" s="142">
        <v>0</v>
      </c>
      <c r="S79" s="421">
        <v>-3.58</v>
      </c>
      <c r="T79" s="418">
        <v>29</v>
      </c>
      <c r="U79" s="422">
        <v>16</v>
      </c>
      <c r="V79" s="411">
        <v>0.6</v>
      </c>
      <c r="W79" s="422">
        <v>13</v>
      </c>
      <c r="X79" s="418">
        <v>246</v>
      </c>
      <c r="Y79" s="422">
        <v>87</v>
      </c>
      <c r="Z79" s="422">
        <v>159</v>
      </c>
      <c r="AA79" s="423">
        <v>25.900000000000002</v>
      </c>
      <c r="AB79" s="423">
        <v>2.4000000000000021</v>
      </c>
      <c r="AC79" s="423">
        <v>23.5</v>
      </c>
      <c r="AD79" s="423">
        <v>25.900000000000002</v>
      </c>
      <c r="AE79" s="423">
        <v>2.4000000000000021</v>
      </c>
      <c r="AF79" s="423">
        <v>23.5</v>
      </c>
      <c r="AG79" s="423">
        <v>0</v>
      </c>
      <c r="AH79" s="423"/>
    </row>
    <row r="80" spans="1:34" s="360" customFormat="1" ht="22.5">
      <c r="A80" s="680"/>
      <c r="B80" s="368" t="s">
        <v>796</v>
      </c>
      <c r="C80" s="408">
        <v>1</v>
      </c>
      <c r="D80" s="408">
        <v>118</v>
      </c>
      <c r="E80" s="408">
        <v>742</v>
      </c>
      <c r="F80" s="142">
        <v>261.64</v>
      </c>
      <c r="G80" s="142">
        <v>88.66</v>
      </c>
      <c r="H80" s="142">
        <v>172.98</v>
      </c>
      <c r="I80" s="142">
        <v>0</v>
      </c>
      <c r="J80" s="142">
        <v>24.200000000000003</v>
      </c>
      <c r="K80" s="142">
        <v>12.79</v>
      </c>
      <c r="L80" s="142">
        <v>0.6</v>
      </c>
      <c r="M80" s="142">
        <v>11.410000000000004</v>
      </c>
      <c r="N80" s="142">
        <v>0</v>
      </c>
      <c r="O80" s="142">
        <v>237.44</v>
      </c>
      <c r="P80" s="142">
        <v>75.87</v>
      </c>
      <c r="Q80" s="142">
        <v>161.57</v>
      </c>
      <c r="R80" s="142">
        <v>0</v>
      </c>
      <c r="S80" s="421">
        <v>-3.08</v>
      </c>
      <c r="T80" s="418">
        <v>23</v>
      </c>
      <c r="U80" s="422">
        <v>13</v>
      </c>
      <c r="V80" s="411">
        <v>0.6</v>
      </c>
      <c r="W80" s="422">
        <v>10</v>
      </c>
      <c r="X80" s="418">
        <v>218</v>
      </c>
      <c r="Y80" s="422">
        <v>77</v>
      </c>
      <c r="Z80" s="422">
        <v>141</v>
      </c>
      <c r="AA80" s="423">
        <v>23.720000000000013</v>
      </c>
      <c r="AB80" s="423">
        <v>1.2000000000000028</v>
      </c>
      <c r="AC80" s="423">
        <v>22.52000000000001</v>
      </c>
      <c r="AD80" s="423">
        <v>23.720000000000013</v>
      </c>
      <c r="AE80" s="423">
        <v>1.2000000000000028</v>
      </c>
      <c r="AF80" s="423">
        <v>22.52000000000001</v>
      </c>
      <c r="AG80" s="423">
        <v>0</v>
      </c>
      <c r="AH80" s="423"/>
    </row>
    <row r="81" spans="1:34" s="360" customFormat="1" ht="20.100000000000001" customHeight="1">
      <c r="A81" s="682"/>
      <c r="B81" s="392" t="s">
        <v>1190</v>
      </c>
      <c r="C81" s="408">
        <v>0</v>
      </c>
      <c r="D81" s="408">
        <v>0</v>
      </c>
      <c r="E81" s="408">
        <v>0</v>
      </c>
      <c r="F81" s="142">
        <v>0</v>
      </c>
      <c r="G81" s="142">
        <v>0</v>
      </c>
      <c r="H81" s="142">
        <v>0</v>
      </c>
      <c r="I81" s="142">
        <v>0</v>
      </c>
      <c r="J81" s="142">
        <v>0</v>
      </c>
      <c r="K81" s="142">
        <v>0</v>
      </c>
      <c r="L81" s="142">
        <v>0</v>
      </c>
      <c r="M81" s="142">
        <v>0</v>
      </c>
      <c r="N81" s="142">
        <v>0</v>
      </c>
      <c r="O81" s="142">
        <v>0</v>
      </c>
      <c r="P81" s="142">
        <v>0</v>
      </c>
      <c r="Q81" s="142">
        <v>0</v>
      </c>
      <c r="R81" s="142">
        <v>0</v>
      </c>
      <c r="S81" s="421">
        <v>0</v>
      </c>
      <c r="T81" s="418">
        <v>0</v>
      </c>
      <c r="U81" s="422">
        <v>0</v>
      </c>
      <c r="V81" s="411">
        <v>0</v>
      </c>
      <c r="W81" s="422">
        <v>0</v>
      </c>
      <c r="X81" s="418">
        <v>0</v>
      </c>
      <c r="Y81" s="422">
        <v>0</v>
      </c>
      <c r="Z81" s="422">
        <v>0</v>
      </c>
      <c r="AA81" s="423">
        <v>0</v>
      </c>
      <c r="AB81" s="423">
        <v>0</v>
      </c>
      <c r="AC81" s="423">
        <v>0</v>
      </c>
      <c r="AD81" s="423">
        <v>0</v>
      </c>
      <c r="AE81" s="423">
        <v>0</v>
      </c>
      <c r="AF81" s="423">
        <v>0</v>
      </c>
      <c r="AG81" s="423">
        <v>0</v>
      </c>
      <c r="AH81" s="423"/>
    </row>
    <row r="82" spans="1:34" s="518" customFormat="1" ht="21" customHeight="1">
      <c r="A82" s="679" t="s">
        <v>1191</v>
      </c>
      <c r="B82" s="396" t="s">
        <v>1177</v>
      </c>
      <c r="C82" s="410">
        <v>6</v>
      </c>
      <c r="D82" s="410">
        <v>1606</v>
      </c>
      <c r="E82" s="410">
        <v>4199</v>
      </c>
      <c r="F82" s="410">
        <v>1668.4799999999998</v>
      </c>
      <c r="G82" s="410">
        <v>598.85</v>
      </c>
      <c r="H82" s="410">
        <v>1069.6300000000001</v>
      </c>
      <c r="I82" s="410">
        <v>0</v>
      </c>
      <c r="J82" s="410">
        <v>324.80000000000007</v>
      </c>
      <c r="K82" s="410">
        <v>169.50000000000003</v>
      </c>
      <c r="L82" s="410">
        <v>3.6</v>
      </c>
      <c r="M82" s="410">
        <v>155.30000000000001</v>
      </c>
      <c r="N82" s="410">
        <v>0</v>
      </c>
      <c r="O82" s="410">
        <v>1343.68</v>
      </c>
      <c r="P82" s="410">
        <v>429.34999999999997</v>
      </c>
      <c r="Q82" s="410">
        <v>914.33</v>
      </c>
      <c r="R82" s="410">
        <v>0</v>
      </c>
      <c r="S82" s="410">
        <v>-14.38</v>
      </c>
      <c r="T82" s="410">
        <v>298</v>
      </c>
      <c r="U82" s="410">
        <v>167</v>
      </c>
      <c r="V82" s="411">
        <v>3.6</v>
      </c>
      <c r="W82" s="410">
        <v>131</v>
      </c>
      <c r="X82" s="410">
        <v>1243</v>
      </c>
      <c r="Y82" s="410">
        <v>440</v>
      </c>
      <c r="Z82" s="410">
        <v>803</v>
      </c>
      <c r="AA82" s="410">
        <v>141.86000000000004</v>
      </c>
      <c r="AB82" s="410">
        <v>26.800000000000008</v>
      </c>
      <c r="AC82" s="410">
        <v>115.06000000000003</v>
      </c>
      <c r="AD82" s="410">
        <v>141.86000000000004</v>
      </c>
      <c r="AE82" s="410">
        <v>26.800000000000008</v>
      </c>
      <c r="AF82" s="410">
        <v>115.06000000000003</v>
      </c>
      <c r="AG82" s="410">
        <v>0</v>
      </c>
      <c r="AH82" s="423"/>
    </row>
    <row r="83" spans="1:34" s="360" customFormat="1" ht="45">
      <c r="A83" s="680"/>
      <c r="B83" s="368" t="s">
        <v>797</v>
      </c>
      <c r="C83" s="408">
        <v>2</v>
      </c>
      <c r="D83" s="408">
        <v>588</v>
      </c>
      <c r="E83" s="408">
        <v>1725</v>
      </c>
      <c r="F83" s="142">
        <v>670.8</v>
      </c>
      <c r="G83" s="142">
        <v>238.32</v>
      </c>
      <c r="H83" s="142">
        <v>432.48</v>
      </c>
      <c r="I83" s="142">
        <v>0</v>
      </c>
      <c r="J83" s="142">
        <v>118.8</v>
      </c>
      <c r="K83" s="142">
        <v>61.940000000000005</v>
      </c>
      <c r="L83" s="142">
        <v>1.2</v>
      </c>
      <c r="M83" s="142">
        <v>56.859999999999992</v>
      </c>
      <c r="N83" s="142">
        <v>0</v>
      </c>
      <c r="O83" s="142">
        <v>552</v>
      </c>
      <c r="P83" s="142">
        <v>176.38</v>
      </c>
      <c r="Q83" s="142">
        <v>375.62</v>
      </c>
      <c r="R83" s="142">
        <v>0</v>
      </c>
      <c r="S83" s="421">
        <v>-5.61</v>
      </c>
      <c r="T83" s="418">
        <v>109</v>
      </c>
      <c r="U83" s="422">
        <v>61</v>
      </c>
      <c r="V83" s="411">
        <v>1.2</v>
      </c>
      <c r="W83" s="422">
        <v>48</v>
      </c>
      <c r="X83" s="418">
        <v>510</v>
      </c>
      <c r="Y83" s="422">
        <v>180</v>
      </c>
      <c r="Z83" s="422">
        <v>330</v>
      </c>
      <c r="AA83" s="423">
        <v>57.410000000000011</v>
      </c>
      <c r="AB83" s="423">
        <v>9.7999999999999972</v>
      </c>
      <c r="AC83" s="423">
        <v>47.610000000000014</v>
      </c>
      <c r="AD83" s="423">
        <v>57.410000000000011</v>
      </c>
      <c r="AE83" s="423">
        <v>9.7999999999999972</v>
      </c>
      <c r="AF83" s="423">
        <v>47.610000000000014</v>
      </c>
      <c r="AG83" s="423">
        <v>0</v>
      </c>
      <c r="AH83" s="423"/>
    </row>
    <row r="84" spans="1:34" s="360" customFormat="1" ht="45">
      <c r="A84" s="680"/>
      <c r="B84" s="368" t="s">
        <v>798</v>
      </c>
      <c r="C84" s="408">
        <v>1</v>
      </c>
      <c r="D84" s="408">
        <v>73</v>
      </c>
      <c r="E84" s="408">
        <v>372</v>
      </c>
      <c r="F84" s="142">
        <v>134.24</v>
      </c>
      <c r="G84" s="142">
        <v>46.18</v>
      </c>
      <c r="H84" s="142">
        <v>88.06</v>
      </c>
      <c r="I84" s="142">
        <v>0</v>
      </c>
      <c r="J84" s="142">
        <v>15.2</v>
      </c>
      <c r="K84" s="142">
        <v>8.14</v>
      </c>
      <c r="L84" s="142">
        <v>0.6</v>
      </c>
      <c r="M84" s="142">
        <v>7.0599999999999987</v>
      </c>
      <c r="N84" s="142">
        <v>0</v>
      </c>
      <c r="O84" s="142">
        <v>119.03999999999999</v>
      </c>
      <c r="P84" s="142">
        <v>38.04</v>
      </c>
      <c r="Q84" s="142">
        <v>81</v>
      </c>
      <c r="R84" s="142">
        <v>0</v>
      </c>
      <c r="S84" s="421">
        <v>-1.37</v>
      </c>
      <c r="T84" s="418">
        <v>14</v>
      </c>
      <c r="U84" s="422">
        <v>8</v>
      </c>
      <c r="V84" s="411">
        <v>0.6</v>
      </c>
      <c r="W84" s="422">
        <v>6</v>
      </c>
      <c r="X84" s="418">
        <v>110</v>
      </c>
      <c r="Y84" s="422">
        <v>39</v>
      </c>
      <c r="Z84" s="422">
        <v>71</v>
      </c>
      <c r="AA84" s="423">
        <v>11.609999999999996</v>
      </c>
      <c r="AB84" s="423">
        <v>1.1999999999999993</v>
      </c>
      <c r="AC84" s="423">
        <v>10.409999999999997</v>
      </c>
      <c r="AD84" s="423">
        <v>11.609999999999996</v>
      </c>
      <c r="AE84" s="423">
        <v>1.1999999999999993</v>
      </c>
      <c r="AF84" s="423">
        <v>10.409999999999997</v>
      </c>
      <c r="AG84" s="423">
        <v>0</v>
      </c>
      <c r="AH84" s="423"/>
    </row>
    <row r="85" spans="1:34" s="360" customFormat="1" ht="33.75">
      <c r="A85" s="680"/>
      <c r="B85" s="368" t="s">
        <v>799</v>
      </c>
      <c r="C85" s="408">
        <v>1</v>
      </c>
      <c r="D85" s="408">
        <v>176</v>
      </c>
      <c r="E85" s="408">
        <v>889</v>
      </c>
      <c r="F85" s="142">
        <v>320.28000000000003</v>
      </c>
      <c r="G85" s="142">
        <v>109.68</v>
      </c>
      <c r="H85" s="142">
        <v>210.60000000000002</v>
      </c>
      <c r="I85" s="142">
        <v>0</v>
      </c>
      <c r="J85" s="142">
        <v>35.800000000000004</v>
      </c>
      <c r="K85" s="142">
        <v>18.78</v>
      </c>
      <c r="L85" s="142">
        <v>0.6</v>
      </c>
      <c r="M85" s="142">
        <v>17.020000000000003</v>
      </c>
      <c r="N85" s="142">
        <v>0</v>
      </c>
      <c r="O85" s="142">
        <v>284.48</v>
      </c>
      <c r="P85" s="142">
        <v>90.9</v>
      </c>
      <c r="Q85" s="142">
        <v>193.58</v>
      </c>
      <c r="R85" s="142">
        <v>0</v>
      </c>
      <c r="S85" s="421">
        <v>-3.42</v>
      </c>
      <c r="T85" s="418">
        <v>33</v>
      </c>
      <c r="U85" s="422">
        <v>19</v>
      </c>
      <c r="V85" s="411">
        <v>0.6</v>
      </c>
      <c r="W85" s="422">
        <v>14</v>
      </c>
      <c r="X85" s="418">
        <v>262</v>
      </c>
      <c r="Y85" s="422">
        <v>92</v>
      </c>
      <c r="Z85" s="422">
        <v>170</v>
      </c>
      <c r="AA85" s="423">
        <v>28.700000000000038</v>
      </c>
      <c r="AB85" s="423">
        <v>2.8000000000000043</v>
      </c>
      <c r="AC85" s="423">
        <v>25.900000000000034</v>
      </c>
      <c r="AD85" s="423">
        <v>28.700000000000038</v>
      </c>
      <c r="AE85" s="423">
        <v>2.8000000000000043</v>
      </c>
      <c r="AF85" s="423">
        <v>25.900000000000034</v>
      </c>
      <c r="AG85" s="423">
        <v>0</v>
      </c>
      <c r="AH85" s="423"/>
    </row>
    <row r="86" spans="1:34" s="360" customFormat="1" ht="45">
      <c r="A86" s="680"/>
      <c r="B86" s="368" t="s">
        <v>800</v>
      </c>
      <c r="C86" s="408">
        <v>1</v>
      </c>
      <c r="D86" s="408">
        <v>639</v>
      </c>
      <c r="E86" s="408">
        <v>831</v>
      </c>
      <c r="F86" s="142">
        <v>394.32</v>
      </c>
      <c r="G86" s="142">
        <v>151.57999999999998</v>
      </c>
      <c r="H86" s="142">
        <v>242.74</v>
      </c>
      <c r="I86" s="142">
        <v>0</v>
      </c>
      <c r="J86" s="142">
        <v>128.4</v>
      </c>
      <c r="K86" s="142">
        <v>66.61</v>
      </c>
      <c r="L86" s="142">
        <v>0.6</v>
      </c>
      <c r="M86" s="142">
        <v>61.790000000000006</v>
      </c>
      <c r="N86" s="142">
        <v>0</v>
      </c>
      <c r="O86" s="142">
        <v>265.92</v>
      </c>
      <c r="P86" s="142">
        <v>84.97</v>
      </c>
      <c r="Q86" s="142">
        <v>180.95000000000002</v>
      </c>
      <c r="R86" s="142">
        <v>0</v>
      </c>
      <c r="S86" s="421">
        <v>-2.9</v>
      </c>
      <c r="T86" s="418">
        <v>117</v>
      </c>
      <c r="U86" s="422">
        <v>65</v>
      </c>
      <c r="V86" s="411">
        <v>0.6</v>
      </c>
      <c r="W86" s="422">
        <v>52</v>
      </c>
      <c r="X86" s="418">
        <v>248</v>
      </c>
      <c r="Y86" s="422">
        <v>89</v>
      </c>
      <c r="Z86" s="422">
        <v>159</v>
      </c>
      <c r="AA86" s="423">
        <v>32.22</v>
      </c>
      <c r="AB86" s="423">
        <v>11.400000000000006</v>
      </c>
      <c r="AC86" s="423">
        <v>20.819999999999993</v>
      </c>
      <c r="AD86" s="423">
        <v>32.22</v>
      </c>
      <c r="AE86" s="423">
        <v>11.400000000000006</v>
      </c>
      <c r="AF86" s="423">
        <v>20.819999999999993</v>
      </c>
      <c r="AG86" s="423">
        <v>0</v>
      </c>
      <c r="AH86" s="423"/>
    </row>
    <row r="87" spans="1:34" s="360" customFormat="1" ht="33.75">
      <c r="A87" s="680"/>
      <c r="B87" s="368" t="s">
        <v>801</v>
      </c>
      <c r="C87" s="408">
        <v>1</v>
      </c>
      <c r="D87" s="408">
        <v>130</v>
      </c>
      <c r="E87" s="408">
        <v>382</v>
      </c>
      <c r="F87" s="142">
        <v>148.84</v>
      </c>
      <c r="G87" s="142">
        <v>53.09</v>
      </c>
      <c r="H87" s="142">
        <v>95.75</v>
      </c>
      <c r="I87" s="142">
        <v>0</v>
      </c>
      <c r="J87" s="142">
        <v>26.6</v>
      </c>
      <c r="K87" s="142">
        <v>14.03</v>
      </c>
      <c r="L87" s="142">
        <v>0.6</v>
      </c>
      <c r="M87" s="142">
        <v>12.570000000000002</v>
      </c>
      <c r="N87" s="142">
        <v>0</v>
      </c>
      <c r="O87" s="142">
        <v>122.24</v>
      </c>
      <c r="P87" s="142">
        <v>39.06</v>
      </c>
      <c r="Q87" s="142">
        <v>83.179999999999993</v>
      </c>
      <c r="R87" s="142">
        <v>0</v>
      </c>
      <c r="S87" s="421">
        <v>-1.08</v>
      </c>
      <c r="T87" s="418">
        <v>25</v>
      </c>
      <c r="U87" s="422">
        <v>14</v>
      </c>
      <c r="V87" s="411">
        <v>0.6</v>
      </c>
      <c r="W87" s="422">
        <v>11</v>
      </c>
      <c r="X87" s="418">
        <v>113</v>
      </c>
      <c r="Y87" s="422">
        <v>40</v>
      </c>
      <c r="Z87" s="422">
        <v>73</v>
      </c>
      <c r="AA87" s="423">
        <v>11.919999999999995</v>
      </c>
      <c r="AB87" s="423">
        <v>1.6000000000000014</v>
      </c>
      <c r="AC87" s="423">
        <v>10.319999999999993</v>
      </c>
      <c r="AD87" s="423">
        <v>11.919999999999995</v>
      </c>
      <c r="AE87" s="423">
        <v>1.6000000000000014</v>
      </c>
      <c r="AF87" s="423">
        <v>10.319999999999993</v>
      </c>
      <c r="AG87" s="423">
        <v>0</v>
      </c>
      <c r="AH87" s="423"/>
    </row>
  </sheetData>
  <autoFilter ref="A10:AU87"/>
  <mergeCells count="32">
    <mergeCell ref="A82:A87"/>
    <mergeCell ref="A42:A44"/>
    <mergeCell ref="A56:A60"/>
    <mergeCell ref="A65:A69"/>
    <mergeCell ref="A70:A72"/>
    <mergeCell ref="A77:A81"/>
    <mergeCell ref="A38:A40"/>
    <mergeCell ref="T6:W6"/>
    <mergeCell ref="A30:A35"/>
    <mergeCell ref="F6:I6"/>
    <mergeCell ref="J6:N6"/>
    <mergeCell ref="O6:R6"/>
    <mergeCell ref="S5:S7"/>
    <mergeCell ref="A8:B8"/>
    <mergeCell ref="A9:B9"/>
    <mergeCell ref="A10:A26"/>
    <mergeCell ref="A2:B2"/>
    <mergeCell ref="A3:AH3"/>
    <mergeCell ref="A5:B7"/>
    <mergeCell ref="C5:E5"/>
    <mergeCell ref="F5:R5"/>
    <mergeCell ref="T5:Z5"/>
    <mergeCell ref="AA5:AC5"/>
    <mergeCell ref="AD5:AF5"/>
    <mergeCell ref="AG5:AG7"/>
    <mergeCell ref="AA6:AA7"/>
    <mergeCell ref="AD6:AD7"/>
    <mergeCell ref="AH5:AH7"/>
    <mergeCell ref="C6:C7"/>
    <mergeCell ref="D6:D7"/>
    <mergeCell ref="E6:E7"/>
    <mergeCell ref="X6:Z6"/>
  </mergeCells>
  <phoneticPr fontId="145" type="noConversion"/>
  <pageMargins left="0.70866141732283472" right="0.70866141732283472" top="0.74803149606299213" bottom="0.74803149606299213" header="0.31496062992125984" footer="0.31496062992125984"/>
  <pageSetup paperSize="8" scale="6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workbookViewId="0">
      <selection activeCell="F15" sqref="F15"/>
    </sheetView>
  </sheetViews>
  <sheetFormatPr defaultColWidth="9" defaultRowHeight="13.5" outlineLevelRow="1"/>
  <cols>
    <col min="1" max="1" width="7.25" style="476" customWidth="1"/>
    <col min="2" max="2" width="17.5" style="476" customWidth="1"/>
    <col min="3" max="3" width="7.875" style="476" customWidth="1"/>
    <col min="4" max="4" width="8.625" style="546" customWidth="1"/>
    <col min="5" max="5" width="4.125" style="536" customWidth="1"/>
    <col min="6" max="6" width="3.75" style="536" customWidth="1"/>
    <col min="7" max="7" width="5.75" style="537" customWidth="1"/>
    <col min="8" max="8" width="4.125" style="537" customWidth="1"/>
    <col min="9" max="9" width="9.375" style="476" customWidth="1"/>
    <col min="10" max="10" width="9.5" style="477" customWidth="1"/>
    <col min="11" max="11" width="6.75" style="477" customWidth="1"/>
    <col min="12" max="12" width="7.625" style="477" customWidth="1"/>
    <col min="13" max="13" width="7.125" style="476" customWidth="1"/>
    <col min="14" max="14" width="6.75" style="476" customWidth="1"/>
    <col min="15" max="16384" width="9" style="476"/>
  </cols>
  <sheetData>
    <row r="1" spans="1:14">
      <c r="A1" s="693"/>
      <c r="B1" s="693"/>
      <c r="C1" s="538"/>
      <c r="D1" s="539"/>
      <c r="E1" s="527"/>
      <c r="F1" s="527"/>
      <c r="G1" s="527"/>
      <c r="H1" s="527"/>
      <c r="I1" s="370"/>
      <c r="J1" s="528"/>
      <c r="K1" s="528"/>
      <c r="L1" s="528"/>
      <c r="M1" s="370"/>
      <c r="N1" s="370"/>
    </row>
    <row r="2" spans="1:14" ht="17.25" customHeight="1">
      <c r="A2" s="644" t="s">
        <v>1269</v>
      </c>
      <c r="B2" s="644"/>
      <c r="C2" s="538"/>
      <c r="D2" s="539"/>
      <c r="E2" s="527"/>
      <c r="F2" s="527"/>
      <c r="G2" s="527"/>
      <c r="H2" s="527"/>
      <c r="I2" s="370"/>
      <c r="J2" s="528"/>
      <c r="K2" s="528"/>
      <c r="L2" s="528"/>
      <c r="M2" s="370"/>
      <c r="N2" s="370"/>
    </row>
    <row r="3" spans="1:14" ht="27" customHeight="1">
      <c r="A3" s="694" t="s">
        <v>1255</v>
      </c>
      <c r="B3" s="694"/>
      <c r="C3" s="694"/>
      <c r="D3" s="695"/>
      <c r="E3" s="694"/>
      <c r="F3" s="694"/>
      <c r="G3" s="694"/>
      <c r="H3" s="694"/>
      <c r="I3" s="694"/>
      <c r="J3" s="696"/>
      <c r="K3" s="696"/>
      <c r="L3" s="696"/>
      <c r="M3" s="694"/>
      <c r="N3" s="694"/>
    </row>
    <row r="4" spans="1:14" ht="14.25" customHeight="1">
      <c r="A4" s="540"/>
      <c r="B4" s="540"/>
      <c r="C4" s="372"/>
      <c r="D4" s="541"/>
      <c r="E4" s="542"/>
      <c r="F4" s="542"/>
      <c r="G4" s="371"/>
      <c r="H4" s="371"/>
      <c r="I4" s="372"/>
      <c r="J4" s="529"/>
      <c r="K4" s="529"/>
      <c r="L4" s="697" t="s">
        <v>184</v>
      </c>
      <c r="M4" s="697"/>
      <c r="N4" s="373"/>
    </row>
    <row r="5" spans="1:14" s="349" customFormat="1" ht="39.75" customHeight="1">
      <c r="A5" s="698" t="s">
        <v>1139</v>
      </c>
      <c r="B5" s="699"/>
      <c r="C5" s="647" t="s">
        <v>1164</v>
      </c>
      <c r="D5" s="704"/>
      <c r="E5" s="705" t="s">
        <v>1165</v>
      </c>
      <c r="F5" s="705"/>
      <c r="G5" s="706"/>
      <c r="H5" s="706"/>
      <c r="I5" s="707" t="s">
        <v>1166</v>
      </c>
      <c r="J5" s="708"/>
      <c r="K5" s="708"/>
      <c r="L5" s="708"/>
      <c r="M5" s="707"/>
      <c r="N5" s="707"/>
    </row>
    <row r="6" spans="1:14" s="349" customFormat="1" ht="30" customHeight="1">
      <c r="A6" s="700"/>
      <c r="B6" s="701"/>
      <c r="C6" s="713" t="s">
        <v>1167</v>
      </c>
      <c r="D6" s="686" t="s">
        <v>394</v>
      </c>
      <c r="E6" s="709" t="s">
        <v>1168</v>
      </c>
      <c r="F6" s="710"/>
      <c r="G6" s="683" t="s">
        <v>1169</v>
      </c>
      <c r="H6" s="684"/>
      <c r="I6" s="685" t="s">
        <v>226</v>
      </c>
      <c r="J6" s="707" t="s">
        <v>11</v>
      </c>
      <c r="K6" s="707"/>
      <c r="L6" s="707"/>
      <c r="M6" s="685" t="s">
        <v>12</v>
      </c>
      <c r="N6" s="685" t="s">
        <v>1153</v>
      </c>
    </row>
    <row r="7" spans="1:14" s="349" customFormat="1" ht="50.25" customHeight="1">
      <c r="A7" s="702"/>
      <c r="B7" s="703"/>
      <c r="C7" s="714"/>
      <c r="D7" s="687"/>
      <c r="E7" s="530" t="s">
        <v>11</v>
      </c>
      <c r="F7" s="530" t="s">
        <v>1101</v>
      </c>
      <c r="G7" s="531" t="s">
        <v>12</v>
      </c>
      <c r="H7" s="531" t="s">
        <v>1153</v>
      </c>
      <c r="I7" s="685"/>
      <c r="J7" s="532" t="s">
        <v>10</v>
      </c>
      <c r="K7" s="532" t="s">
        <v>1146</v>
      </c>
      <c r="L7" s="532" t="s">
        <v>394</v>
      </c>
      <c r="M7" s="685"/>
      <c r="N7" s="685"/>
    </row>
    <row r="8" spans="1:14" s="360" customFormat="1" ht="12">
      <c r="A8" s="691" t="s">
        <v>16</v>
      </c>
      <c r="B8" s="692"/>
      <c r="C8" s="543">
        <v>38</v>
      </c>
      <c r="D8" s="376">
        <v>6787</v>
      </c>
      <c r="E8" s="544"/>
      <c r="F8" s="544"/>
      <c r="G8" s="434"/>
      <c r="H8" s="434"/>
      <c r="I8" s="376">
        <v>1380.2000000000005</v>
      </c>
      <c r="J8" s="533">
        <v>837.23999999999933</v>
      </c>
      <c r="K8" s="533">
        <v>22.800000000000004</v>
      </c>
      <c r="L8" s="533">
        <v>814.44</v>
      </c>
      <c r="M8" s="376">
        <v>542.96</v>
      </c>
      <c r="N8" s="376">
        <v>0</v>
      </c>
    </row>
    <row r="9" spans="1:14" s="360" customFormat="1" ht="16.5" customHeight="1" outlineLevel="1">
      <c r="A9" s="691" t="s">
        <v>1155</v>
      </c>
      <c r="B9" s="692"/>
      <c r="C9" s="377">
        <v>38</v>
      </c>
      <c r="D9" s="375">
        <v>6787</v>
      </c>
      <c r="E9" s="378"/>
      <c r="F9" s="378"/>
      <c r="G9" s="377"/>
      <c r="H9" s="377"/>
      <c r="I9" s="375">
        <v>1380.2000000000005</v>
      </c>
      <c r="J9" s="375">
        <v>837.23999999999933</v>
      </c>
      <c r="K9" s="375">
        <v>22.800000000000004</v>
      </c>
      <c r="L9" s="375">
        <v>814.44</v>
      </c>
      <c r="M9" s="375">
        <v>542.96</v>
      </c>
      <c r="N9" s="375">
        <v>0</v>
      </c>
    </row>
    <row r="10" spans="1:14" s="360" customFormat="1" ht="12">
      <c r="A10" s="688" t="s">
        <v>714</v>
      </c>
      <c r="B10" s="361" t="s">
        <v>10</v>
      </c>
      <c r="C10" s="377">
        <v>13</v>
      </c>
      <c r="D10" s="375">
        <v>1745</v>
      </c>
      <c r="E10" s="378"/>
      <c r="F10" s="378"/>
      <c r="G10" s="377"/>
      <c r="H10" s="377"/>
      <c r="I10" s="375">
        <v>356.8</v>
      </c>
      <c r="J10" s="375">
        <v>217.19999999999996</v>
      </c>
      <c r="K10" s="375">
        <v>7.8</v>
      </c>
      <c r="L10" s="375">
        <v>209.4</v>
      </c>
      <c r="M10" s="375">
        <v>139.6</v>
      </c>
      <c r="N10" s="375">
        <v>0</v>
      </c>
    </row>
    <row r="11" spans="1:14" s="360" customFormat="1" ht="17.45" customHeight="1">
      <c r="A11" s="689"/>
      <c r="B11" s="363" t="s">
        <v>57</v>
      </c>
      <c r="C11" s="397">
        <v>6</v>
      </c>
      <c r="D11" s="545">
        <v>666</v>
      </c>
      <c r="E11" s="382">
        <v>0.6</v>
      </c>
      <c r="F11" s="382">
        <v>0.4</v>
      </c>
      <c r="G11" s="382">
        <v>1</v>
      </c>
      <c r="H11" s="382">
        <v>0</v>
      </c>
      <c r="I11" s="379">
        <v>136.79999999999998</v>
      </c>
      <c r="J11" s="380">
        <v>83.52</v>
      </c>
      <c r="K11" s="380">
        <v>3.6</v>
      </c>
      <c r="L11" s="380">
        <v>79.92</v>
      </c>
      <c r="M11" s="379">
        <v>53.28</v>
      </c>
      <c r="N11" s="379">
        <v>0</v>
      </c>
    </row>
    <row r="12" spans="1:14" s="360" customFormat="1" ht="16.5" customHeight="1">
      <c r="A12" s="689"/>
      <c r="B12" s="363" t="s">
        <v>49</v>
      </c>
      <c r="C12" s="397">
        <v>0</v>
      </c>
      <c r="D12" s="545">
        <v>0</v>
      </c>
      <c r="E12" s="382">
        <v>0.6</v>
      </c>
      <c r="F12" s="382">
        <v>0.4</v>
      </c>
      <c r="G12" s="382">
        <v>1</v>
      </c>
      <c r="H12" s="382">
        <v>0</v>
      </c>
      <c r="I12" s="379">
        <v>0</v>
      </c>
      <c r="J12" s="380">
        <v>0</v>
      </c>
      <c r="K12" s="380">
        <v>0</v>
      </c>
      <c r="L12" s="380">
        <v>0</v>
      </c>
      <c r="M12" s="379">
        <v>0</v>
      </c>
      <c r="N12" s="379">
        <v>0</v>
      </c>
    </row>
    <row r="13" spans="1:14" s="360" customFormat="1" ht="18" customHeight="1">
      <c r="A13" s="689"/>
      <c r="B13" s="363" t="s">
        <v>64</v>
      </c>
      <c r="C13" s="397">
        <v>2</v>
      </c>
      <c r="D13" s="545">
        <v>362.5</v>
      </c>
      <c r="E13" s="382">
        <v>0.6</v>
      </c>
      <c r="F13" s="382">
        <v>0.4</v>
      </c>
      <c r="G13" s="382">
        <v>1</v>
      </c>
      <c r="H13" s="382">
        <v>0</v>
      </c>
      <c r="I13" s="379">
        <v>73.7</v>
      </c>
      <c r="J13" s="380">
        <v>44.7</v>
      </c>
      <c r="K13" s="380">
        <v>1.2</v>
      </c>
      <c r="L13" s="380">
        <v>43.5</v>
      </c>
      <c r="M13" s="379">
        <v>29</v>
      </c>
      <c r="N13" s="379">
        <v>0</v>
      </c>
    </row>
    <row r="14" spans="1:14" s="360" customFormat="1" ht="27" customHeight="1">
      <c r="A14" s="689"/>
      <c r="B14" s="363" t="s">
        <v>697</v>
      </c>
      <c r="C14" s="397">
        <v>0</v>
      </c>
      <c r="D14" s="545">
        <v>0</v>
      </c>
      <c r="E14" s="382">
        <v>0.6</v>
      </c>
      <c r="F14" s="382">
        <v>0.4</v>
      </c>
      <c r="G14" s="382">
        <v>1</v>
      </c>
      <c r="H14" s="382">
        <v>0</v>
      </c>
      <c r="I14" s="379">
        <v>0</v>
      </c>
      <c r="J14" s="380">
        <v>0</v>
      </c>
      <c r="K14" s="380">
        <v>0</v>
      </c>
      <c r="L14" s="380">
        <v>0</v>
      </c>
      <c r="M14" s="379">
        <v>0</v>
      </c>
      <c r="N14" s="379">
        <v>0</v>
      </c>
    </row>
    <row r="15" spans="1:14" s="360" customFormat="1" ht="21">
      <c r="A15" s="689"/>
      <c r="B15" s="363" t="s">
        <v>67</v>
      </c>
      <c r="C15" s="397">
        <v>0</v>
      </c>
      <c r="D15" s="545">
        <v>0</v>
      </c>
      <c r="E15" s="382">
        <v>0.6</v>
      </c>
      <c r="F15" s="382">
        <v>0.4</v>
      </c>
      <c r="G15" s="382">
        <v>1</v>
      </c>
      <c r="H15" s="382">
        <v>0</v>
      </c>
      <c r="I15" s="379">
        <v>0</v>
      </c>
      <c r="J15" s="380">
        <v>0</v>
      </c>
      <c r="K15" s="380">
        <v>0</v>
      </c>
      <c r="L15" s="380">
        <v>0</v>
      </c>
      <c r="M15" s="379">
        <v>0</v>
      </c>
      <c r="N15" s="379">
        <v>0</v>
      </c>
    </row>
    <row r="16" spans="1:14" s="360" customFormat="1" ht="12">
      <c r="A16" s="689"/>
      <c r="B16" s="363" t="s">
        <v>71</v>
      </c>
      <c r="C16" s="397">
        <v>0</v>
      </c>
      <c r="D16" s="545">
        <v>0</v>
      </c>
      <c r="E16" s="382">
        <v>0.6</v>
      </c>
      <c r="F16" s="382">
        <v>0.4</v>
      </c>
      <c r="G16" s="382">
        <v>1</v>
      </c>
      <c r="H16" s="382">
        <v>0</v>
      </c>
      <c r="I16" s="379">
        <v>0</v>
      </c>
      <c r="J16" s="380">
        <v>0</v>
      </c>
      <c r="K16" s="380">
        <v>0</v>
      </c>
      <c r="L16" s="380">
        <v>0</v>
      </c>
      <c r="M16" s="379">
        <v>0</v>
      </c>
      <c r="N16" s="379">
        <v>0</v>
      </c>
    </row>
    <row r="17" spans="1:14" s="360" customFormat="1" ht="12">
      <c r="A17" s="689"/>
      <c r="B17" s="363" t="s">
        <v>65</v>
      </c>
      <c r="C17" s="397">
        <v>0</v>
      </c>
      <c r="D17" s="545">
        <v>9.5</v>
      </c>
      <c r="E17" s="382">
        <v>0.6</v>
      </c>
      <c r="F17" s="382">
        <v>0.4</v>
      </c>
      <c r="G17" s="382">
        <v>1</v>
      </c>
      <c r="H17" s="382">
        <v>0</v>
      </c>
      <c r="I17" s="379">
        <v>1.9</v>
      </c>
      <c r="J17" s="380">
        <v>1.1399999999999999</v>
      </c>
      <c r="K17" s="380">
        <v>0</v>
      </c>
      <c r="L17" s="380">
        <v>1.1399999999999999</v>
      </c>
      <c r="M17" s="379">
        <v>0.76</v>
      </c>
      <c r="N17" s="379">
        <v>0</v>
      </c>
    </row>
    <row r="18" spans="1:14" s="360" customFormat="1" ht="21">
      <c r="A18" s="689"/>
      <c r="B18" s="363" t="s">
        <v>75</v>
      </c>
      <c r="C18" s="397">
        <v>0</v>
      </c>
      <c r="D18" s="545">
        <v>0</v>
      </c>
      <c r="E18" s="382">
        <v>0.6</v>
      </c>
      <c r="F18" s="382">
        <v>0.4</v>
      </c>
      <c r="G18" s="382">
        <v>1</v>
      </c>
      <c r="H18" s="382">
        <v>0</v>
      </c>
      <c r="I18" s="379">
        <v>0</v>
      </c>
      <c r="J18" s="380">
        <v>0</v>
      </c>
      <c r="K18" s="380">
        <v>0</v>
      </c>
      <c r="L18" s="380">
        <v>0</v>
      </c>
      <c r="M18" s="379">
        <v>0</v>
      </c>
      <c r="N18" s="379">
        <v>0</v>
      </c>
    </row>
    <row r="19" spans="1:14" s="360" customFormat="1" ht="12">
      <c r="A19" s="689"/>
      <c r="B19" s="381" t="s">
        <v>74</v>
      </c>
      <c r="C19" s="397">
        <v>0</v>
      </c>
      <c r="D19" s="545">
        <v>0</v>
      </c>
      <c r="E19" s="382">
        <v>0.6</v>
      </c>
      <c r="F19" s="382">
        <v>0.4</v>
      </c>
      <c r="G19" s="382">
        <v>1</v>
      </c>
      <c r="H19" s="382">
        <v>0</v>
      </c>
      <c r="I19" s="379">
        <v>0</v>
      </c>
      <c r="J19" s="380">
        <v>0</v>
      </c>
      <c r="K19" s="380">
        <v>0</v>
      </c>
      <c r="L19" s="380">
        <v>0</v>
      </c>
      <c r="M19" s="379">
        <v>0</v>
      </c>
      <c r="N19" s="379">
        <v>0</v>
      </c>
    </row>
    <row r="20" spans="1:14" s="360" customFormat="1" ht="21.75">
      <c r="A20" s="689"/>
      <c r="B20" s="363" t="s">
        <v>1249</v>
      </c>
      <c r="C20" s="397">
        <v>0</v>
      </c>
      <c r="D20" s="545">
        <v>19.5</v>
      </c>
      <c r="E20" s="382">
        <v>0.6</v>
      </c>
      <c r="F20" s="382">
        <v>0.4</v>
      </c>
      <c r="G20" s="382">
        <v>1</v>
      </c>
      <c r="H20" s="382">
        <v>0</v>
      </c>
      <c r="I20" s="379">
        <v>3.9</v>
      </c>
      <c r="J20" s="380">
        <v>2.34</v>
      </c>
      <c r="K20" s="380">
        <v>0</v>
      </c>
      <c r="L20" s="380">
        <v>2.34</v>
      </c>
      <c r="M20" s="379">
        <v>1.56</v>
      </c>
      <c r="N20" s="379">
        <v>0</v>
      </c>
    </row>
    <row r="21" spans="1:14" s="360" customFormat="1" ht="12">
      <c r="A21" s="689"/>
      <c r="B21" s="366" t="s">
        <v>53</v>
      </c>
      <c r="C21" s="397">
        <v>2</v>
      </c>
      <c r="D21" s="545">
        <v>237</v>
      </c>
      <c r="E21" s="382">
        <v>0.6</v>
      </c>
      <c r="F21" s="382">
        <v>0.4</v>
      </c>
      <c r="G21" s="382">
        <v>1</v>
      </c>
      <c r="H21" s="382">
        <v>0</v>
      </c>
      <c r="I21" s="379">
        <v>48.6</v>
      </c>
      <c r="J21" s="380">
        <v>29.64</v>
      </c>
      <c r="K21" s="380">
        <v>1.2</v>
      </c>
      <c r="L21" s="380">
        <v>28.44</v>
      </c>
      <c r="M21" s="379">
        <v>18.96</v>
      </c>
      <c r="N21" s="379">
        <v>0</v>
      </c>
    </row>
    <row r="22" spans="1:14" s="360" customFormat="1" ht="12">
      <c r="A22" s="689"/>
      <c r="B22" s="366" t="s">
        <v>58</v>
      </c>
      <c r="C22" s="397">
        <v>2</v>
      </c>
      <c r="D22" s="545">
        <v>325</v>
      </c>
      <c r="E22" s="382">
        <v>0.6</v>
      </c>
      <c r="F22" s="382">
        <v>0.4</v>
      </c>
      <c r="G22" s="382">
        <v>1</v>
      </c>
      <c r="H22" s="382">
        <v>0</v>
      </c>
      <c r="I22" s="379">
        <v>66.2</v>
      </c>
      <c r="J22" s="380">
        <v>40.200000000000003</v>
      </c>
      <c r="K22" s="380">
        <v>1.2</v>
      </c>
      <c r="L22" s="380">
        <v>39</v>
      </c>
      <c r="M22" s="379">
        <v>26</v>
      </c>
      <c r="N22" s="379">
        <v>0</v>
      </c>
    </row>
    <row r="23" spans="1:14" s="360" customFormat="1" ht="12">
      <c r="A23" s="689"/>
      <c r="B23" s="366" t="s">
        <v>51</v>
      </c>
      <c r="C23" s="397">
        <v>0</v>
      </c>
      <c r="D23" s="545">
        <v>0</v>
      </c>
      <c r="E23" s="382">
        <v>0.6</v>
      </c>
      <c r="F23" s="382">
        <v>0.4</v>
      </c>
      <c r="G23" s="382">
        <v>1</v>
      </c>
      <c r="H23" s="382">
        <v>0</v>
      </c>
      <c r="I23" s="379">
        <v>0</v>
      </c>
      <c r="J23" s="380">
        <v>0</v>
      </c>
      <c r="K23" s="380">
        <v>0</v>
      </c>
      <c r="L23" s="380">
        <v>0</v>
      </c>
      <c r="M23" s="379">
        <v>0</v>
      </c>
      <c r="N23" s="379">
        <v>0</v>
      </c>
    </row>
    <row r="24" spans="1:14" s="360" customFormat="1" ht="12">
      <c r="A24" s="690"/>
      <c r="B24" s="366" t="s">
        <v>52</v>
      </c>
      <c r="C24" s="397">
        <v>1</v>
      </c>
      <c r="D24" s="545">
        <v>125.5</v>
      </c>
      <c r="E24" s="382">
        <v>0.6</v>
      </c>
      <c r="F24" s="382">
        <v>0.4</v>
      </c>
      <c r="G24" s="382">
        <v>1</v>
      </c>
      <c r="H24" s="382">
        <v>0</v>
      </c>
      <c r="I24" s="379">
        <v>25.700000000000003</v>
      </c>
      <c r="J24" s="380">
        <v>15.66</v>
      </c>
      <c r="K24" s="380">
        <v>0.6</v>
      </c>
      <c r="L24" s="380">
        <v>15.06</v>
      </c>
      <c r="M24" s="379">
        <v>10.039999999999999</v>
      </c>
      <c r="N24" s="379">
        <v>0</v>
      </c>
    </row>
    <row r="25" spans="1:14" s="360" customFormat="1" ht="21">
      <c r="A25" s="383" t="s">
        <v>102</v>
      </c>
      <c r="B25" s="363" t="s">
        <v>103</v>
      </c>
      <c r="C25" s="397">
        <v>0</v>
      </c>
      <c r="D25" s="545">
        <v>0</v>
      </c>
      <c r="E25" s="382">
        <v>0.6</v>
      </c>
      <c r="F25" s="382">
        <v>0.4</v>
      </c>
      <c r="G25" s="382">
        <v>1</v>
      </c>
      <c r="H25" s="382">
        <v>0</v>
      </c>
      <c r="I25" s="379">
        <v>0</v>
      </c>
      <c r="J25" s="380">
        <v>0</v>
      </c>
      <c r="K25" s="380">
        <v>0</v>
      </c>
      <c r="L25" s="380">
        <v>0</v>
      </c>
      <c r="M25" s="379">
        <v>0</v>
      </c>
      <c r="N25" s="379">
        <v>0</v>
      </c>
    </row>
    <row r="26" spans="1:14" s="360" customFormat="1" ht="12">
      <c r="A26" s="435" t="s">
        <v>745</v>
      </c>
      <c r="B26" s="363" t="s">
        <v>109</v>
      </c>
      <c r="C26" s="397">
        <v>0</v>
      </c>
      <c r="D26" s="545">
        <v>0</v>
      </c>
      <c r="E26" s="382">
        <v>0.6</v>
      </c>
      <c r="F26" s="382">
        <v>0.4</v>
      </c>
      <c r="G26" s="382">
        <v>1</v>
      </c>
      <c r="H26" s="382">
        <v>0</v>
      </c>
      <c r="I26" s="379">
        <v>0</v>
      </c>
      <c r="J26" s="380">
        <v>0</v>
      </c>
      <c r="K26" s="380">
        <v>0</v>
      </c>
      <c r="L26" s="380">
        <v>0</v>
      </c>
      <c r="M26" s="379">
        <v>0</v>
      </c>
      <c r="N26" s="379">
        <v>0</v>
      </c>
    </row>
    <row r="27" spans="1:14" s="360" customFormat="1" ht="12">
      <c r="A27" s="688" t="s">
        <v>728</v>
      </c>
      <c r="B27" s="365" t="s">
        <v>10</v>
      </c>
      <c r="C27" s="377">
        <v>5</v>
      </c>
      <c r="D27" s="374">
        <v>1027</v>
      </c>
      <c r="E27" s="377"/>
      <c r="F27" s="377"/>
      <c r="G27" s="378"/>
      <c r="H27" s="378"/>
      <c r="I27" s="374">
        <v>208.39999999999998</v>
      </c>
      <c r="J27" s="374">
        <v>126.24000000000001</v>
      </c>
      <c r="K27" s="374">
        <v>3</v>
      </c>
      <c r="L27" s="380">
        <v>123.24000000000001</v>
      </c>
      <c r="M27" s="379">
        <v>82.16</v>
      </c>
      <c r="N27" s="374">
        <v>0</v>
      </c>
    </row>
    <row r="28" spans="1:14" s="360" customFormat="1" ht="21">
      <c r="A28" s="711"/>
      <c r="B28" s="363" t="s">
        <v>760</v>
      </c>
      <c r="C28" s="397">
        <v>2</v>
      </c>
      <c r="D28" s="545">
        <v>119</v>
      </c>
      <c r="E28" s="382">
        <v>0.6</v>
      </c>
      <c r="F28" s="382">
        <v>0.4</v>
      </c>
      <c r="G28" s="382">
        <v>1</v>
      </c>
      <c r="H28" s="382">
        <v>0</v>
      </c>
      <c r="I28" s="379">
        <v>25</v>
      </c>
      <c r="J28" s="380">
        <v>15.479999999999999</v>
      </c>
      <c r="K28" s="380">
        <v>1.2</v>
      </c>
      <c r="L28" s="380">
        <v>14.28</v>
      </c>
      <c r="M28" s="379">
        <v>9.52</v>
      </c>
      <c r="N28" s="379">
        <v>0</v>
      </c>
    </row>
    <row r="29" spans="1:14" s="360" customFormat="1" ht="21">
      <c r="A29" s="711"/>
      <c r="B29" s="363" t="s">
        <v>87</v>
      </c>
      <c r="C29" s="397">
        <v>2</v>
      </c>
      <c r="D29" s="545">
        <v>405</v>
      </c>
      <c r="E29" s="382">
        <v>0.6</v>
      </c>
      <c r="F29" s="382">
        <v>0.4</v>
      </c>
      <c r="G29" s="382">
        <v>1</v>
      </c>
      <c r="H29" s="382">
        <v>0</v>
      </c>
      <c r="I29" s="379">
        <v>82.2</v>
      </c>
      <c r="J29" s="380">
        <v>49.800000000000004</v>
      </c>
      <c r="K29" s="380">
        <v>1.2</v>
      </c>
      <c r="L29" s="380">
        <v>48.6</v>
      </c>
      <c r="M29" s="379">
        <v>32.4</v>
      </c>
      <c r="N29" s="379">
        <v>0</v>
      </c>
    </row>
    <row r="30" spans="1:14" s="360" customFormat="1" ht="21">
      <c r="A30" s="712"/>
      <c r="B30" s="363" t="s">
        <v>762</v>
      </c>
      <c r="C30" s="397">
        <v>1</v>
      </c>
      <c r="D30" s="545">
        <v>503</v>
      </c>
      <c r="E30" s="382">
        <v>0.6</v>
      </c>
      <c r="F30" s="382">
        <v>0.4</v>
      </c>
      <c r="G30" s="382">
        <v>1</v>
      </c>
      <c r="H30" s="382">
        <v>0</v>
      </c>
      <c r="I30" s="379">
        <v>101.19999999999999</v>
      </c>
      <c r="J30" s="380">
        <v>60.96</v>
      </c>
      <c r="K30" s="380">
        <v>0.6</v>
      </c>
      <c r="L30" s="380">
        <v>60.36</v>
      </c>
      <c r="M30" s="379">
        <v>40.24</v>
      </c>
      <c r="N30" s="379">
        <v>0</v>
      </c>
    </row>
    <row r="31" spans="1:14" s="360" customFormat="1" ht="12">
      <c r="A31" s="435" t="s">
        <v>863</v>
      </c>
      <c r="B31" s="363" t="s">
        <v>111</v>
      </c>
      <c r="C31" s="397">
        <v>1</v>
      </c>
      <c r="D31" s="545">
        <v>159</v>
      </c>
      <c r="E31" s="382">
        <v>0.6</v>
      </c>
      <c r="F31" s="382">
        <v>0.4</v>
      </c>
      <c r="G31" s="382">
        <v>1</v>
      </c>
      <c r="H31" s="382">
        <v>0</v>
      </c>
      <c r="I31" s="379">
        <v>32.4</v>
      </c>
      <c r="J31" s="380">
        <v>19.68</v>
      </c>
      <c r="K31" s="380">
        <v>0.6</v>
      </c>
      <c r="L31" s="380">
        <v>19.079999999999998</v>
      </c>
      <c r="M31" s="379">
        <v>12.72</v>
      </c>
      <c r="N31" s="379">
        <v>0</v>
      </c>
    </row>
    <row r="32" spans="1:14" s="360" customFormat="1" ht="12">
      <c r="A32" s="435" t="s">
        <v>106</v>
      </c>
      <c r="B32" s="363" t="s">
        <v>107</v>
      </c>
      <c r="C32" s="397">
        <v>1</v>
      </c>
      <c r="D32" s="545">
        <v>175.5</v>
      </c>
      <c r="E32" s="382">
        <v>0.6</v>
      </c>
      <c r="F32" s="382">
        <v>0.4</v>
      </c>
      <c r="G32" s="382">
        <v>1</v>
      </c>
      <c r="H32" s="382">
        <v>0</v>
      </c>
      <c r="I32" s="379">
        <v>35.700000000000003</v>
      </c>
      <c r="J32" s="380">
        <v>21.66</v>
      </c>
      <c r="K32" s="380">
        <v>0.6</v>
      </c>
      <c r="L32" s="380">
        <v>21.06</v>
      </c>
      <c r="M32" s="379">
        <v>14.04</v>
      </c>
      <c r="N32" s="379">
        <v>0</v>
      </c>
    </row>
    <row r="33" spans="1:14" s="518" customFormat="1" ht="12">
      <c r="A33" s="688" t="s">
        <v>738</v>
      </c>
      <c r="B33" s="384" t="s">
        <v>10</v>
      </c>
      <c r="C33" s="377">
        <v>4</v>
      </c>
      <c r="D33" s="375">
        <v>984</v>
      </c>
      <c r="E33" s="377"/>
      <c r="F33" s="377"/>
      <c r="G33" s="378"/>
      <c r="H33" s="378"/>
      <c r="I33" s="375">
        <v>199.20000000000002</v>
      </c>
      <c r="J33" s="375">
        <v>120.48</v>
      </c>
      <c r="K33" s="375">
        <v>2.4</v>
      </c>
      <c r="L33" s="380">
        <v>118.08</v>
      </c>
      <c r="M33" s="379">
        <v>78.72</v>
      </c>
      <c r="N33" s="375">
        <v>0</v>
      </c>
    </row>
    <row r="34" spans="1:14" s="360" customFormat="1" ht="21">
      <c r="A34" s="689"/>
      <c r="B34" s="363" t="s">
        <v>98</v>
      </c>
      <c r="C34" s="397">
        <v>0</v>
      </c>
      <c r="D34" s="545">
        <v>0</v>
      </c>
      <c r="E34" s="382">
        <v>0.6</v>
      </c>
      <c r="F34" s="382">
        <v>0.4</v>
      </c>
      <c r="G34" s="382">
        <v>1</v>
      </c>
      <c r="H34" s="382">
        <v>0</v>
      </c>
      <c r="I34" s="379">
        <v>0</v>
      </c>
      <c r="J34" s="380">
        <v>0</v>
      </c>
      <c r="K34" s="380">
        <v>0</v>
      </c>
      <c r="L34" s="380">
        <v>0</v>
      </c>
      <c r="M34" s="379">
        <v>0</v>
      </c>
      <c r="N34" s="379">
        <v>0</v>
      </c>
    </row>
    <row r="35" spans="1:14" s="360" customFormat="1" ht="12">
      <c r="A35" s="690"/>
      <c r="B35" s="363" t="s">
        <v>764</v>
      </c>
      <c r="C35" s="397">
        <v>4</v>
      </c>
      <c r="D35" s="545">
        <v>984</v>
      </c>
      <c r="E35" s="382">
        <v>0.6</v>
      </c>
      <c r="F35" s="382">
        <v>0.4</v>
      </c>
      <c r="G35" s="382">
        <v>1</v>
      </c>
      <c r="H35" s="382">
        <v>0</v>
      </c>
      <c r="I35" s="379">
        <v>199.20000000000002</v>
      </c>
      <c r="J35" s="380">
        <v>120.48</v>
      </c>
      <c r="K35" s="380">
        <v>2.4</v>
      </c>
      <c r="L35" s="380">
        <v>118.08</v>
      </c>
      <c r="M35" s="379">
        <v>78.72</v>
      </c>
      <c r="N35" s="379">
        <v>0</v>
      </c>
    </row>
    <row r="36" spans="1:14" s="360" customFormat="1" ht="12.75">
      <c r="A36" s="688" t="s">
        <v>99</v>
      </c>
      <c r="B36" s="369" t="s">
        <v>10</v>
      </c>
      <c r="C36" s="377">
        <v>0</v>
      </c>
      <c r="D36" s="386">
        <v>77</v>
      </c>
      <c r="E36" s="377"/>
      <c r="F36" s="377"/>
      <c r="G36" s="377"/>
      <c r="H36" s="377"/>
      <c r="I36" s="386">
        <v>15.4</v>
      </c>
      <c r="J36" s="386">
        <v>9.24</v>
      </c>
      <c r="K36" s="386">
        <v>0</v>
      </c>
      <c r="L36" s="380">
        <v>9.24</v>
      </c>
      <c r="M36" s="379">
        <v>6.16</v>
      </c>
      <c r="N36" s="386">
        <v>0</v>
      </c>
    </row>
    <row r="37" spans="1:14" s="360" customFormat="1" ht="18" customHeight="1">
      <c r="A37" s="689"/>
      <c r="B37" s="363" t="s">
        <v>100</v>
      </c>
      <c r="C37" s="397">
        <v>0</v>
      </c>
      <c r="D37" s="545">
        <v>0</v>
      </c>
      <c r="E37" s="382">
        <v>0.6</v>
      </c>
      <c r="F37" s="382">
        <v>0.4</v>
      </c>
      <c r="G37" s="382">
        <v>1</v>
      </c>
      <c r="H37" s="382">
        <v>0</v>
      </c>
      <c r="I37" s="379">
        <v>0</v>
      </c>
      <c r="J37" s="380">
        <v>0</v>
      </c>
      <c r="K37" s="380">
        <v>0</v>
      </c>
      <c r="L37" s="380">
        <v>0</v>
      </c>
      <c r="M37" s="379">
        <v>0</v>
      </c>
      <c r="N37" s="379">
        <v>0</v>
      </c>
    </row>
    <row r="38" spans="1:14" s="360" customFormat="1" ht="23.1" customHeight="1">
      <c r="A38" s="690"/>
      <c r="B38" s="363" t="s">
        <v>101</v>
      </c>
      <c r="C38" s="397">
        <v>0</v>
      </c>
      <c r="D38" s="545">
        <v>77</v>
      </c>
      <c r="E38" s="382">
        <v>0.6</v>
      </c>
      <c r="F38" s="382">
        <v>0.4</v>
      </c>
      <c r="G38" s="382">
        <v>1</v>
      </c>
      <c r="H38" s="382">
        <v>0</v>
      </c>
      <c r="I38" s="379">
        <v>15.4</v>
      </c>
      <c r="J38" s="380">
        <v>9.24</v>
      </c>
      <c r="K38" s="380">
        <v>0</v>
      </c>
      <c r="L38" s="380">
        <v>9.24</v>
      </c>
      <c r="M38" s="379">
        <v>6.16</v>
      </c>
      <c r="N38" s="379">
        <v>0</v>
      </c>
    </row>
    <row r="39" spans="1:14" s="360" customFormat="1" ht="33" customHeight="1">
      <c r="A39" s="435" t="s">
        <v>1170</v>
      </c>
      <c r="B39" s="363" t="s">
        <v>113</v>
      </c>
      <c r="C39" s="397">
        <v>0</v>
      </c>
      <c r="D39" s="545">
        <v>0</v>
      </c>
      <c r="E39" s="382">
        <v>0.6</v>
      </c>
      <c r="F39" s="382">
        <v>0.4</v>
      </c>
      <c r="G39" s="382">
        <v>1</v>
      </c>
      <c r="H39" s="382">
        <v>0</v>
      </c>
      <c r="I39" s="379">
        <v>0</v>
      </c>
      <c r="J39" s="380">
        <v>0</v>
      </c>
      <c r="K39" s="380">
        <v>0</v>
      </c>
      <c r="L39" s="380">
        <v>0</v>
      </c>
      <c r="M39" s="379">
        <v>0</v>
      </c>
      <c r="N39" s="379">
        <v>0</v>
      </c>
    </row>
    <row r="40" spans="1:14" s="360" customFormat="1" ht="21">
      <c r="A40" s="435" t="s">
        <v>1171</v>
      </c>
      <c r="B40" s="363" t="s">
        <v>767</v>
      </c>
      <c r="C40" s="397">
        <v>2</v>
      </c>
      <c r="D40" s="545">
        <v>397</v>
      </c>
      <c r="E40" s="382">
        <v>0.6</v>
      </c>
      <c r="F40" s="382">
        <v>0.4</v>
      </c>
      <c r="G40" s="382">
        <v>1</v>
      </c>
      <c r="H40" s="382">
        <v>0</v>
      </c>
      <c r="I40" s="379">
        <v>80.600000000000009</v>
      </c>
      <c r="J40" s="380">
        <v>48.84</v>
      </c>
      <c r="K40" s="380">
        <v>1.2</v>
      </c>
      <c r="L40" s="380">
        <v>47.64</v>
      </c>
      <c r="M40" s="379">
        <v>31.76</v>
      </c>
      <c r="N40" s="379">
        <v>0</v>
      </c>
    </row>
    <row r="41" spans="1:14" s="360" customFormat="1" ht="24" customHeight="1">
      <c r="A41" s="435" t="s">
        <v>1172</v>
      </c>
      <c r="B41" s="363" t="s">
        <v>115</v>
      </c>
      <c r="C41" s="397">
        <v>0</v>
      </c>
      <c r="D41" s="545">
        <v>0</v>
      </c>
      <c r="E41" s="382">
        <v>0.6</v>
      </c>
      <c r="F41" s="382">
        <v>0.4</v>
      </c>
      <c r="G41" s="382">
        <v>1</v>
      </c>
      <c r="H41" s="382">
        <v>0</v>
      </c>
      <c r="I41" s="379">
        <v>0</v>
      </c>
      <c r="J41" s="380">
        <v>0</v>
      </c>
      <c r="K41" s="380">
        <v>0</v>
      </c>
      <c r="L41" s="380">
        <v>0</v>
      </c>
      <c r="M41" s="379">
        <v>0</v>
      </c>
      <c r="N41" s="379">
        <v>0</v>
      </c>
    </row>
    <row r="42" spans="1:14" s="360" customFormat="1" ht="12">
      <c r="A42" s="435" t="s">
        <v>95</v>
      </c>
      <c r="B42" s="363" t="s">
        <v>96</v>
      </c>
      <c r="C42" s="397">
        <v>0</v>
      </c>
      <c r="D42" s="545">
        <v>0</v>
      </c>
      <c r="E42" s="382">
        <v>0.6</v>
      </c>
      <c r="F42" s="382">
        <v>0.4</v>
      </c>
      <c r="G42" s="382">
        <v>1</v>
      </c>
      <c r="H42" s="382">
        <v>0</v>
      </c>
      <c r="I42" s="379">
        <v>0</v>
      </c>
      <c r="J42" s="380">
        <v>0</v>
      </c>
      <c r="K42" s="380">
        <v>0</v>
      </c>
      <c r="L42" s="380">
        <v>0</v>
      </c>
      <c r="M42" s="379">
        <v>0</v>
      </c>
      <c r="N42" s="379">
        <v>0</v>
      </c>
    </row>
    <row r="43" spans="1:14" s="360" customFormat="1" ht="21">
      <c r="A43" s="435" t="s">
        <v>722</v>
      </c>
      <c r="B43" s="363" t="s">
        <v>79</v>
      </c>
      <c r="C43" s="397">
        <v>0</v>
      </c>
      <c r="D43" s="545">
        <v>40</v>
      </c>
      <c r="E43" s="382">
        <v>0.6</v>
      </c>
      <c r="F43" s="382">
        <v>0.4</v>
      </c>
      <c r="G43" s="382">
        <v>1</v>
      </c>
      <c r="H43" s="382">
        <v>0</v>
      </c>
      <c r="I43" s="379">
        <v>8</v>
      </c>
      <c r="J43" s="380">
        <v>4.8</v>
      </c>
      <c r="K43" s="380">
        <v>0</v>
      </c>
      <c r="L43" s="380">
        <v>4.8</v>
      </c>
      <c r="M43" s="379">
        <v>3.2</v>
      </c>
      <c r="N43" s="379">
        <v>0</v>
      </c>
    </row>
    <row r="44" spans="1:14" s="360" customFormat="1" ht="21">
      <c r="A44" s="435" t="s">
        <v>732</v>
      </c>
      <c r="B44" s="363" t="s">
        <v>90</v>
      </c>
      <c r="C44" s="397">
        <v>0</v>
      </c>
      <c r="D44" s="545">
        <v>0</v>
      </c>
      <c r="E44" s="382">
        <v>0.6</v>
      </c>
      <c r="F44" s="382">
        <v>0.4</v>
      </c>
      <c r="G44" s="382">
        <v>1</v>
      </c>
      <c r="H44" s="382">
        <v>0</v>
      </c>
      <c r="I44" s="379">
        <v>0</v>
      </c>
      <c r="J44" s="380">
        <v>0</v>
      </c>
      <c r="K44" s="380">
        <v>0</v>
      </c>
      <c r="L44" s="380">
        <v>0</v>
      </c>
      <c r="M44" s="379">
        <v>0</v>
      </c>
      <c r="N44" s="379">
        <v>0</v>
      </c>
    </row>
    <row r="45" spans="1:14" s="360" customFormat="1" ht="32.25">
      <c r="A45" s="435" t="s">
        <v>768</v>
      </c>
      <c r="B45" s="363" t="s">
        <v>1250</v>
      </c>
      <c r="C45" s="397">
        <v>3</v>
      </c>
      <c r="D45" s="545">
        <v>588</v>
      </c>
      <c r="E45" s="382">
        <v>0.6</v>
      </c>
      <c r="F45" s="382">
        <v>0.4</v>
      </c>
      <c r="G45" s="382">
        <v>1</v>
      </c>
      <c r="H45" s="382">
        <v>0</v>
      </c>
      <c r="I45" s="379">
        <v>119.39999999999999</v>
      </c>
      <c r="J45" s="380">
        <v>72.36</v>
      </c>
      <c r="K45" s="380">
        <v>1.8</v>
      </c>
      <c r="L45" s="380">
        <v>70.56</v>
      </c>
      <c r="M45" s="379">
        <v>47.04</v>
      </c>
      <c r="N45" s="379">
        <v>0</v>
      </c>
    </row>
    <row r="46" spans="1:14" s="360" customFormat="1" ht="30.95" customHeight="1">
      <c r="A46" s="435" t="s">
        <v>735</v>
      </c>
      <c r="B46" s="534" t="s">
        <v>772</v>
      </c>
      <c r="C46" s="397">
        <v>0</v>
      </c>
      <c r="D46" s="545">
        <v>44.5</v>
      </c>
      <c r="E46" s="382">
        <v>0.6</v>
      </c>
      <c r="F46" s="382">
        <v>0.4</v>
      </c>
      <c r="G46" s="382">
        <v>1</v>
      </c>
      <c r="H46" s="382">
        <v>0</v>
      </c>
      <c r="I46" s="379">
        <v>8.9</v>
      </c>
      <c r="J46" s="380">
        <v>5.34</v>
      </c>
      <c r="K46" s="380">
        <v>0</v>
      </c>
      <c r="L46" s="380">
        <v>5.34</v>
      </c>
      <c r="M46" s="379">
        <v>3.56</v>
      </c>
      <c r="N46" s="379">
        <v>0</v>
      </c>
    </row>
    <row r="47" spans="1:14" s="360" customFormat="1" ht="33">
      <c r="A47" s="432" t="s">
        <v>773</v>
      </c>
      <c r="B47" s="366" t="s">
        <v>1251</v>
      </c>
      <c r="C47" s="397">
        <v>0</v>
      </c>
      <c r="D47" s="545">
        <v>46.5</v>
      </c>
      <c r="E47" s="382">
        <v>0.6</v>
      </c>
      <c r="F47" s="382">
        <v>0.4</v>
      </c>
      <c r="G47" s="382">
        <v>1</v>
      </c>
      <c r="H47" s="382">
        <v>0</v>
      </c>
      <c r="I47" s="379">
        <v>9.3000000000000007</v>
      </c>
      <c r="J47" s="380">
        <v>5.58</v>
      </c>
      <c r="K47" s="380">
        <v>0</v>
      </c>
      <c r="L47" s="380">
        <v>5.58</v>
      </c>
      <c r="M47" s="379">
        <v>3.72</v>
      </c>
      <c r="N47" s="379">
        <v>0</v>
      </c>
    </row>
    <row r="48" spans="1:14" s="360" customFormat="1" ht="12.75">
      <c r="A48" s="688" t="s">
        <v>122</v>
      </c>
      <c r="B48" s="361" t="s">
        <v>10</v>
      </c>
      <c r="C48" s="377">
        <v>9</v>
      </c>
      <c r="D48" s="386">
        <v>1503.5</v>
      </c>
      <c r="E48" s="377"/>
      <c r="F48" s="377"/>
      <c r="G48" s="378"/>
      <c r="H48" s="378"/>
      <c r="I48" s="386">
        <v>306.10000000000002</v>
      </c>
      <c r="J48" s="386">
        <v>185.82</v>
      </c>
      <c r="K48" s="386">
        <v>5.4</v>
      </c>
      <c r="L48" s="380">
        <v>180.42</v>
      </c>
      <c r="M48" s="379">
        <v>120.27999999999999</v>
      </c>
      <c r="N48" s="386">
        <v>0</v>
      </c>
    </row>
    <row r="49" spans="1:14" s="360" customFormat="1" ht="21">
      <c r="A49" s="689"/>
      <c r="B49" s="363" t="s">
        <v>775</v>
      </c>
      <c r="C49" s="397">
        <v>4</v>
      </c>
      <c r="D49" s="545">
        <v>578.5</v>
      </c>
      <c r="E49" s="382">
        <v>0.6</v>
      </c>
      <c r="F49" s="382">
        <v>0.4</v>
      </c>
      <c r="G49" s="382">
        <v>1</v>
      </c>
      <c r="H49" s="382">
        <v>0</v>
      </c>
      <c r="I49" s="379">
        <v>118.10000000000001</v>
      </c>
      <c r="J49" s="380">
        <v>71.820000000000007</v>
      </c>
      <c r="K49" s="380">
        <v>2.4</v>
      </c>
      <c r="L49" s="380">
        <v>69.42</v>
      </c>
      <c r="M49" s="379">
        <v>46.28</v>
      </c>
      <c r="N49" s="379">
        <v>0</v>
      </c>
    </row>
    <row r="50" spans="1:14" s="360" customFormat="1" ht="21">
      <c r="A50" s="689"/>
      <c r="B50" s="363" t="s">
        <v>776</v>
      </c>
      <c r="C50" s="397">
        <v>3</v>
      </c>
      <c r="D50" s="545">
        <v>395</v>
      </c>
      <c r="E50" s="382">
        <v>0.6</v>
      </c>
      <c r="F50" s="382">
        <v>0.4</v>
      </c>
      <c r="G50" s="382">
        <v>1</v>
      </c>
      <c r="H50" s="382">
        <v>0</v>
      </c>
      <c r="I50" s="379">
        <v>80.8</v>
      </c>
      <c r="J50" s="380">
        <v>49.199999999999996</v>
      </c>
      <c r="K50" s="380">
        <v>1.8</v>
      </c>
      <c r="L50" s="380">
        <v>47.4</v>
      </c>
      <c r="M50" s="379">
        <v>31.6</v>
      </c>
      <c r="N50" s="379">
        <v>0</v>
      </c>
    </row>
    <row r="51" spans="1:14" s="360" customFormat="1" ht="32.25">
      <c r="A51" s="689"/>
      <c r="B51" s="363" t="s">
        <v>1252</v>
      </c>
      <c r="C51" s="397">
        <v>2</v>
      </c>
      <c r="D51" s="545">
        <v>268</v>
      </c>
      <c r="E51" s="382">
        <v>0.6</v>
      </c>
      <c r="F51" s="382">
        <v>0.4</v>
      </c>
      <c r="G51" s="382">
        <v>1</v>
      </c>
      <c r="H51" s="382">
        <v>0</v>
      </c>
      <c r="I51" s="379">
        <v>54.800000000000004</v>
      </c>
      <c r="J51" s="380">
        <v>33.36</v>
      </c>
      <c r="K51" s="380">
        <v>1.2</v>
      </c>
      <c r="L51" s="380">
        <v>32.159999999999997</v>
      </c>
      <c r="M51" s="379">
        <v>21.44</v>
      </c>
      <c r="N51" s="379">
        <v>0</v>
      </c>
    </row>
    <row r="52" spans="1:14" s="360" customFormat="1" ht="12">
      <c r="A52" s="689"/>
      <c r="B52" s="363" t="s">
        <v>1157</v>
      </c>
      <c r="C52" s="397">
        <v>0</v>
      </c>
      <c r="D52" s="545">
        <v>256.5</v>
      </c>
      <c r="E52" s="382">
        <v>0.6</v>
      </c>
      <c r="F52" s="382">
        <v>0.4</v>
      </c>
      <c r="G52" s="382">
        <v>1</v>
      </c>
      <c r="H52" s="382">
        <v>0</v>
      </c>
      <c r="I52" s="379">
        <v>51.3</v>
      </c>
      <c r="J52" s="380">
        <v>30.78</v>
      </c>
      <c r="K52" s="380">
        <v>0</v>
      </c>
      <c r="L52" s="380">
        <v>30.78</v>
      </c>
      <c r="M52" s="379">
        <v>20.52</v>
      </c>
      <c r="N52" s="379">
        <v>0</v>
      </c>
    </row>
    <row r="53" spans="1:14" s="360" customFormat="1" ht="45.75" customHeight="1">
      <c r="A53" s="690"/>
      <c r="B53" s="534" t="s">
        <v>779</v>
      </c>
      <c r="C53" s="397">
        <v>0</v>
      </c>
      <c r="D53" s="545">
        <v>5.5</v>
      </c>
      <c r="E53" s="382">
        <v>0.6</v>
      </c>
      <c r="F53" s="382">
        <v>0.4</v>
      </c>
      <c r="G53" s="385">
        <v>1</v>
      </c>
      <c r="H53" s="382">
        <v>0</v>
      </c>
      <c r="I53" s="379">
        <v>1.1000000000000001</v>
      </c>
      <c r="J53" s="380">
        <v>0.66</v>
      </c>
      <c r="K53" s="380">
        <v>0</v>
      </c>
      <c r="L53" s="380">
        <v>0.66</v>
      </c>
      <c r="M53" s="379">
        <v>0.44</v>
      </c>
      <c r="N53" s="379">
        <v>0</v>
      </c>
    </row>
  </sheetData>
  <autoFilter ref="A10:S53"/>
  <mergeCells count="23">
    <mergeCell ref="A48:A53"/>
    <mergeCell ref="A27:A30"/>
    <mergeCell ref="A33:A35"/>
    <mergeCell ref="A36:A38"/>
    <mergeCell ref="C6:C7"/>
    <mergeCell ref="A1:B1"/>
    <mergeCell ref="A2:B2"/>
    <mergeCell ref="A3:N3"/>
    <mergeCell ref="L4:M4"/>
    <mergeCell ref="A5:B7"/>
    <mergeCell ref="C5:D5"/>
    <mergeCell ref="E5:H5"/>
    <mergeCell ref="I5:N5"/>
    <mergeCell ref="J6:L6"/>
    <mergeCell ref="M6:M7"/>
    <mergeCell ref="N6:N7"/>
    <mergeCell ref="E6:F6"/>
    <mergeCell ref="G6:H6"/>
    <mergeCell ref="I6:I7"/>
    <mergeCell ref="D6:D7"/>
    <mergeCell ref="A10:A24"/>
    <mergeCell ref="A8:B8"/>
    <mergeCell ref="A9:B9"/>
  </mergeCells>
  <phoneticPr fontId="145" type="noConversion"/>
  <pageMargins left="0.70866141732283472" right="0.70866141732283472" top="0.74803149606299213" bottom="0.74803149606299213" header="0.31496062992125984" footer="0.31496062992125984"/>
  <pageSetup paperSize="9" scale="84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>
      <selection activeCell="H11" sqref="H11"/>
    </sheetView>
  </sheetViews>
  <sheetFormatPr defaultColWidth="9" defaultRowHeight="13.5"/>
  <cols>
    <col min="1" max="1" width="11.625" style="476" customWidth="1"/>
    <col min="2" max="2" width="21.5" style="476" customWidth="1"/>
    <col min="3" max="3" width="9.25" style="476" customWidth="1"/>
    <col min="4" max="4" width="6.5" style="476" customWidth="1"/>
    <col min="5" max="8" width="4.5" style="476" customWidth="1"/>
    <col min="9" max="9" width="6.375" style="476" customWidth="1"/>
    <col min="10" max="10" width="8.125" style="476" customWidth="1"/>
    <col min="11" max="12" width="7.625" style="476" customWidth="1"/>
    <col min="13" max="13" width="11.625" style="476" customWidth="1"/>
    <col min="14" max="14" width="6.5" style="476" customWidth="1"/>
    <col min="15" max="15" width="9" style="477"/>
    <col min="16" max="16384" width="9" style="476"/>
  </cols>
  <sheetData>
    <row r="1" spans="1:15" ht="24" customHeight="1">
      <c r="A1" s="644" t="s">
        <v>1269</v>
      </c>
      <c r="B1" s="644"/>
      <c r="C1" s="547"/>
      <c r="D1" s="547"/>
      <c r="E1" s="548"/>
      <c r="F1" s="548"/>
      <c r="G1" s="548"/>
      <c r="H1" s="548"/>
      <c r="I1" s="370"/>
      <c r="J1" s="370"/>
      <c r="K1" s="370"/>
      <c r="L1" s="370"/>
      <c r="M1" s="370"/>
      <c r="N1" s="370"/>
    </row>
    <row r="2" spans="1:15" ht="27" customHeight="1">
      <c r="A2" s="694" t="s">
        <v>1256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</row>
    <row r="3" spans="1:15" ht="27.75" customHeight="1">
      <c r="A3" s="371" t="s">
        <v>193</v>
      </c>
      <c r="B3" s="371"/>
      <c r="C3" s="387"/>
      <c r="D3" s="387"/>
      <c r="E3" s="388"/>
      <c r="F3" s="388"/>
      <c r="G3" s="372"/>
      <c r="H3" s="372"/>
      <c r="I3" s="389"/>
      <c r="J3" s="389"/>
      <c r="K3" s="697" t="s">
        <v>184</v>
      </c>
      <c r="L3" s="697"/>
      <c r="M3" s="389"/>
      <c r="N3" s="390"/>
    </row>
    <row r="4" spans="1:15" s="549" customFormat="1" ht="26.25" customHeight="1">
      <c r="A4" s="698" t="s">
        <v>1139</v>
      </c>
      <c r="B4" s="699"/>
      <c r="C4" s="715" t="s">
        <v>1173</v>
      </c>
      <c r="D4" s="716"/>
      <c r="E4" s="705" t="s">
        <v>1165</v>
      </c>
      <c r="F4" s="705"/>
      <c r="G4" s="706"/>
      <c r="H4" s="706"/>
      <c r="I4" s="717" t="s">
        <v>1174</v>
      </c>
      <c r="J4" s="718"/>
      <c r="K4" s="718"/>
      <c r="L4" s="718"/>
      <c r="M4" s="719"/>
      <c r="N4" s="720"/>
      <c r="O4" s="656" t="s">
        <v>1175</v>
      </c>
    </row>
    <row r="5" spans="1:15" s="549" customFormat="1" ht="20.25" customHeight="1">
      <c r="A5" s="700"/>
      <c r="B5" s="701"/>
      <c r="C5" s="663" t="s">
        <v>1146</v>
      </c>
      <c r="D5" s="663" t="s">
        <v>394</v>
      </c>
      <c r="E5" s="709" t="s">
        <v>1168</v>
      </c>
      <c r="F5" s="710"/>
      <c r="G5" s="683" t="s">
        <v>1169</v>
      </c>
      <c r="H5" s="684"/>
      <c r="I5" s="721" t="s">
        <v>226</v>
      </c>
      <c r="J5" s="717" t="s">
        <v>11</v>
      </c>
      <c r="K5" s="719"/>
      <c r="L5" s="719"/>
      <c r="M5" s="721" t="s">
        <v>12</v>
      </c>
      <c r="N5" s="721" t="s">
        <v>1153</v>
      </c>
      <c r="O5" s="656"/>
    </row>
    <row r="6" spans="1:15" s="549" customFormat="1" ht="30" customHeight="1">
      <c r="A6" s="702"/>
      <c r="B6" s="703"/>
      <c r="C6" s="663"/>
      <c r="D6" s="663"/>
      <c r="E6" s="530" t="s">
        <v>11</v>
      </c>
      <c r="F6" s="530" t="s">
        <v>1101</v>
      </c>
      <c r="G6" s="531" t="s">
        <v>12</v>
      </c>
      <c r="H6" s="531" t="s">
        <v>1153</v>
      </c>
      <c r="I6" s="722"/>
      <c r="J6" s="433" t="s">
        <v>10</v>
      </c>
      <c r="K6" s="433" t="s">
        <v>1146</v>
      </c>
      <c r="L6" s="433" t="s">
        <v>394</v>
      </c>
      <c r="M6" s="722"/>
      <c r="N6" s="722"/>
      <c r="O6" s="656"/>
    </row>
    <row r="7" spans="1:15" ht="13.5" customHeight="1">
      <c r="A7" s="723" t="s">
        <v>16</v>
      </c>
      <c r="B7" s="724"/>
      <c r="C7" s="377">
        <v>43</v>
      </c>
      <c r="D7" s="377">
        <v>8152</v>
      </c>
      <c r="E7" s="378"/>
      <c r="F7" s="378"/>
      <c r="G7" s="377"/>
      <c r="H7" s="377"/>
      <c r="I7" s="374">
        <v>1656.2000000000007</v>
      </c>
      <c r="J7" s="374">
        <v>867.94999999999982</v>
      </c>
      <c r="K7" s="374">
        <v>25.800000000000015</v>
      </c>
      <c r="L7" s="374">
        <v>842.1500000000002</v>
      </c>
      <c r="M7" s="374">
        <v>788.24999999999955</v>
      </c>
      <c r="N7" s="374">
        <v>0</v>
      </c>
      <c r="O7" s="485"/>
    </row>
    <row r="8" spans="1:15" ht="28.5" customHeight="1">
      <c r="A8" s="521" t="s">
        <v>1176</v>
      </c>
      <c r="B8" s="377" t="s">
        <v>1177</v>
      </c>
      <c r="C8" s="377">
        <v>43</v>
      </c>
      <c r="D8" s="377">
        <v>8152</v>
      </c>
      <c r="E8" s="378"/>
      <c r="F8" s="378"/>
      <c r="G8" s="377"/>
      <c r="H8" s="377"/>
      <c r="I8" s="374">
        <v>1656.2000000000007</v>
      </c>
      <c r="J8" s="374">
        <v>867.94999999999982</v>
      </c>
      <c r="K8" s="374">
        <v>25.800000000000015</v>
      </c>
      <c r="L8" s="374">
        <v>842.1500000000002</v>
      </c>
      <c r="M8" s="374">
        <v>788.24999999999955</v>
      </c>
      <c r="N8" s="374">
        <v>0</v>
      </c>
      <c r="O8" s="485"/>
    </row>
    <row r="9" spans="1:15" ht="23.25">
      <c r="A9" s="391" t="s">
        <v>1178</v>
      </c>
      <c r="B9" s="392" t="s">
        <v>1179</v>
      </c>
      <c r="C9" s="397">
        <v>0</v>
      </c>
      <c r="D9" s="397">
        <v>12</v>
      </c>
      <c r="E9" s="382">
        <v>0.6</v>
      </c>
      <c r="F9" s="382">
        <v>0.4</v>
      </c>
      <c r="G9" s="382">
        <v>1</v>
      </c>
      <c r="H9" s="382">
        <v>0</v>
      </c>
      <c r="I9" s="379">
        <v>2.4</v>
      </c>
      <c r="J9" s="380">
        <v>1.24</v>
      </c>
      <c r="K9" s="380">
        <v>0</v>
      </c>
      <c r="L9" s="380">
        <v>1.24</v>
      </c>
      <c r="M9" s="379">
        <v>1.1599999999999999</v>
      </c>
      <c r="N9" s="379"/>
      <c r="O9" s="485"/>
    </row>
    <row r="10" spans="1:15" ht="27" customHeight="1">
      <c r="A10" s="393" t="s">
        <v>95</v>
      </c>
      <c r="B10" s="368" t="s">
        <v>781</v>
      </c>
      <c r="C10" s="397">
        <v>0</v>
      </c>
      <c r="D10" s="397">
        <v>32</v>
      </c>
      <c r="E10" s="382">
        <v>0.6</v>
      </c>
      <c r="F10" s="382">
        <v>0.4</v>
      </c>
      <c r="G10" s="382">
        <v>1</v>
      </c>
      <c r="H10" s="382">
        <v>0</v>
      </c>
      <c r="I10" s="379">
        <v>6.4</v>
      </c>
      <c r="J10" s="380">
        <v>3.31</v>
      </c>
      <c r="K10" s="380">
        <v>0</v>
      </c>
      <c r="L10" s="380">
        <v>3.31</v>
      </c>
      <c r="M10" s="379">
        <v>3.0900000000000003</v>
      </c>
      <c r="N10" s="379"/>
      <c r="O10" s="485"/>
    </row>
    <row r="11" spans="1:15" ht="23.25">
      <c r="A11" s="394" t="s">
        <v>91</v>
      </c>
      <c r="B11" s="392" t="s">
        <v>1180</v>
      </c>
      <c r="C11" s="397">
        <v>4</v>
      </c>
      <c r="D11" s="397">
        <v>666</v>
      </c>
      <c r="E11" s="382">
        <v>0.6</v>
      </c>
      <c r="F11" s="382">
        <v>0.4</v>
      </c>
      <c r="G11" s="382">
        <v>1</v>
      </c>
      <c r="H11" s="382">
        <v>0</v>
      </c>
      <c r="I11" s="379">
        <v>135.6</v>
      </c>
      <c r="J11" s="380">
        <v>71.2</v>
      </c>
      <c r="K11" s="380">
        <v>2.4</v>
      </c>
      <c r="L11" s="380">
        <v>68.8</v>
      </c>
      <c r="M11" s="379">
        <v>64.399999999999991</v>
      </c>
      <c r="N11" s="379"/>
      <c r="O11" s="485"/>
    </row>
    <row r="12" spans="1:15" s="535" customFormat="1" ht="14.25">
      <c r="A12" s="681" t="s">
        <v>728</v>
      </c>
      <c r="B12" s="395" t="s">
        <v>1177</v>
      </c>
      <c r="C12" s="377">
        <v>20</v>
      </c>
      <c r="D12" s="377">
        <v>3556</v>
      </c>
      <c r="E12" s="377"/>
      <c r="F12" s="377"/>
      <c r="G12" s="378"/>
      <c r="H12" s="378"/>
      <c r="I12" s="374">
        <v>723.19999999999993</v>
      </c>
      <c r="J12" s="374">
        <v>379.35</v>
      </c>
      <c r="K12" s="374">
        <v>12</v>
      </c>
      <c r="L12" s="374">
        <v>367.34999999999997</v>
      </c>
      <c r="M12" s="374">
        <v>343.84999999999997</v>
      </c>
      <c r="N12" s="374">
        <v>0</v>
      </c>
      <c r="O12" s="550"/>
    </row>
    <row r="13" spans="1:15" ht="22.5">
      <c r="A13" s="680"/>
      <c r="B13" s="368" t="s">
        <v>1159</v>
      </c>
      <c r="C13" s="397">
        <v>3</v>
      </c>
      <c r="D13" s="397">
        <v>548</v>
      </c>
      <c r="E13" s="382">
        <v>0.6</v>
      </c>
      <c r="F13" s="382">
        <v>0.4</v>
      </c>
      <c r="G13" s="382">
        <v>1</v>
      </c>
      <c r="H13" s="382">
        <v>0</v>
      </c>
      <c r="I13" s="379">
        <v>111.39999999999999</v>
      </c>
      <c r="J13" s="380">
        <v>58.41</v>
      </c>
      <c r="K13" s="380">
        <v>1.8</v>
      </c>
      <c r="L13" s="380">
        <v>56.61</v>
      </c>
      <c r="M13" s="379">
        <v>52.989999999999995</v>
      </c>
      <c r="N13" s="379"/>
      <c r="O13" s="485"/>
    </row>
    <row r="14" spans="1:15" ht="22.5">
      <c r="A14" s="680"/>
      <c r="B14" s="368" t="s">
        <v>1160</v>
      </c>
      <c r="C14" s="397">
        <v>9</v>
      </c>
      <c r="D14" s="397">
        <v>1843</v>
      </c>
      <c r="E14" s="382">
        <v>0.6</v>
      </c>
      <c r="F14" s="382">
        <v>0.4</v>
      </c>
      <c r="G14" s="382">
        <v>1</v>
      </c>
      <c r="H14" s="382">
        <v>0</v>
      </c>
      <c r="I14" s="379">
        <v>374</v>
      </c>
      <c r="J14" s="380">
        <v>195.79</v>
      </c>
      <c r="K14" s="380">
        <v>5.4</v>
      </c>
      <c r="L14" s="380">
        <v>190.39</v>
      </c>
      <c r="M14" s="379">
        <v>178.21</v>
      </c>
      <c r="N14" s="379"/>
      <c r="O14" s="485"/>
    </row>
    <row r="15" spans="1:15" ht="22.5">
      <c r="A15" s="680"/>
      <c r="B15" s="368" t="s">
        <v>1161</v>
      </c>
      <c r="C15" s="397">
        <v>5</v>
      </c>
      <c r="D15" s="397">
        <v>569</v>
      </c>
      <c r="E15" s="382">
        <v>0.6</v>
      </c>
      <c r="F15" s="382">
        <v>0.4</v>
      </c>
      <c r="G15" s="382">
        <v>1</v>
      </c>
      <c r="H15" s="382">
        <v>0</v>
      </c>
      <c r="I15" s="379">
        <v>116.8</v>
      </c>
      <c r="J15" s="380">
        <v>61.78</v>
      </c>
      <c r="K15" s="380">
        <v>3</v>
      </c>
      <c r="L15" s="380">
        <v>58.78</v>
      </c>
      <c r="M15" s="379">
        <v>55.019999999999996</v>
      </c>
      <c r="N15" s="379"/>
      <c r="O15" s="485"/>
    </row>
    <row r="16" spans="1:15" ht="22.5">
      <c r="A16" s="682"/>
      <c r="B16" s="368" t="s">
        <v>1162</v>
      </c>
      <c r="C16" s="397">
        <v>3</v>
      </c>
      <c r="D16" s="397">
        <v>596</v>
      </c>
      <c r="E16" s="382">
        <v>0.6</v>
      </c>
      <c r="F16" s="382">
        <v>0.4</v>
      </c>
      <c r="G16" s="382">
        <v>1</v>
      </c>
      <c r="H16" s="382">
        <v>0</v>
      </c>
      <c r="I16" s="379">
        <v>121</v>
      </c>
      <c r="J16" s="380">
        <v>63.37</v>
      </c>
      <c r="K16" s="380">
        <v>1.8</v>
      </c>
      <c r="L16" s="380">
        <v>61.57</v>
      </c>
      <c r="M16" s="379">
        <v>57.63</v>
      </c>
      <c r="N16" s="379"/>
      <c r="O16" s="485"/>
    </row>
    <row r="17" spans="1:15" s="535" customFormat="1" ht="14.25">
      <c r="A17" s="679" t="s">
        <v>1181</v>
      </c>
      <c r="B17" s="396" t="s">
        <v>1177</v>
      </c>
      <c r="C17" s="377"/>
      <c r="D17" s="377"/>
      <c r="E17" s="377"/>
      <c r="F17" s="377"/>
      <c r="G17" s="378"/>
      <c r="H17" s="378"/>
      <c r="I17" s="374">
        <v>2.2000000000000002</v>
      </c>
      <c r="J17" s="374">
        <v>1.1399999999999999</v>
      </c>
      <c r="K17" s="374">
        <v>0</v>
      </c>
      <c r="L17" s="374">
        <v>1.1399999999999999</v>
      </c>
      <c r="M17" s="374">
        <v>1.0600000000000003</v>
      </c>
      <c r="N17" s="374">
        <v>0</v>
      </c>
      <c r="O17" s="550"/>
    </row>
    <row r="18" spans="1:15" ht="23.25">
      <c r="A18" s="680"/>
      <c r="B18" s="392" t="s">
        <v>1182</v>
      </c>
      <c r="C18" s="397">
        <v>0</v>
      </c>
      <c r="D18" s="397">
        <v>11</v>
      </c>
      <c r="E18" s="382">
        <v>0.6</v>
      </c>
      <c r="F18" s="382">
        <v>0.4</v>
      </c>
      <c r="G18" s="382">
        <v>1</v>
      </c>
      <c r="H18" s="382">
        <v>0</v>
      </c>
      <c r="I18" s="379">
        <v>2.2000000000000002</v>
      </c>
      <c r="J18" s="380">
        <v>1.1399999999999999</v>
      </c>
      <c r="K18" s="380">
        <v>0</v>
      </c>
      <c r="L18" s="380">
        <v>1.1399999999999999</v>
      </c>
      <c r="M18" s="379">
        <v>1.0600000000000003</v>
      </c>
      <c r="N18" s="379"/>
      <c r="O18" s="485"/>
    </row>
    <row r="19" spans="1:15" ht="23.25">
      <c r="A19" s="682"/>
      <c r="B19" s="392" t="s">
        <v>1183</v>
      </c>
      <c r="C19" s="397">
        <v>0</v>
      </c>
      <c r="D19" s="397">
        <v>0</v>
      </c>
      <c r="E19" s="382">
        <v>0.6</v>
      </c>
      <c r="F19" s="382">
        <v>0.4</v>
      </c>
      <c r="G19" s="382">
        <v>1</v>
      </c>
      <c r="H19" s="382">
        <v>0</v>
      </c>
      <c r="I19" s="379">
        <v>0</v>
      </c>
      <c r="J19" s="380">
        <v>0</v>
      </c>
      <c r="K19" s="380">
        <v>0</v>
      </c>
      <c r="L19" s="380">
        <v>0</v>
      </c>
      <c r="M19" s="379">
        <v>0</v>
      </c>
      <c r="N19" s="379"/>
      <c r="O19" s="485"/>
    </row>
    <row r="20" spans="1:15" ht="24">
      <c r="A20" s="394" t="s">
        <v>750</v>
      </c>
      <c r="B20" s="392" t="s">
        <v>790</v>
      </c>
      <c r="C20" s="397">
        <v>1</v>
      </c>
      <c r="D20" s="397">
        <v>330</v>
      </c>
      <c r="E20" s="382">
        <v>0.6</v>
      </c>
      <c r="F20" s="382">
        <v>0.4</v>
      </c>
      <c r="G20" s="382">
        <v>1</v>
      </c>
      <c r="H20" s="382">
        <v>0</v>
      </c>
      <c r="I20" s="379">
        <v>66.599999999999994</v>
      </c>
      <c r="J20" s="380">
        <v>34.690000000000005</v>
      </c>
      <c r="K20" s="380">
        <v>0.6</v>
      </c>
      <c r="L20" s="380">
        <v>34.090000000000003</v>
      </c>
      <c r="M20" s="379">
        <v>31.909999999999989</v>
      </c>
      <c r="N20" s="379"/>
      <c r="O20" s="485"/>
    </row>
    <row r="21" spans="1:15" ht="23.25">
      <c r="A21" s="394" t="s">
        <v>735</v>
      </c>
      <c r="B21" s="392" t="s">
        <v>1184</v>
      </c>
      <c r="C21" s="397">
        <v>0</v>
      </c>
      <c r="D21" s="397">
        <v>123</v>
      </c>
      <c r="E21" s="382">
        <v>0.6</v>
      </c>
      <c r="F21" s="382">
        <v>0.4</v>
      </c>
      <c r="G21" s="382">
        <v>1</v>
      </c>
      <c r="H21" s="382">
        <v>0</v>
      </c>
      <c r="I21" s="379">
        <v>24.6</v>
      </c>
      <c r="J21" s="380">
        <v>12.71</v>
      </c>
      <c r="K21" s="380">
        <v>0</v>
      </c>
      <c r="L21" s="380">
        <v>12.71</v>
      </c>
      <c r="M21" s="379">
        <v>11.89</v>
      </c>
      <c r="N21" s="379"/>
      <c r="O21" s="485"/>
    </row>
    <row r="22" spans="1:15" ht="23.25">
      <c r="A22" s="391" t="s">
        <v>1185</v>
      </c>
      <c r="B22" s="392" t="s">
        <v>1186</v>
      </c>
      <c r="C22" s="397">
        <v>4</v>
      </c>
      <c r="D22" s="397">
        <v>825</v>
      </c>
      <c r="E22" s="382">
        <v>0.6</v>
      </c>
      <c r="F22" s="382">
        <v>0.4</v>
      </c>
      <c r="G22" s="382">
        <v>1</v>
      </c>
      <c r="H22" s="382">
        <v>0</v>
      </c>
      <c r="I22" s="379">
        <v>167.4</v>
      </c>
      <c r="J22" s="380">
        <v>87.63000000000001</v>
      </c>
      <c r="K22" s="380">
        <v>2.4</v>
      </c>
      <c r="L22" s="380">
        <v>85.23</v>
      </c>
      <c r="M22" s="379">
        <v>79.77</v>
      </c>
      <c r="N22" s="379"/>
      <c r="O22" s="485"/>
    </row>
    <row r="23" spans="1:15" ht="23.25">
      <c r="A23" s="391" t="s">
        <v>1187</v>
      </c>
      <c r="B23" s="392" t="s">
        <v>1188</v>
      </c>
      <c r="C23" s="397">
        <v>6</v>
      </c>
      <c r="D23" s="397">
        <v>719</v>
      </c>
      <c r="E23" s="382">
        <v>0.6</v>
      </c>
      <c r="F23" s="382">
        <v>0.4</v>
      </c>
      <c r="G23" s="382">
        <v>1</v>
      </c>
      <c r="H23" s="382">
        <v>0</v>
      </c>
      <c r="I23" s="379">
        <v>147.4</v>
      </c>
      <c r="J23" s="380">
        <v>77.88</v>
      </c>
      <c r="K23" s="380">
        <v>3.6</v>
      </c>
      <c r="L23" s="380">
        <v>74.28</v>
      </c>
      <c r="M23" s="379">
        <v>69.52000000000001</v>
      </c>
      <c r="N23" s="379"/>
      <c r="O23" s="485"/>
    </row>
    <row r="24" spans="1:15" s="535" customFormat="1" ht="14.25">
      <c r="A24" s="679" t="s">
        <v>1189</v>
      </c>
      <c r="B24" s="398" t="s">
        <v>10</v>
      </c>
      <c r="C24" s="377">
        <v>2</v>
      </c>
      <c r="D24" s="377">
        <v>272</v>
      </c>
      <c r="E24" s="377"/>
      <c r="F24" s="377"/>
      <c r="G24" s="377"/>
      <c r="H24" s="377"/>
      <c r="I24" s="374">
        <v>55.600000000000009</v>
      </c>
      <c r="J24" s="374">
        <v>29.3</v>
      </c>
      <c r="K24" s="374">
        <v>1.2</v>
      </c>
      <c r="L24" s="374">
        <v>28.1</v>
      </c>
      <c r="M24" s="374">
        <v>26.300000000000004</v>
      </c>
      <c r="N24" s="374">
        <v>0</v>
      </c>
      <c r="O24" s="550"/>
    </row>
    <row r="25" spans="1:15">
      <c r="A25" s="680"/>
      <c r="B25" s="368" t="s">
        <v>1163</v>
      </c>
      <c r="C25" s="397">
        <v>0</v>
      </c>
      <c r="D25" s="397">
        <v>0</v>
      </c>
      <c r="E25" s="382">
        <v>0.6</v>
      </c>
      <c r="F25" s="382">
        <v>0.4</v>
      </c>
      <c r="G25" s="382">
        <v>1</v>
      </c>
      <c r="H25" s="382">
        <v>0</v>
      </c>
      <c r="I25" s="379">
        <v>0</v>
      </c>
      <c r="J25" s="380">
        <v>0</v>
      </c>
      <c r="K25" s="380">
        <v>0</v>
      </c>
      <c r="L25" s="380">
        <v>0</v>
      </c>
      <c r="M25" s="379">
        <v>0</v>
      </c>
      <c r="N25" s="379"/>
      <c r="O25" s="485"/>
    </row>
    <row r="26" spans="1:15" ht="33.75">
      <c r="A26" s="680"/>
      <c r="B26" s="368" t="s">
        <v>795</v>
      </c>
      <c r="C26" s="397">
        <v>1</v>
      </c>
      <c r="D26" s="397">
        <v>154</v>
      </c>
      <c r="E26" s="382">
        <v>0.6</v>
      </c>
      <c r="F26" s="382">
        <v>0.4</v>
      </c>
      <c r="G26" s="382">
        <v>1</v>
      </c>
      <c r="H26" s="382">
        <v>0</v>
      </c>
      <c r="I26" s="379">
        <v>31.400000000000002</v>
      </c>
      <c r="J26" s="380">
        <v>16.510000000000002</v>
      </c>
      <c r="K26" s="380">
        <v>0.6</v>
      </c>
      <c r="L26" s="380">
        <v>15.91</v>
      </c>
      <c r="M26" s="379">
        <v>14.89</v>
      </c>
      <c r="N26" s="379"/>
      <c r="O26" s="485"/>
    </row>
    <row r="27" spans="1:15" ht="22.5">
      <c r="A27" s="680"/>
      <c r="B27" s="368" t="s">
        <v>796</v>
      </c>
      <c r="C27" s="397">
        <v>1</v>
      </c>
      <c r="D27" s="397">
        <v>118</v>
      </c>
      <c r="E27" s="382">
        <v>0.6</v>
      </c>
      <c r="F27" s="382">
        <v>0.4</v>
      </c>
      <c r="G27" s="382">
        <v>1</v>
      </c>
      <c r="H27" s="382">
        <v>0</v>
      </c>
      <c r="I27" s="379">
        <v>24.200000000000003</v>
      </c>
      <c r="J27" s="380">
        <v>12.79</v>
      </c>
      <c r="K27" s="380">
        <v>0.6</v>
      </c>
      <c r="L27" s="380">
        <v>12.19</v>
      </c>
      <c r="M27" s="379">
        <v>11.410000000000004</v>
      </c>
      <c r="N27" s="379"/>
      <c r="O27" s="485"/>
    </row>
    <row r="28" spans="1:15">
      <c r="A28" s="682"/>
      <c r="B28" s="392" t="s">
        <v>1190</v>
      </c>
      <c r="C28" s="397">
        <v>0</v>
      </c>
      <c r="D28" s="397">
        <v>0</v>
      </c>
      <c r="E28" s="382">
        <v>0.6</v>
      </c>
      <c r="F28" s="382">
        <v>0.4</v>
      </c>
      <c r="G28" s="382">
        <v>1</v>
      </c>
      <c r="H28" s="382">
        <v>0</v>
      </c>
      <c r="I28" s="379">
        <v>0</v>
      </c>
      <c r="J28" s="380">
        <v>0</v>
      </c>
      <c r="K28" s="380">
        <v>0</v>
      </c>
      <c r="L28" s="380">
        <v>0</v>
      </c>
      <c r="M28" s="379">
        <v>0</v>
      </c>
      <c r="N28" s="379"/>
      <c r="O28" s="485"/>
    </row>
    <row r="29" spans="1:15" s="535" customFormat="1" ht="14.25">
      <c r="A29" s="679" t="s">
        <v>1191</v>
      </c>
      <c r="B29" s="396" t="s">
        <v>1177</v>
      </c>
      <c r="C29" s="377">
        <v>6</v>
      </c>
      <c r="D29" s="377">
        <v>1606</v>
      </c>
      <c r="E29" s="377"/>
      <c r="F29" s="377"/>
      <c r="G29" s="551"/>
      <c r="H29" s="551"/>
      <c r="I29" s="551">
        <v>324.80000000000007</v>
      </c>
      <c r="J29" s="551">
        <v>169.50000000000003</v>
      </c>
      <c r="K29" s="551">
        <v>3.6</v>
      </c>
      <c r="L29" s="551">
        <v>165.90000000000003</v>
      </c>
      <c r="M29" s="551">
        <v>155.30000000000001</v>
      </c>
      <c r="N29" s="551">
        <v>0</v>
      </c>
      <c r="O29" s="550"/>
    </row>
    <row r="30" spans="1:15" ht="33.75">
      <c r="A30" s="680"/>
      <c r="B30" s="368" t="s">
        <v>797</v>
      </c>
      <c r="C30" s="397">
        <v>2</v>
      </c>
      <c r="D30" s="397">
        <v>588</v>
      </c>
      <c r="E30" s="382">
        <v>0.6</v>
      </c>
      <c r="F30" s="382">
        <v>0.4</v>
      </c>
      <c r="G30" s="382">
        <v>1</v>
      </c>
      <c r="H30" s="382">
        <v>0</v>
      </c>
      <c r="I30" s="379">
        <v>118.8</v>
      </c>
      <c r="J30" s="380">
        <v>61.940000000000005</v>
      </c>
      <c r="K30" s="380">
        <v>1.2</v>
      </c>
      <c r="L30" s="380">
        <v>60.74</v>
      </c>
      <c r="M30" s="379">
        <v>56.859999999999992</v>
      </c>
      <c r="N30" s="379"/>
      <c r="O30" s="485"/>
    </row>
    <row r="31" spans="1:15" ht="33.75">
      <c r="A31" s="680"/>
      <c r="B31" s="368" t="s">
        <v>798</v>
      </c>
      <c r="C31" s="397">
        <v>1</v>
      </c>
      <c r="D31" s="397">
        <v>73</v>
      </c>
      <c r="E31" s="382">
        <v>0.6</v>
      </c>
      <c r="F31" s="382">
        <v>0.4</v>
      </c>
      <c r="G31" s="382">
        <v>1</v>
      </c>
      <c r="H31" s="382">
        <v>0</v>
      </c>
      <c r="I31" s="379">
        <v>15.2</v>
      </c>
      <c r="J31" s="380">
        <v>8.14</v>
      </c>
      <c r="K31" s="380">
        <v>0.6</v>
      </c>
      <c r="L31" s="380">
        <v>7.54</v>
      </c>
      <c r="M31" s="379">
        <v>7.0599999999999987</v>
      </c>
      <c r="N31" s="379"/>
      <c r="O31" s="485"/>
    </row>
    <row r="32" spans="1:15" ht="22.5">
      <c r="A32" s="680"/>
      <c r="B32" s="368" t="s">
        <v>799</v>
      </c>
      <c r="C32" s="397">
        <v>1</v>
      </c>
      <c r="D32" s="397">
        <v>176</v>
      </c>
      <c r="E32" s="382">
        <v>0.6</v>
      </c>
      <c r="F32" s="382">
        <v>0.4</v>
      </c>
      <c r="G32" s="382">
        <v>1</v>
      </c>
      <c r="H32" s="382">
        <v>0</v>
      </c>
      <c r="I32" s="379">
        <v>35.800000000000004</v>
      </c>
      <c r="J32" s="380">
        <v>18.78</v>
      </c>
      <c r="K32" s="380">
        <v>0.6</v>
      </c>
      <c r="L32" s="380">
        <v>18.18</v>
      </c>
      <c r="M32" s="379">
        <v>17.020000000000003</v>
      </c>
      <c r="N32" s="379"/>
      <c r="O32" s="485"/>
    </row>
    <row r="33" spans="1:15" ht="33.75">
      <c r="A33" s="680"/>
      <c r="B33" s="368" t="s">
        <v>800</v>
      </c>
      <c r="C33" s="397">
        <v>1</v>
      </c>
      <c r="D33" s="397">
        <v>639</v>
      </c>
      <c r="E33" s="382">
        <v>0.6</v>
      </c>
      <c r="F33" s="382">
        <v>0.4</v>
      </c>
      <c r="G33" s="382">
        <v>1</v>
      </c>
      <c r="H33" s="382">
        <v>0</v>
      </c>
      <c r="I33" s="379">
        <v>128.4</v>
      </c>
      <c r="J33" s="380">
        <v>66.61</v>
      </c>
      <c r="K33" s="380">
        <v>0.6</v>
      </c>
      <c r="L33" s="380">
        <v>66.010000000000005</v>
      </c>
      <c r="M33" s="379">
        <v>61.790000000000006</v>
      </c>
      <c r="N33" s="379"/>
      <c r="O33" s="485"/>
    </row>
    <row r="34" spans="1:15" ht="30.75" customHeight="1">
      <c r="A34" s="680"/>
      <c r="B34" s="368" t="s">
        <v>801</v>
      </c>
      <c r="C34" s="397">
        <v>1</v>
      </c>
      <c r="D34" s="397">
        <v>130</v>
      </c>
      <c r="E34" s="382">
        <v>0.6</v>
      </c>
      <c r="F34" s="382">
        <v>0.4</v>
      </c>
      <c r="G34" s="382">
        <v>1</v>
      </c>
      <c r="H34" s="382">
        <v>0</v>
      </c>
      <c r="I34" s="379">
        <v>26.6</v>
      </c>
      <c r="J34" s="380">
        <v>14.03</v>
      </c>
      <c r="K34" s="380">
        <v>0.6</v>
      </c>
      <c r="L34" s="380">
        <v>13.43</v>
      </c>
      <c r="M34" s="379">
        <v>12.570000000000002</v>
      </c>
      <c r="N34" s="379"/>
      <c r="O34" s="485"/>
    </row>
    <row r="36" spans="1:15" hidden="1">
      <c r="B36" s="492">
        <v>1</v>
      </c>
      <c r="C36" s="492">
        <v>2</v>
      </c>
      <c r="D36" s="492">
        <v>3</v>
      </c>
      <c r="E36" s="492">
        <v>4</v>
      </c>
      <c r="F36" s="492">
        <v>5</v>
      </c>
      <c r="G36" s="492">
        <v>6</v>
      </c>
      <c r="H36" s="492">
        <v>7</v>
      </c>
      <c r="I36" s="492">
        <v>15</v>
      </c>
      <c r="J36" s="492">
        <v>16</v>
      </c>
      <c r="K36" s="492">
        <v>17</v>
      </c>
      <c r="L36" s="492">
        <v>18</v>
      </c>
      <c r="M36" s="492">
        <v>19</v>
      </c>
      <c r="N36" s="492">
        <v>20</v>
      </c>
      <c r="O36" s="552">
        <v>28</v>
      </c>
    </row>
    <row r="37" spans="1:15" hidden="1"/>
    <row r="38" spans="1:15" hidden="1">
      <c r="J38" s="379"/>
      <c r="K38" s="379" t="e">
        <f>#REF!/#REF!</f>
        <v>#REF!</v>
      </c>
      <c r="L38" s="379" t="e">
        <f>#REF!/#REF!</f>
        <v>#REF!</v>
      </c>
    </row>
    <row r="39" spans="1:15" hidden="1">
      <c r="J39" s="379"/>
      <c r="K39" s="379"/>
      <c r="L39" s="379"/>
      <c r="O39" s="476"/>
    </row>
    <row r="40" spans="1:15">
      <c r="O40" s="476"/>
    </row>
    <row r="42" spans="1:15">
      <c r="O42" s="476"/>
    </row>
  </sheetData>
  <mergeCells count="21">
    <mergeCell ref="A24:A28"/>
    <mergeCell ref="A29:A34"/>
    <mergeCell ref="A7:B7"/>
    <mergeCell ref="A12:A16"/>
    <mergeCell ref="A17:A19"/>
    <mergeCell ref="O4:O6"/>
    <mergeCell ref="C5:C6"/>
    <mergeCell ref="A1:B1"/>
    <mergeCell ref="A2:N2"/>
    <mergeCell ref="K3:L3"/>
    <mergeCell ref="A4:B6"/>
    <mergeCell ref="C4:D4"/>
    <mergeCell ref="E4:H4"/>
    <mergeCell ref="I4:N4"/>
    <mergeCell ref="D5:D6"/>
    <mergeCell ref="E5:F5"/>
    <mergeCell ref="G5:H5"/>
    <mergeCell ref="I5:I6"/>
    <mergeCell ref="J5:L5"/>
    <mergeCell ref="M5:M6"/>
    <mergeCell ref="N5:N6"/>
  </mergeCells>
  <phoneticPr fontId="145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M11" sqref="M11"/>
    </sheetView>
  </sheetViews>
  <sheetFormatPr defaultColWidth="9" defaultRowHeight="13.5"/>
  <cols>
    <col min="1" max="1" width="6.625" style="476" customWidth="1"/>
    <col min="2" max="2" width="17" style="476" customWidth="1"/>
    <col min="3" max="3" width="8.375" style="562" customWidth="1"/>
    <col min="4" max="7" width="4.875" style="536" customWidth="1"/>
    <col min="8" max="8" width="7.625" style="476" customWidth="1"/>
    <col min="9" max="9" width="8.75" style="476" customWidth="1"/>
    <col min="10" max="10" width="8.625" style="476" customWidth="1"/>
    <col min="11" max="11" width="8.375" style="476" customWidth="1"/>
    <col min="12" max="16384" width="9" style="476"/>
  </cols>
  <sheetData>
    <row r="1" spans="1:11" ht="16.5" customHeight="1">
      <c r="A1" s="644"/>
      <c r="B1" s="644"/>
      <c r="C1" s="399"/>
      <c r="D1" s="553"/>
      <c r="E1" s="553"/>
      <c r="F1" s="554"/>
      <c r="G1" s="554"/>
      <c r="H1" s="350"/>
      <c r="I1" s="555"/>
      <c r="J1" s="350"/>
      <c r="K1" s="350"/>
    </row>
    <row r="2" spans="1:11" ht="16.5" customHeight="1">
      <c r="A2" s="644" t="s">
        <v>1203</v>
      </c>
      <c r="B2" s="644"/>
      <c r="C2" s="399"/>
      <c r="D2" s="553"/>
      <c r="E2" s="553"/>
      <c r="F2" s="554"/>
      <c r="G2" s="554"/>
      <c r="H2" s="350"/>
      <c r="I2" s="555"/>
      <c r="J2" s="350"/>
      <c r="K2" s="350"/>
    </row>
    <row r="3" spans="1:11" ht="24">
      <c r="A3" s="726" t="s">
        <v>1257</v>
      </c>
      <c r="B3" s="726"/>
      <c r="C3" s="726"/>
      <c r="D3" s="726"/>
      <c r="E3" s="726"/>
      <c r="F3" s="726"/>
      <c r="G3" s="726"/>
      <c r="H3" s="726"/>
      <c r="I3" s="726"/>
      <c r="J3" s="726"/>
      <c r="K3" s="726"/>
    </row>
    <row r="4" spans="1:11" ht="14.25" customHeight="1">
      <c r="A4" s="353"/>
      <c r="B4" s="353"/>
      <c r="C4" s="354"/>
      <c r="D4" s="556"/>
      <c r="E4" s="556"/>
      <c r="F4" s="557"/>
      <c r="G4" s="557"/>
      <c r="H4" s="354" t="s">
        <v>193</v>
      </c>
      <c r="I4" s="354"/>
      <c r="J4" s="697" t="s">
        <v>184</v>
      </c>
      <c r="K4" s="697"/>
    </row>
    <row r="5" spans="1:11" s="360" customFormat="1" ht="45" customHeight="1">
      <c r="A5" s="727" t="s">
        <v>1139</v>
      </c>
      <c r="B5" s="727"/>
      <c r="C5" s="729" t="s">
        <v>1192</v>
      </c>
      <c r="D5" s="731" t="s">
        <v>1106</v>
      </c>
      <c r="E5" s="732"/>
      <c r="F5" s="732"/>
      <c r="G5" s="732"/>
      <c r="H5" s="733" t="s">
        <v>1193</v>
      </c>
      <c r="I5" s="734"/>
      <c r="J5" s="734"/>
      <c r="K5" s="734"/>
    </row>
    <row r="6" spans="1:11" s="360" customFormat="1" ht="59.1" customHeight="1">
      <c r="A6" s="728"/>
      <c r="B6" s="727"/>
      <c r="C6" s="730"/>
      <c r="D6" s="558" t="s">
        <v>11</v>
      </c>
      <c r="E6" s="558" t="s">
        <v>1101</v>
      </c>
      <c r="F6" s="558" t="s">
        <v>12</v>
      </c>
      <c r="G6" s="558" t="s">
        <v>1153</v>
      </c>
      <c r="H6" s="436" t="s">
        <v>226</v>
      </c>
      <c r="I6" s="436" t="s">
        <v>11</v>
      </c>
      <c r="J6" s="436" t="s">
        <v>12</v>
      </c>
      <c r="K6" s="436" t="s">
        <v>1153</v>
      </c>
    </row>
    <row r="7" spans="1:11" s="360" customFormat="1" ht="10.5">
      <c r="A7" s="725" t="s">
        <v>16</v>
      </c>
      <c r="B7" s="725"/>
      <c r="C7" s="559">
        <v>17422.5</v>
      </c>
      <c r="D7" s="356"/>
      <c r="E7" s="356"/>
      <c r="F7" s="356"/>
      <c r="G7" s="356"/>
      <c r="H7" s="358">
        <v>4181.3999999999996</v>
      </c>
      <c r="I7" s="358">
        <v>2090.6999999999998</v>
      </c>
      <c r="J7" s="358">
        <v>2090.6999999999998</v>
      </c>
      <c r="K7" s="357">
        <v>0</v>
      </c>
    </row>
    <row r="8" spans="1:11" s="360" customFormat="1" ht="17.25" customHeight="1">
      <c r="A8" s="725" t="s">
        <v>1155</v>
      </c>
      <c r="B8" s="725"/>
      <c r="C8" s="559">
        <v>17422.5</v>
      </c>
      <c r="D8" s="356"/>
      <c r="E8" s="356"/>
      <c r="F8" s="356"/>
      <c r="G8" s="356"/>
      <c r="H8" s="359">
        <v>4181.3999999999996</v>
      </c>
      <c r="I8" s="359">
        <v>2090.6999999999998</v>
      </c>
      <c r="J8" s="359">
        <v>2090.6999999999998</v>
      </c>
      <c r="K8" s="359">
        <v>0</v>
      </c>
    </row>
    <row r="9" spans="1:11" s="518" customFormat="1" ht="10.5">
      <c r="A9" s="738" t="s">
        <v>714</v>
      </c>
      <c r="B9" s="361" t="s">
        <v>10</v>
      </c>
      <c r="C9" s="559">
        <v>270</v>
      </c>
      <c r="D9" s="560"/>
      <c r="E9" s="560"/>
      <c r="F9" s="560"/>
      <c r="G9" s="560"/>
      <c r="H9" s="359">
        <v>64.8</v>
      </c>
      <c r="I9" s="359">
        <v>32.4</v>
      </c>
      <c r="J9" s="359">
        <v>32.4</v>
      </c>
      <c r="K9" s="359">
        <v>0</v>
      </c>
    </row>
    <row r="10" spans="1:11" s="360" customFormat="1" ht="11.25">
      <c r="A10" s="739"/>
      <c r="B10" s="400" t="s">
        <v>64</v>
      </c>
      <c r="C10" s="401">
        <v>0</v>
      </c>
      <c r="D10" s="561">
        <v>0.6</v>
      </c>
      <c r="E10" s="561">
        <v>0.4</v>
      </c>
      <c r="F10" s="561">
        <v>1</v>
      </c>
      <c r="G10" s="561">
        <v>0</v>
      </c>
      <c r="H10" s="362">
        <v>0</v>
      </c>
      <c r="I10" s="362">
        <v>0</v>
      </c>
      <c r="J10" s="362">
        <v>0</v>
      </c>
      <c r="K10" s="362">
        <v>0</v>
      </c>
    </row>
    <row r="11" spans="1:11" s="360" customFormat="1" ht="36" customHeight="1">
      <c r="A11" s="739"/>
      <c r="B11" s="363" t="s">
        <v>697</v>
      </c>
      <c r="C11" s="401">
        <v>0</v>
      </c>
      <c r="D11" s="561">
        <v>0.6</v>
      </c>
      <c r="E11" s="561">
        <v>0.4</v>
      </c>
      <c r="F11" s="561">
        <v>1</v>
      </c>
      <c r="G11" s="561">
        <v>0</v>
      </c>
      <c r="H11" s="362">
        <v>0</v>
      </c>
      <c r="I11" s="362">
        <v>0</v>
      </c>
      <c r="J11" s="362">
        <v>0</v>
      </c>
      <c r="K11" s="362">
        <v>0</v>
      </c>
    </row>
    <row r="12" spans="1:11" s="360" customFormat="1" ht="29.1" customHeight="1">
      <c r="A12" s="739"/>
      <c r="B12" s="363" t="s">
        <v>67</v>
      </c>
      <c r="C12" s="401">
        <v>0</v>
      </c>
      <c r="D12" s="561">
        <v>0.6</v>
      </c>
      <c r="E12" s="561">
        <v>0.4</v>
      </c>
      <c r="F12" s="561">
        <v>1</v>
      </c>
      <c r="G12" s="561">
        <v>0</v>
      </c>
      <c r="H12" s="362">
        <v>0</v>
      </c>
      <c r="I12" s="362">
        <v>0</v>
      </c>
      <c r="J12" s="362">
        <v>0</v>
      </c>
      <c r="K12" s="362">
        <v>0</v>
      </c>
    </row>
    <row r="13" spans="1:11" s="360" customFormat="1" ht="18.75" customHeight="1">
      <c r="A13" s="739"/>
      <c r="B13" s="363" t="s">
        <v>71</v>
      </c>
      <c r="C13" s="401">
        <v>22.5</v>
      </c>
      <c r="D13" s="561">
        <v>0.6</v>
      </c>
      <c r="E13" s="561">
        <v>0.4</v>
      </c>
      <c r="F13" s="561">
        <v>1</v>
      </c>
      <c r="G13" s="561">
        <v>0</v>
      </c>
      <c r="H13" s="362">
        <v>5.4</v>
      </c>
      <c r="I13" s="362">
        <v>2.7</v>
      </c>
      <c r="J13" s="362">
        <v>2.7</v>
      </c>
      <c r="K13" s="362">
        <v>0</v>
      </c>
    </row>
    <row r="14" spans="1:11" s="360" customFormat="1" ht="11.25">
      <c r="A14" s="739"/>
      <c r="B14" s="363" t="s">
        <v>65</v>
      </c>
      <c r="C14" s="401">
        <v>90.5</v>
      </c>
      <c r="D14" s="561">
        <v>0.6</v>
      </c>
      <c r="E14" s="561">
        <v>0.4</v>
      </c>
      <c r="F14" s="561">
        <v>1</v>
      </c>
      <c r="G14" s="561">
        <v>0</v>
      </c>
      <c r="H14" s="362">
        <v>21.72</v>
      </c>
      <c r="I14" s="362">
        <v>10.86</v>
      </c>
      <c r="J14" s="362">
        <v>10.86</v>
      </c>
      <c r="K14" s="362">
        <v>0</v>
      </c>
    </row>
    <row r="15" spans="1:11" s="360" customFormat="1" ht="21">
      <c r="A15" s="739"/>
      <c r="B15" s="363" t="s">
        <v>75</v>
      </c>
      <c r="C15" s="401">
        <v>65</v>
      </c>
      <c r="D15" s="561">
        <v>0.6</v>
      </c>
      <c r="E15" s="561">
        <v>0.4</v>
      </c>
      <c r="F15" s="561">
        <v>1</v>
      </c>
      <c r="G15" s="561">
        <v>0</v>
      </c>
      <c r="H15" s="362">
        <v>15.6</v>
      </c>
      <c r="I15" s="362">
        <v>7.8</v>
      </c>
      <c r="J15" s="362">
        <v>7.8</v>
      </c>
      <c r="K15" s="362">
        <v>0</v>
      </c>
    </row>
    <row r="16" spans="1:11" s="360" customFormat="1" ht="20.25" customHeight="1">
      <c r="A16" s="739"/>
      <c r="B16" s="363" t="s">
        <v>74</v>
      </c>
      <c r="C16" s="401">
        <v>0</v>
      </c>
      <c r="D16" s="561">
        <v>0.6</v>
      </c>
      <c r="E16" s="561">
        <v>0.4</v>
      </c>
      <c r="F16" s="561">
        <v>1</v>
      </c>
      <c r="G16" s="561">
        <v>0</v>
      </c>
      <c r="H16" s="362">
        <v>0</v>
      </c>
      <c r="I16" s="362">
        <v>0</v>
      </c>
      <c r="J16" s="362">
        <v>0</v>
      </c>
      <c r="K16" s="362">
        <v>0</v>
      </c>
    </row>
    <row r="17" spans="1:11" s="360" customFormat="1" ht="23.25" customHeight="1">
      <c r="A17" s="739"/>
      <c r="B17" s="363" t="s">
        <v>72</v>
      </c>
      <c r="C17" s="401">
        <v>0</v>
      </c>
      <c r="D17" s="561">
        <v>0.6</v>
      </c>
      <c r="E17" s="561">
        <v>0.4</v>
      </c>
      <c r="F17" s="561">
        <v>1</v>
      </c>
      <c r="G17" s="561">
        <v>0</v>
      </c>
      <c r="H17" s="362">
        <v>0</v>
      </c>
      <c r="I17" s="362">
        <v>0</v>
      </c>
      <c r="J17" s="362">
        <v>0</v>
      </c>
      <c r="K17" s="362">
        <v>0</v>
      </c>
    </row>
    <row r="18" spans="1:11" s="360" customFormat="1" ht="33" customHeight="1">
      <c r="A18" s="739"/>
      <c r="B18" s="363" t="s">
        <v>759</v>
      </c>
      <c r="C18" s="401">
        <v>92</v>
      </c>
      <c r="D18" s="561">
        <v>0.6</v>
      </c>
      <c r="E18" s="561">
        <v>0.4</v>
      </c>
      <c r="F18" s="561">
        <v>1</v>
      </c>
      <c r="G18" s="561">
        <v>0</v>
      </c>
      <c r="H18" s="362">
        <v>22.08</v>
      </c>
      <c r="I18" s="362">
        <v>11.04</v>
      </c>
      <c r="J18" s="362">
        <v>11.04</v>
      </c>
      <c r="K18" s="362">
        <v>0</v>
      </c>
    </row>
    <row r="19" spans="1:11" s="360" customFormat="1" ht="11.25">
      <c r="A19" s="739"/>
      <c r="B19" s="363" t="s">
        <v>73</v>
      </c>
      <c r="C19" s="401">
        <v>0</v>
      </c>
      <c r="D19" s="561">
        <v>0.6</v>
      </c>
      <c r="E19" s="561">
        <v>0.4</v>
      </c>
      <c r="F19" s="561">
        <v>1</v>
      </c>
      <c r="G19" s="561">
        <v>0</v>
      </c>
      <c r="H19" s="362">
        <v>0</v>
      </c>
      <c r="I19" s="362">
        <v>0</v>
      </c>
      <c r="J19" s="362">
        <v>0</v>
      </c>
      <c r="K19" s="362">
        <v>0</v>
      </c>
    </row>
    <row r="20" spans="1:11" s="360" customFormat="1" ht="11.25">
      <c r="A20" s="739"/>
      <c r="B20" s="366" t="s">
        <v>51</v>
      </c>
      <c r="C20" s="401">
        <v>0</v>
      </c>
      <c r="D20" s="561">
        <v>0.6</v>
      </c>
      <c r="E20" s="561">
        <v>0.4</v>
      </c>
      <c r="F20" s="561">
        <v>1</v>
      </c>
      <c r="G20" s="561">
        <v>0</v>
      </c>
      <c r="H20" s="362">
        <v>0</v>
      </c>
      <c r="I20" s="362">
        <v>0</v>
      </c>
      <c r="J20" s="362">
        <v>0</v>
      </c>
      <c r="K20" s="362">
        <v>0</v>
      </c>
    </row>
    <row r="21" spans="1:11" s="360" customFormat="1" ht="21">
      <c r="A21" s="364" t="s">
        <v>91</v>
      </c>
      <c r="B21" s="363" t="s">
        <v>92</v>
      </c>
      <c r="C21" s="401">
        <v>0</v>
      </c>
      <c r="D21" s="561">
        <v>0.6</v>
      </c>
      <c r="E21" s="561">
        <v>0.4</v>
      </c>
      <c r="F21" s="561">
        <v>1</v>
      </c>
      <c r="G21" s="561">
        <v>0</v>
      </c>
      <c r="H21" s="362">
        <v>0</v>
      </c>
      <c r="I21" s="362">
        <v>0</v>
      </c>
      <c r="J21" s="362">
        <v>0</v>
      </c>
      <c r="K21" s="362">
        <v>0</v>
      </c>
    </row>
    <row r="22" spans="1:11" s="360" customFormat="1" ht="21">
      <c r="A22" s="402" t="s">
        <v>102</v>
      </c>
      <c r="B22" s="363" t="s">
        <v>103</v>
      </c>
      <c r="C22" s="401">
        <v>60</v>
      </c>
      <c r="D22" s="561">
        <v>0.6</v>
      </c>
      <c r="E22" s="561">
        <v>0.4</v>
      </c>
      <c r="F22" s="561">
        <v>1</v>
      </c>
      <c r="G22" s="561">
        <v>0</v>
      </c>
      <c r="H22" s="362">
        <v>14.4</v>
      </c>
      <c r="I22" s="362">
        <v>7.2</v>
      </c>
      <c r="J22" s="362">
        <v>7.2</v>
      </c>
      <c r="K22" s="362">
        <v>0</v>
      </c>
    </row>
    <row r="23" spans="1:11" s="360" customFormat="1" ht="21">
      <c r="A23" s="364" t="s">
        <v>745</v>
      </c>
      <c r="B23" s="363" t="s">
        <v>109</v>
      </c>
      <c r="C23" s="401">
        <v>0</v>
      </c>
      <c r="D23" s="561">
        <v>0.6</v>
      </c>
      <c r="E23" s="561">
        <v>0.4</v>
      </c>
      <c r="F23" s="561">
        <v>1</v>
      </c>
      <c r="G23" s="561">
        <v>0</v>
      </c>
      <c r="H23" s="362">
        <v>0</v>
      </c>
      <c r="I23" s="362">
        <v>0</v>
      </c>
      <c r="J23" s="362">
        <v>0</v>
      </c>
      <c r="K23" s="362">
        <v>0</v>
      </c>
    </row>
    <row r="24" spans="1:11" s="518" customFormat="1" ht="20.100000000000001" customHeight="1">
      <c r="A24" s="735" t="s">
        <v>728</v>
      </c>
      <c r="B24" s="365" t="s">
        <v>10</v>
      </c>
      <c r="C24" s="559">
        <v>3639.5</v>
      </c>
      <c r="D24" s="356"/>
      <c r="E24" s="356"/>
      <c r="F24" s="356"/>
      <c r="G24" s="356"/>
      <c r="H24" s="559">
        <v>873.48</v>
      </c>
      <c r="I24" s="362">
        <v>436.74</v>
      </c>
      <c r="J24" s="362">
        <v>436.74</v>
      </c>
      <c r="K24" s="559">
        <v>0</v>
      </c>
    </row>
    <row r="25" spans="1:11" s="360" customFormat="1" ht="18.95" customHeight="1">
      <c r="A25" s="736"/>
      <c r="B25" s="363" t="s">
        <v>760</v>
      </c>
      <c r="C25" s="401">
        <v>1009</v>
      </c>
      <c r="D25" s="561">
        <v>0.6</v>
      </c>
      <c r="E25" s="561">
        <v>0.4</v>
      </c>
      <c r="F25" s="561">
        <v>1</v>
      </c>
      <c r="G25" s="561">
        <v>0</v>
      </c>
      <c r="H25" s="362">
        <v>242.16</v>
      </c>
      <c r="I25" s="362">
        <v>121.08</v>
      </c>
      <c r="J25" s="362">
        <v>121.08</v>
      </c>
      <c r="K25" s="362">
        <v>0</v>
      </c>
    </row>
    <row r="26" spans="1:11" s="360" customFormat="1" ht="11.25">
      <c r="A26" s="736"/>
      <c r="B26" s="363" t="s">
        <v>88</v>
      </c>
      <c r="C26" s="401">
        <v>0</v>
      </c>
      <c r="D26" s="561">
        <v>0.6</v>
      </c>
      <c r="E26" s="561">
        <v>0.4</v>
      </c>
      <c r="F26" s="561">
        <v>1</v>
      </c>
      <c r="G26" s="561">
        <v>0</v>
      </c>
      <c r="H26" s="362">
        <v>0</v>
      </c>
      <c r="I26" s="362">
        <v>0</v>
      </c>
      <c r="J26" s="362">
        <v>0</v>
      </c>
      <c r="K26" s="362">
        <v>0</v>
      </c>
    </row>
    <row r="27" spans="1:11" s="360" customFormat="1" ht="21">
      <c r="A27" s="736"/>
      <c r="B27" s="363" t="s">
        <v>87</v>
      </c>
      <c r="C27" s="401">
        <v>1382.5</v>
      </c>
      <c r="D27" s="561">
        <v>0.6</v>
      </c>
      <c r="E27" s="561">
        <v>0.4</v>
      </c>
      <c r="F27" s="561">
        <v>1</v>
      </c>
      <c r="G27" s="561">
        <v>0</v>
      </c>
      <c r="H27" s="362">
        <v>331.8</v>
      </c>
      <c r="I27" s="362">
        <v>165.9</v>
      </c>
      <c r="J27" s="362">
        <v>165.9</v>
      </c>
      <c r="K27" s="362">
        <v>0</v>
      </c>
    </row>
    <row r="28" spans="1:11" s="360" customFormat="1" ht="21">
      <c r="A28" s="736"/>
      <c r="B28" s="363" t="s">
        <v>762</v>
      </c>
      <c r="C28" s="401">
        <v>1248</v>
      </c>
      <c r="D28" s="561">
        <v>0.6</v>
      </c>
      <c r="E28" s="561">
        <v>0.4</v>
      </c>
      <c r="F28" s="561">
        <v>1</v>
      </c>
      <c r="G28" s="561">
        <v>0</v>
      </c>
      <c r="H28" s="362">
        <v>299.52</v>
      </c>
      <c r="I28" s="362">
        <v>149.76</v>
      </c>
      <c r="J28" s="362">
        <v>149.76</v>
      </c>
      <c r="K28" s="362">
        <v>0</v>
      </c>
    </row>
    <row r="29" spans="1:11" s="360" customFormat="1" ht="21">
      <c r="A29" s="737"/>
      <c r="B29" s="363" t="s">
        <v>117</v>
      </c>
      <c r="C29" s="401">
        <v>0</v>
      </c>
      <c r="D29" s="561">
        <v>0.6</v>
      </c>
      <c r="E29" s="561">
        <v>0.4</v>
      </c>
      <c r="F29" s="561">
        <v>1</v>
      </c>
      <c r="G29" s="561">
        <v>0</v>
      </c>
      <c r="H29" s="362">
        <v>0</v>
      </c>
      <c r="I29" s="362">
        <v>0</v>
      </c>
      <c r="J29" s="362">
        <v>0</v>
      </c>
      <c r="K29" s="362">
        <v>0</v>
      </c>
    </row>
    <row r="30" spans="1:11" s="360" customFormat="1" ht="18" customHeight="1">
      <c r="A30" s="364" t="s">
        <v>863</v>
      </c>
      <c r="B30" s="363" t="s">
        <v>111</v>
      </c>
      <c r="C30" s="401">
        <v>336.5</v>
      </c>
      <c r="D30" s="561">
        <v>0.6</v>
      </c>
      <c r="E30" s="561">
        <v>0.4</v>
      </c>
      <c r="F30" s="561">
        <v>1</v>
      </c>
      <c r="G30" s="561">
        <v>0</v>
      </c>
      <c r="H30" s="362">
        <v>80.760000000000005</v>
      </c>
      <c r="I30" s="362">
        <v>40.380000000000003</v>
      </c>
      <c r="J30" s="362">
        <v>40.380000000000003</v>
      </c>
      <c r="K30" s="362">
        <v>0</v>
      </c>
    </row>
    <row r="31" spans="1:11" s="360" customFormat="1" ht="20.100000000000001" customHeight="1">
      <c r="A31" s="364" t="s">
        <v>106</v>
      </c>
      <c r="B31" s="363" t="s">
        <v>107</v>
      </c>
      <c r="C31" s="401">
        <v>366.5</v>
      </c>
      <c r="D31" s="561">
        <v>0.6</v>
      </c>
      <c r="E31" s="561">
        <v>0.4</v>
      </c>
      <c r="F31" s="561">
        <v>1</v>
      </c>
      <c r="G31" s="561">
        <v>0</v>
      </c>
      <c r="H31" s="362">
        <v>87.96</v>
      </c>
      <c r="I31" s="362">
        <v>43.98</v>
      </c>
      <c r="J31" s="362">
        <v>43.98</v>
      </c>
      <c r="K31" s="362">
        <v>0</v>
      </c>
    </row>
    <row r="32" spans="1:11" s="518" customFormat="1" ht="14.25" customHeight="1">
      <c r="A32" s="735" t="s">
        <v>738</v>
      </c>
      <c r="B32" s="365" t="s">
        <v>10</v>
      </c>
      <c r="C32" s="559">
        <v>2990</v>
      </c>
      <c r="D32" s="356"/>
      <c r="E32" s="356"/>
      <c r="F32" s="356"/>
      <c r="G32" s="356"/>
      <c r="H32" s="403">
        <v>717.6</v>
      </c>
      <c r="I32" s="403">
        <v>358.8</v>
      </c>
      <c r="J32" s="403">
        <v>358.8</v>
      </c>
      <c r="K32" s="359">
        <v>0</v>
      </c>
    </row>
    <row r="33" spans="1:11" s="360" customFormat="1" ht="21">
      <c r="A33" s="736"/>
      <c r="B33" s="363" t="s">
        <v>98</v>
      </c>
      <c r="C33" s="401">
        <v>0</v>
      </c>
      <c r="D33" s="561">
        <v>0.6</v>
      </c>
      <c r="E33" s="561">
        <v>0.4</v>
      </c>
      <c r="F33" s="561">
        <v>1</v>
      </c>
      <c r="G33" s="561">
        <v>0</v>
      </c>
      <c r="H33" s="362">
        <v>0</v>
      </c>
      <c r="I33" s="362">
        <v>0</v>
      </c>
      <c r="J33" s="362">
        <v>0</v>
      </c>
      <c r="K33" s="362">
        <v>0</v>
      </c>
    </row>
    <row r="34" spans="1:11" s="360" customFormat="1" ht="11.25">
      <c r="A34" s="737"/>
      <c r="B34" s="363" t="s">
        <v>764</v>
      </c>
      <c r="C34" s="401">
        <v>2990</v>
      </c>
      <c r="D34" s="561">
        <v>0.6</v>
      </c>
      <c r="E34" s="561">
        <v>0.4</v>
      </c>
      <c r="F34" s="561">
        <v>1</v>
      </c>
      <c r="G34" s="561">
        <v>0</v>
      </c>
      <c r="H34" s="362">
        <v>717.6</v>
      </c>
      <c r="I34" s="362">
        <v>358.8</v>
      </c>
      <c r="J34" s="362">
        <v>358.8</v>
      </c>
      <c r="K34" s="362">
        <v>0</v>
      </c>
    </row>
    <row r="35" spans="1:11" s="360" customFormat="1" ht="11.25">
      <c r="A35" s="364" t="s">
        <v>104</v>
      </c>
      <c r="B35" s="363" t="s">
        <v>105</v>
      </c>
      <c r="C35" s="401">
        <v>0</v>
      </c>
      <c r="D35" s="561">
        <v>0.6</v>
      </c>
      <c r="E35" s="561">
        <v>0.4</v>
      </c>
      <c r="F35" s="561">
        <v>1</v>
      </c>
      <c r="G35" s="561">
        <v>0</v>
      </c>
      <c r="H35" s="362">
        <v>0</v>
      </c>
      <c r="I35" s="362">
        <v>0</v>
      </c>
      <c r="J35" s="362">
        <v>0</v>
      </c>
      <c r="K35" s="362">
        <v>0</v>
      </c>
    </row>
    <row r="36" spans="1:11" s="518" customFormat="1" ht="10.5">
      <c r="A36" s="735" t="s">
        <v>99</v>
      </c>
      <c r="B36" s="365" t="s">
        <v>10</v>
      </c>
      <c r="C36" s="559">
        <v>118</v>
      </c>
      <c r="D36" s="356"/>
      <c r="E36" s="356"/>
      <c r="F36" s="356"/>
      <c r="G36" s="356"/>
      <c r="H36" s="403">
        <v>28.32</v>
      </c>
      <c r="I36" s="403">
        <v>14.16</v>
      </c>
      <c r="J36" s="403">
        <v>14.16</v>
      </c>
      <c r="K36" s="359">
        <v>0</v>
      </c>
    </row>
    <row r="37" spans="1:11" s="360" customFormat="1" ht="11.25">
      <c r="A37" s="736"/>
      <c r="B37" s="363" t="s">
        <v>100</v>
      </c>
      <c r="C37" s="401">
        <v>0</v>
      </c>
      <c r="D37" s="561">
        <v>0.6</v>
      </c>
      <c r="E37" s="561">
        <v>0.4</v>
      </c>
      <c r="F37" s="561">
        <v>1</v>
      </c>
      <c r="G37" s="561">
        <v>0</v>
      </c>
      <c r="H37" s="362">
        <v>0</v>
      </c>
      <c r="I37" s="362">
        <v>0</v>
      </c>
      <c r="J37" s="362">
        <v>0</v>
      </c>
      <c r="K37" s="362">
        <v>0</v>
      </c>
    </row>
    <row r="38" spans="1:11" s="360" customFormat="1" ht="21">
      <c r="A38" s="737"/>
      <c r="B38" s="363" t="s">
        <v>101</v>
      </c>
      <c r="C38" s="401">
        <v>118</v>
      </c>
      <c r="D38" s="561">
        <v>0.6</v>
      </c>
      <c r="E38" s="561">
        <v>0.4</v>
      </c>
      <c r="F38" s="561">
        <v>1</v>
      </c>
      <c r="G38" s="561">
        <v>0</v>
      </c>
      <c r="H38" s="362">
        <v>28.32</v>
      </c>
      <c r="I38" s="362">
        <v>14.16</v>
      </c>
      <c r="J38" s="362">
        <v>14.16</v>
      </c>
      <c r="K38" s="362">
        <v>0</v>
      </c>
    </row>
    <row r="39" spans="1:11" s="360" customFormat="1" ht="31.5">
      <c r="A39" s="364" t="s">
        <v>1170</v>
      </c>
      <c r="B39" s="363" t="s">
        <v>113</v>
      </c>
      <c r="C39" s="401">
        <v>0</v>
      </c>
      <c r="D39" s="561">
        <v>0.6</v>
      </c>
      <c r="E39" s="561">
        <v>0.4</v>
      </c>
      <c r="F39" s="561">
        <v>1</v>
      </c>
      <c r="G39" s="561">
        <v>0</v>
      </c>
      <c r="H39" s="362">
        <v>0</v>
      </c>
      <c r="I39" s="362">
        <v>0</v>
      </c>
      <c r="J39" s="362">
        <v>0</v>
      </c>
      <c r="K39" s="362">
        <v>0</v>
      </c>
    </row>
    <row r="40" spans="1:11" s="360" customFormat="1" ht="21">
      <c r="A40" s="364" t="s">
        <v>1171</v>
      </c>
      <c r="B40" s="363" t="s">
        <v>767</v>
      </c>
      <c r="C40" s="401">
        <v>590</v>
      </c>
      <c r="D40" s="561">
        <v>0.6</v>
      </c>
      <c r="E40" s="561">
        <v>0.4</v>
      </c>
      <c r="F40" s="561">
        <v>1</v>
      </c>
      <c r="G40" s="561">
        <v>0</v>
      </c>
      <c r="H40" s="362">
        <v>141.6</v>
      </c>
      <c r="I40" s="362">
        <v>70.8</v>
      </c>
      <c r="J40" s="362">
        <v>70.8</v>
      </c>
      <c r="K40" s="362">
        <v>0</v>
      </c>
    </row>
    <row r="41" spans="1:11" s="360" customFormat="1" ht="21">
      <c r="A41" s="364" t="s">
        <v>750</v>
      </c>
      <c r="B41" s="363" t="s">
        <v>115</v>
      </c>
      <c r="C41" s="401">
        <v>70</v>
      </c>
      <c r="D41" s="561">
        <v>0.6</v>
      </c>
      <c r="E41" s="561">
        <v>0.4</v>
      </c>
      <c r="F41" s="561">
        <v>1</v>
      </c>
      <c r="G41" s="561">
        <v>0</v>
      </c>
      <c r="H41" s="362">
        <v>16.8</v>
      </c>
      <c r="I41" s="362">
        <v>8.4</v>
      </c>
      <c r="J41" s="362">
        <v>8.4</v>
      </c>
      <c r="K41" s="362">
        <v>0</v>
      </c>
    </row>
    <row r="42" spans="1:11" s="360" customFormat="1" ht="11.25">
      <c r="A42" s="364" t="s">
        <v>95</v>
      </c>
      <c r="B42" s="363" t="s">
        <v>96</v>
      </c>
      <c r="C42" s="401">
        <v>0</v>
      </c>
      <c r="D42" s="561">
        <v>0.6</v>
      </c>
      <c r="E42" s="561">
        <v>0.4</v>
      </c>
      <c r="F42" s="561">
        <v>1</v>
      </c>
      <c r="G42" s="561">
        <v>0</v>
      </c>
      <c r="H42" s="362">
        <v>0</v>
      </c>
      <c r="I42" s="362">
        <v>0</v>
      </c>
      <c r="J42" s="362">
        <v>0</v>
      </c>
      <c r="K42" s="362">
        <v>0</v>
      </c>
    </row>
    <row r="43" spans="1:11" s="360" customFormat="1" ht="21">
      <c r="A43" s="364" t="s">
        <v>722</v>
      </c>
      <c r="B43" s="363" t="s">
        <v>79</v>
      </c>
      <c r="C43" s="401">
        <v>346</v>
      </c>
      <c r="D43" s="561">
        <v>0.6</v>
      </c>
      <c r="E43" s="561">
        <v>0.4</v>
      </c>
      <c r="F43" s="561">
        <v>1</v>
      </c>
      <c r="G43" s="561">
        <v>0</v>
      </c>
      <c r="H43" s="362">
        <v>83.04</v>
      </c>
      <c r="I43" s="362">
        <v>41.52</v>
      </c>
      <c r="J43" s="362">
        <v>41.52</v>
      </c>
      <c r="K43" s="362">
        <v>0</v>
      </c>
    </row>
    <row r="44" spans="1:11" s="360" customFormat="1" ht="21">
      <c r="A44" s="364" t="s">
        <v>732</v>
      </c>
      <c r="B44" s="363" t="s">
        <v>90</v>
      </c>
      <c r="C44" s="401">
        <v>0</v>
      </c>
      <c r="D44" s="561">
        <v>0.6</v>
      </c>
      <c r="E44" s="561">
        <v>0.4</v>
      </c>
      <c r="F44" s="561">
        <v>1</v>
      </c>
      <c r="G44" s="561">
        <v>0</v>
      </c>
      <c r="H44" s="362">
        <v>0</v>
      </c>
      <c r="I44" s="362">
        <v>0</v>
      </c>
      <c r="J44" s="362">
        <v>0</v>
      </c>
      <c r="K44" s="362">
        <v>0</v>
      </c>
    </row>
    <row r="45" spans="1:11" s="360" customFormat="1" ht="21">
      <c r="A45" s="364" t="s">
        <v>724</v>
      </c>
      <c r="B45" s="363" t="s">
        <v>81</v>
      </c>
      <c r="C45" s="401">
        <v>0</v>
      </c>
      <c r="D45" s="561">
        <v>0.6</v>
      </c>
      <c r="E45" s="561">
        <v>0.4</v>
      </c>
      <c r="F45" s="561">
        <v>1</v>
      </c>
      <c r="G45" s="561">
        <v>0</v>
      </c>
      <c r="H45" s="362">
        <v>0</v>
      </c>
      <c r="I45" s="362">
        <v>0</v>
      </c>
      <c r="J45" s="362">
        <v>0</v>
      </c>
      <c r="K45" s="362">
        <v>0</v>
      </c>
    </row>
    <row r="46" spans="1:11" s="360" customFormat="1" ht="31.5">
      <c r="A46" s="364" t="s">
        <v>768</v>
      </c>
      <c r="B46" s="363" t="s">
        <v>770</v>
      </c>
      <c r="C46" s="401">
        <v>1847</v>
      </c>
      <c r="D46" s="561">
        <v>0.6</v>
      </c>
      <c r="E46" s="561">
        <v>0.4</v>
      </c>
      <c r="F46" s="561">
        <v>1</v>
      </c>
      <c r="G46" s="561">
        <v>0</v>
      </c>
      <c r="H46" s="362">
        <v>443.28</v>
      </c>
      <c r="I46" s="362">
        <v>221.64</v>
      </c>
      <c r="J46" s="362">
        <v>221.64</v>
      </c>
      <c r="K46" s="362">
        <v>0</v>
      </c>
    </row>
    <row r="47" spans="1:11" s="360" customFormat="1" ht="33" customHeight="1">
      <c r="A47" s="437" t="s">
        <v>735</v>
      </c>
      <c r="B47" s="363" t="s">
        <v>772</v>
      </c>
      <c r="C47" s="401">
        <v>432</v>
      </c>
      <c r="D47" s="561">
        <v>0.6</v>
      </c>
      <c r="E47" s="561">
        <v>0.4</v>
      </c>
      <c r="F47" s="561">
        <v>1</v>
      </c>
      <c r="G47" s="561">
        <v>0</v>
      </c>
      <c r="H47" s="362">
        <v>103.68</v>
      </c>
      <c r="I47" s="362">
        <v>51.84</v>
      </c>
      <c r="J47" s="362">
        <v>51.84</v>
      </c>
      <c r="K47" s="362">
        <v>0</v>
      </c>
    </row>
    <row r="48" spans="1:11" s="360" customFormat="1" ht="31.5">
      <c r="A48" s="437" t="s">
        <v>773</v>
      </c>
      <c r="B48" s="366" t="s">
        <v>774</v>
      </c>
      <c r="C48" s="401">
        <v>152.5</v>
      </c>
      <c r="D48" s="561">
        <v>0.6</v>
      </c>
      <c r="E48" s="561">
        <v>0.4</v>
      </c>
      <c r="F48" s="561">
        <v>1</v>
      </c>
      <c r="G48" s="561">
        <v>0</v>
      </c>
      <c r="H48" s="362">
        <v>36.6</v>
      </c>
      <c r="I48" s="362">
        <v>18.3</v>
      </c>
      <c r="J48" s="362">
        <v>18.3</v>
      </c>
      <c r="K48" s="362">
        <v>0</v>
      </c>
    </row>
    <row r="49" spans="1:11" s="518" customFormat="1" ht="18.95" customHeight="1">
      <c r="A49" s="735" t="s">
        <v>122</v>
      </c>
      <c r="B49" s="361" t="s">
        <v>10</v>
      </c>
      <c r="C49" s="559">
        <v>6204.5</v>
      </c>
      <c r="D49" s="356"/>
      <c r="E49" s="356"/>
      <c r="F49" s="356"/>
      <c r="G49" s="356"/>
      <c r="H49" s="559">
        <v>1489.08</v>
      </c>
      <c r="I49" s="559">
        <v>744.54</v>
      </c>
      <c r="J49" s="559">
        <v>744.54</v>
      </c>
      <c r="K49" s="559">
        <v>0</v>
      </c>
    </row>
    <row r="50" spans="1:11" s="360" customFormat="1" ht="21">
      <c r="A50" s="736"/>
      <c r="B50" s="363" t="s">
        <v>775</v>
      </c>
      <c r="C50" s="401">
        <v>3133</v>
      </c>
      <c r="D50" s="561">
        <v>0.6</v>
      </c>
      <c r="E50" s="561">
        <v>0.4</v>
      </c>
      <c r="F50" s="561">
        <v>1</v>
      </c>
      <c r="G50" s="561">
        <v>0</v>
      </c>
      <c r="H50" s="362">
        <v>751.92</v>
      </c>
      <c r="I50" s="362">
        <v>375.96</v>
      </c>
      <c r="J50" s="362">
        <v>375.96</v>
      </c>
      <c r="K50" s="362">
        <v>0</v>
      </c>
    </row>
    <row r="51" spans="1:11" s="360" customFormat="1" ht="21">
      <c r="A51" s="736"/>
      <c r="B51" s="363" t="s">
        <v>776</v>
      </c>
      <c r="C51" s="401">
        <v>1769.5</v>
      </c>
      <c r="D51" s="561">
        <v>0.6</v>
      </c>
      <c r="E51" s="561">
        <v>0.4</v>
      </c>
      <c r="F51" s="561">
        <v>1</v>
      </c>
      <c r="G51" s="561">
        <v>0</v>
      </c>
      <c r="H51" s="362">
        <v>424.68</v>
      </c>
      <c r="I51" s="362">
        <v>212.34</v>
      </c>
      <c r="J51" s="362">
        <v>212.34</v>
      </c>
      <c r="K51" s="362">
        <v>0</v>
      </c>
    </row>
    <row r="52" spans="1:11" s="360" customFormat="1" ht="42">
      <c r="A52" s="736"/>
      <c r="B52" s="363" t="s">
        <v>777</v>
      </c>
      <c r="C52" s="401">
        <v>684</v>
      </c>
      <c r="D52" s="561">
        <v>0.6</v>
      </c>
      <c r="E52" s="561">
        <v>0.4</v>
      </c>
      <c r="F52" s="561">
        <v>1</v>
      </c>
      <c r="G52" s="561">
        <v>0</v>
      </c>
      <c r="H52" s="362">
        <v>164.16</v>
      </c>
      <c r="I52" s="362">
        <v>82.08</v>
      </c>
      <c r="J52" s="362">
        <v>82.08</v>
      </c>
      <c r="K52" s="362">
        <v>0</v>
      </c>
    </row>
    <row r="53" spans="1:11" s="360" customFormat="1" ht="11.25">
      <c r="A53" s="736"/>
      <c r="B53" s="363" t="s">
        <v>1157</v>
      </c>
      <c r="C53" s="401">
        <v>597</v>
      </c>
      <c r="D53" s="561">
        <v>0.6</v>
      </c>
      <c r="E53" s="561">
        <v>0.4</v>
      </c>
      <c r="F53" s="561">
        <v>1</v>
      </c>
      <c r="G53" s="561">
        <v>0</v>
      </c>
      <c r="H53" s="362">
        <v>143.28</v>
      </c>
      <c r="I53" s="362">
        <v>71.64</v>
      </c>
      <c r="J53" s="362">
        <v>71.64</v>
      </c>
      <c r="K53" s="362">
        <v>0</v>
      </c>
    </row>
    <row r="54" spans="1:11" s="360" customFormat="1" ht="42">
      <c r="A54" s="737"/>
      <c r="B54" s="367" t="s">
        <v>779</v>
      </c>
      <c r="C54" s="401">
        <v>21</v>
      </c>
      <c r="D54" s="561">
        <v>0.6</v>
      </c>
      <c r="E54" s="561">
        <v>0.4</v>
      </c>
      <c r="F54" s="561">
        <v>1</v>
      </c>
      <c r="G54" s="561">
        <v>0</v>
      </c>
      <c r="H54" s="362">
        <v>5.04</v>
      </c>
      <c r="I54" s="362">
        <v>2.52</v>
      </c>
      <c r="J54" s="362">
        <v>2.52</v>
      </c>
      <c r="K54" s="362">
        <v>0</v>
      </c>
    </row>
    <row r="55" spans="1:11">
      <c r="C55" s="476"/>
      <c r="D55" s="476"/>
      <c r="E55" s="476"/>
      <c r="F55" s="476"/>
      <c r="G55" s="476"/>
    </row>
  </sheetData>
  <mergeCells count="15">
    <mergeCell ref="A49:A54"/>
    <mergeCell ref="A8:B8"/>
    <mergeCell ref="A9:A20"/>
    <mergeCell ref="A24:A29"/>
    <mergeCell ref="A32:A34"/>
    <mergeCell ref="A36:A38"/>
    <mergeCell ref="A7:B7"/>
    <mergeCell ref="A1:B1"/>
    <mergeCell ref="A2:B2"/>
    <mergeCell ref="A3:K3"/>
    <mergeCell ref="J4:K4"/>
    <mergeCell ref="A5:B6"/>
    <mergeCell ref="C5:C6"/>
    <mergeCell ref="D5:G5"/>
    <mergeCell ref="H5:K5"/>
  </mergeCells>
  <phoneticPr fontId="145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workbookViewId="0">
      <selection activeCell="P12" sqref="P12"/>
    </sheetView>
  </sheetViews>
  <sheetFormatPr defaultColWidth="9" defaultRowHeight="13.5"/>
  <cols>
    <col min="1" max="1" width="9" style="476"/>
    <col min="2" max="2" width="18.375" style="476" customWidth="1"/>
    <col min="3" max="3" width="7" style="476" customWidth="1"/>
    <col min="4" max="7" width="5.25" style="476" customWidth="1"/>
    <col min="8" max="8" width="7.625" style="476" customWidth="1"/>
    <col min="9" max="9" width="7.75" style="476" customWidth="1"/>
    <col min="10" max="10" width="7.25" style="476" customWidth="1"/>
    <col min="11" max="11" width="7.5" style="476" customWidth="1"/>
    <col min="12" max="12" width="9" style="476"/>
    <col min="13" max="13" width="9" style="478"/>
    <col min="14" max="16384" width="9" style="476"/>
  </cols>
  <sheetData>
    <row r="1" spans="1:18" ht="20.25">
      <c r="A1" s="644" t="s">
        <v>1270</v>
      </c>
      <c r="B1" s="644"/>
      <c r="I1" s="477"/>
    </row>
    <row r="2" spans="1:18" ht="38.25" customHeight="1">
      <c r="A2" s="740" t="s">
        <v>1258</v>
      </c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404"/>
      <c r="M2" s="475"/>
      <c r="N2" s="404"/>
      <c r="O2" s="404"/>
      <c r="P2" s="404"/>
      <c r="Q2" s="405"/>
      <c r="R2" s="406"/>
    </row>
    <row r="3" spans="1:18" ht="23.25" customHeight="1">
      <c r="A3" s="407"/>
      <c r="B3" s="407"/>
      <c r="C3" s="407"/>
      <c r="D3" s="407"/>
      <c r="E3" s="407"/>
      <c r="F3" s="407"/>
      <c r="G3" s="407"/>
      <c r="H3" s="479"/>
      <c r="I3" s="479"/>
      <c r="J3" s="697" t="s">
        <v>184</v>
      </c>
      <c r="K3" s="697"/>
      <c r="L3" s="404"/>
      <c r="M3" s="475"/>
      <c r="N3" s="404"/>
      <c r="O3" s="404"/>
      <c r="P3" s="404"/>
      <c r="Q3" s="405"/>
      <c r="R3" s="406"/>
    </row>
    <row r="4" spans="1:18" ht="21" customHeight="1">
      <c r="A4" s="647" t="s">
        <v>1139</v>
      </c>
      <c r="B4" s="647"/>
      <c r="C4" s="729" t="s">
        <v>1194</v>
      </c>
      <c r="D4" s="709" t="s">
        <v>1106</v>
      </c>
      <c r="E4" s="741"/>
      <c r="F4" s="741"/>
      <c r="G4" s="741"/>
      <c r="H4" s="742" t="s">
        <v>1166</v>
      </c>
      <c r="I4" s="743"/>
      <c r="J4" s="743"/>
      <c r="K4" s="744"/>
      <c r="L4" s="747" t="s">
        <v>1175</v>
      </c>
      <c r="M4" s="748" t="s">
        <v>7</v>
      </c>
    </row>
    <row r="5" spans="1:18" ht="32.25" customHeight="1">
      <c r="A5" s="648"/>
      <c r="B5" s="647"/>
      <c r="C5" s="730"/>
      <c r="D5" s="480" t="s">
        <v>11</v>
      </c>
      <c r="E5" s="480" t="s">
        <v>1101</v>
      </c>
      <c r="F5" s="480" t="s">
        <v>12</v>
      </c>
      <c r="G5" s="480" t="s">
        <v>1153</v>
      </c>
      <c r="H5" s="415" t="s">
        <v>226</v>
      </c>
      <c r="I5" s="415" t="s">
        <v>11</v>
      </c>
      <c r="J5" s="415" t="s">
        <v>12</v>
      </c>
      <c r="K5" s="415" t="s">
        <v>1115</v>
      </c>
      <c r="L5" s="747"/>
      <c r="M5" s="748"/>
    </row>
    <row r="6" spans="1:18" ht="36" customHeight="1">
      <c r="A6" s="483" t="s">
        <v>1195</v>
      </c>
      <c r="B6" s="484" t="s">
        <v>10</v>
      </c>
      <c r="C6" s="409">
        <v>30425</v>
      </c>
      <c r="D6" s="481"/>
      <c r="E6" s="482"/>
      <c r="F6" s="378"/>
      <c r="G6" s="378"/>
      <c r="H6" s="410">
        <v>9736</v>
      </c>
      <c r="I6" s="410">
        <v>3111.0099999999998</v>
      </c>
      <c r="J6" s="410">
        <v>6624.99</v>
      </c>
      <c r="K6" s="410">
        <v>0</v>
      </c>
      <c r="L6" s="485"/>
      <c r="M6" s="486"/>
    </row>
    <row r="7" spans="1:18" ht="33.75">
      <c r="A7" s="487" t="s">
        <v>1170</v>
      </c>
      <c r="B7" s="487" t="s">
        <v>780</v>
      </c>
      <c r="C7" s="408">
        <v>39</v>
      </c>
      <c r="D7" s="382">
        <v>0.6</v>
      </c>
      <c r="E7" s="382">
        <v>0.4</v>
      </c>
      <c r="F7" s="382">
        <v>1</v>
      </c>
      <c r="G7" s="382">
        <v>0</v>
      </c>
      <c r="H7" s="380">
        <v>12.48</v>
      </c>
      <c r="I7" s="380">
        <v>3.99</v>
      </c>
      <c r="J7" s="142">
        <v>8.49</v>
      </c>
      <c r="K7" s="142">
        <v>0</v>
      </c>
      <c r="L7" s="485"/>
      <c r="M7" s="486"/>
    </row>
    <row r="8" spans="1:18" ht="33.75">
      <c r="A8" s="487" t="s">
        <v>1196</v>
      </c>
      <c r="B8" s="487" t="s">
        <v>781</v>
      </c>
      <c r="C8" s="408">
        <v>75</v>
      </c>
      <c r="D8" s="382">
        <v>0.6</v>
      </c>
      <c r="E8" s="382">
        <v>0.4</v>
      </c>
      <c r="F8" s="382">
        <v>1</v>
      </c>
      <c r="G8" s="382">
        <v>0</v>
      </c>
      <c r="H8" s="380">
        <v>24</v>
      </c>
      <c r="I8" s="380">
        <v>7.67</v>
      </c>
      <c r="J8" s="142">
        <v>16.329999999999998</v>
      </c>
      <c r="K8" s="142">
        <v>0</v>
      </c>
      <c r="L8" s="485"/>
      <c r="M8" s="486"/>
    </row>
    <row r="9" spans="1:18" ht="22.5">
      <c r="A9" s="487" t="s">
        <v>91</v>
      </c>
      <c r="B9" s="487" t="s">
        <v>782</v>
      </c>
      <c r="C9" s="408">
        <v>2584</v>
      </c>
      <c r="D9" s="382">
        <v>0.6</v>
      </c>
      <c r="E9" s="382">
        <v>0.4</v>
      </c>
      <c r="F9" s="382">
        <v>1</v>
      </c>
      <c r="G9" s="382">
        <v>0</v>
      </c>
      <c r="H9" s="380">
        <v>826.88</v>
      </c>
      <c r="I9" s="380">
        <v>264.22000000000003</v>
      </c>
      <c r="J9" s="142">
        <v>562.66</v>
      </c>
      <c r="K9" s="142">
        <v>0</v>
      </c>
      <c r="L9" s="485"/>
      <c r="M9" s="486"/>
    </row>
    <row r="10" spans="1:18">
      <c r="A10" s="749" t="s">
        <v>728</v>
      </c>
      <c r="B10" s="488" t="s">
        <v>10</v>
      </c>
      <c r="C10" s="409">
        <v>14169</v>
      </c>
      <c r="D10" s="411"/>
      <c r="E10" s="411"/>
      <c r="F10" s="374"/>
      <c r="G10" s="374"/>
      <c r="H10" s="411">
        <v>4534.08</v>
      </c>
      <c r="I10" s="411">
        <v>1448.81</v>
      </c>
      <c r="J10" s="411">
        <v>3085.27</v>
      </c>
      <c r="K10" s="411">
        <v>0</v>
      </c>
      <c r="L10" s="485"/>
      <c r="M10" s="486"/>
    </row>
    <row r="11" spans="1:18" ht="22.5">
      <c r="A11" s="745"/>
      <c r="B11" s="487" t="s">
        <v>1159</v>
      </c>
      <c r="C11" s="408">
        <v>3521</v>
      </c>
      <c r="D11" s="382">
        <v>0.6</v>
      </c>
      <c r="E11" s="382">
        <v>0.4</v>
      </c>
      <c r="F11" s="382">
        <v>1</v>
      </c>
      <c r="G11" s="382">
        <v>0</v>
      </c>
      <c r="H11" s="380">
        <v>1126.72</v>
      </c>
      <c r="I11" s="380">
        <v>360.03</v>
      </c>
      <c r="J11" s="142">
        <v>766.69</v>
      </c>
      <c r="K11" s="142">
        <v>0</v>
      </c>
      <c r="L11" s="485"/>
      <c r="M11" s="486"/>
    </row>
    <row r="12" spans="1:18" ht="22.5">
      <c r="A12" s="745"/>
      <c r="B12" s="487" t="s">
        <v>1160</v>
      </c>
      <c r="C12" s="408">
        <v>3962</v>
      </c>
      <c r="D12" s="382">
        <v>0.6</v>
      </c>
      <c r="E12" s="382">
        <v>0.4</v>
      </c>
      <c r="F12" s="382">
        <v>1</v>
      </c>
      <c r="G12" s="382">
        <v>0</v>
      </c>
      <c r="H12" s="380">
        <v>1267.8399999999999</v>
      </c>
      <c r="I12" s="380">
        <v>405.12</v>
      </c>
      <c r="J12" s="142">
        <v>862.71999999999991</v>
      </c>
      <c r="K12" s="142">
        <v>0</v>
      </c>
      <c r="L12" s="485"/>
      <c r="M12" s="486"/>
    </row>
    <row r="13" spans="1:18" ht="22.5">
      <c r="A13" s="745"/>
      <c r="B13" s="487" t="s">
        <v>1161</v>
      </c>
      <c r="C13" s="408">
        <v>4698</v>
      </c>
      <c r="D13" s="382">
        <v>0.6</v>
      </c>
      <c r="E13" s="382">
        <v>0.4</v>
      </c>
      <c r="F13" s="382">
        <v>1</v>
      </c>
      <c r="G13" s="382">
        <v>0</v>
      </c>
      <c r="H13" s="380">
        <v>1503.36</v>
      </c>
      <c r="I13" s="380">
        <v>480.38</v>
      </c>
      <c r="J13" s="142">
        <v>1022.9799999999999</v>
      </c>
      <c r="K13" s="142">
        <v>0</v>
      </c>
      <c r="L13" s="485"/>
      <c r="M13" s="486"/>
    </row>
    <row r="14" spans="1:18" ht="22.5">
      <c r="A14" s="746"/>
      <c r="B14" s="487" t="s">
        <v>1162</v>
      </c>
      <c r="C14" s="408">
        <v>1988</v>
      </c>
      <c r="D14" s="382">
        <v>0.6</v>
      </c>
      <c r="E14" s="382">
        <v>0.4</v>
      </c>
      <c r="F14" s="382">
        <v>1</v>
      </c>
      <c r="G14" s="382">
        <v>0</v>
      </c>
      <c r="H14" s="380">
        <v>636.16</v>
      </c>
      <c r="I14" s="380">
        <v>203.28</v>
      </c>
      <c r="J14" s="142">
        <v>432.88</v>
      </c>
      <c r="K14" s="142">
        <v>0</v>
      </c>
      <c r="L14" s="485"/>
      <c r="M14" s="486"/>
    </row>
    <row r="15" spans="1:18">
      <c r="A15" s="750" t="s">
        <v>714</v>
      </c>
      <c r="B15" s="489" t="s">
        <v>10</v>
      </c>
      <c r="C15" s="409">
        <v>28</v>
      </c>
      <c r="D15" s="375"/>
      <c r="E15" s="375"/>
      <c r="F15" s="375"/>
      <c r="G15" s="375"/>
      <c r="H15" s="410">
        <v>8.9600000000000009</v>
      </c>
      <c r="I15" s="410">
        <v>2.86</v>
      </c>
      <c r="J15" s="410">
        <v>6.1000000000000014</v>
      </c>
      <c r="K15" s="410">
        <v>0</v>
      </c>
      <c r="L15" s="485"/>
      <c r="M15" s="486"/>
    </row>
    <row r="16" spans="1:18" ht="33.75">
      <c r="A16" s="745"/>
      <c r="B16" s="487" t="s">
        <v>789</v>
      </c>
      <c r="C16" s="408">
        <v>28</v>
      </c>
      <c r="D16" s="382">
        <v>0.6</v>
      </c>
      <c r="E16" s="382">
        <v>0.4</v>
      </c>
      <c r="F16" s="382">
        <v>1</v>
      </c>
      <c r="G16" s="382">
        <v>0</v>
      </c>
      <c r="H16" s="380">
        <v>8.9600000000000009</v>
      </c>
      <c r="I16" s="380">
        <v>2.86</v>
      </c>
      <c r="J16" s="142">
        <v>6.1000000000000014</v>
      </c>
      <c r="K16" s="142">
        <v>0</v>
      </c>
      <c r="L16" s="485"/>
      <c r="M16" s="486"/>
    </row>
    <row r="17" spans="1:13" ht="33.75">
      <c r="A17" s="745"/>
      <c r="B17" s="487" t="s">
        <v>1197</v>
      </c>
      <c r="C17" s="408">
        <v>0</v>
      </c>
      <c r="D17" s="382">
        <v>0.6</v>
      </c>
      <c r="E17" s="382">
        <v>0.4</v>
      </c>
      <c r="F17" s="382">
        <v>1</v>
      </c>
      <c r="G17" s="382">
        <v>0</v>
      </c>
      <c r="H17" s="380">
        <v>0</v>
      </c>
      <c r="I17" s="380">
        <v>0</v>
      </c>
      <c r="J17" s="142">
        <v>0</v>
      </c>
      <c r="K17" s="142">
        <v>0</v>
      </c>
      <c r="L17" s="485"/>
      <c r="M17" s="486"/>
    </row>
    <row r="18" spans="1:13" ht="33.75">
      <c r="A18" s="487" t="s">
        <v>735</v>
      </c>
      <c r="B18" s="487" t="s">
        <v>1198</v>
      </c>
      <c r="C18" s="408">
        <v>538</v>
      </c>
      <c r="D18" s="382">
        <v>0.6</v>
      </c>
      <c r="E18" s="382">
        <v>0.4</v>
      </c>
      <c r="F18" s="382">
        <v>1</v>
      </c>
      <c r="G18" s="382">
        <v>0</v>
      </c>
      <c r="H18" s="380">
        <v>172.16</v>
      </c>
      <c r="I18" s="380">
        <v>55.01</v>
      </c>
      <c r="J18" s="142">
        <v>117.15</v>
      </c>
      <c r="K18" s="142">
        <v>0</v>
      </c>
      <c r="L18" s="485"/>
      <c r="M18" s="486"/>
    </row>
    <row r="19" spans="1:13" ht="22.5">
      <c r="A19" s="487" t="s">
        <v>773</v>
      </c>
      <c r="B19" s="487" t="s">
        <v>1199</v>
      </c>
      <c r="C19" s="408">
        <v>3082</v>
      </c>
      <c r="D19" s="382">
        <v>0.6</v>
      </c>
      <c r="E19" s="382">
        <v>0.4</v>
      </c>
      <c r="F19" s="382">
        <v>1</v>
      </c>
      <c r="G19" s="382">
        <v>0</v>
      </c>
      <c r="H19" s="380">
        <v>986.24</v>
      </c>
      <c r="I19" s="380">
        <v>315.14</v>
      </c>
      <c r="J19" s="142">
        <v>671.1</v>
      </c>
      <c r="K19" s="142">
        <v>0</v>
      </c>
      <c r="L19" s="485"/>
      <c r="M19" s="486"/>
    </row>
    <row r="20" spans="1:13" ht="22.5">
      <c r="A20" s="487" t="s">
        <v>768</v>
      </c>
      <c r="B20" s="487" t="s">
        <v>1200</v>
      </c>
      <c r="C20" s="408">
        <v>3021</v>
      </c>
      <c r="D20" s="382">
        <v>0.6</v>
      </c>
      <c r="E20" s="382">
        <v>0.4</v>
      </c>
      <c r="F20" s="382">
        <v>1</v>
      </c>
      <c r="G20" s="382">
        <v>0</v>
      </c>
      <c r="H20" s="380">
        <v>966.72</v>
      </c>
      <c r="I20" s="380">
        <v>308.89999999999998</v>
      </c>
      <c r="J20" s="142">
        <v>657.82</v>
      </c>
      <c r="K20" s="142">
        <v>0</v>
      </c>
      <c r="L20" s="485"/>
      <c r="M20" s="486"/>
    </row>
    <row r="21" spans="1:13" ht="33.75">
      <c r="A21" s="490" t="s">
        <v>750</v>
      </c>
      <c r="B21" s="487" t="s">
        <v>790</v>
      </c>
      <c r="C21" s="408">
        <v>1117</v>
      </c>
      <c r="D21" s="382">
        <v>0.6</v>
      </c>
      <c r="E21" s="382">
        <v>0.4</v>
      </c>
      <c r="F21" s="382">
        <v>1</v>
      </c>
      <c r="G21" s="382">
        <v>0</v>
      </c>
      <c r="H21" s="380">
        <v>357.44</v>
      </c>
      <c r="I21" s="380">
        <v>114.22</v>
      </c>
      <c r="J21" s="142">
        <v>243.22</v>
      </c>
      <c r="K21" s="142">
        <v>0</v>
      </c>
      <c r="L21" s="485"/>
      <c r="M21" s="486"/>
    </row>
    <row r="22" spans="1:13">
      <c r="A22" s="751" t="s">
        <v>794</v>
      </c>
      <c r="B22" s="489" t="s">
        <v>10</v>
      </c>
      <c r="C22" s="409">
        <v>1573</v>
      </c>
      <c r="D22" s="375"/>
      <c r="E22" s="375"/>
      <c r="F22" s="375"/>
      <c r="G22" s="375"/>
      <c r="H22" s="411">
        <v>503.36</v>
      </c>
      <c r="I22" s="411">
        <v>160.84</v>
      </c>
      <c r="J22" s="411">
        <v>342.52</v>
      </c>
      <c r="K22" s="411">
        <v>0</v>
      </c>
      <c r="L22" s="485"/>
      <c r="M22" s="486"/>
    </row>
    <row r="23" spans="1:13">
      <c r="A23" s="751"/>
      <c r="B23" s="487" t="s">
        <v>1163</v>
      </c>
      <c r="C23" s="408">
        <v>0</v>
      </c>
      <c r="D23" s="382">
        <v>0.6</v>
      </c>
      <c r="E23" s="382">
        <v>0.4</v>
      </c>
      <c r="F23" s="382">
        <v>1</v>
      </c>
      <c r="G23" s="382">
        <v>0</v>
      </c>
      <c r="H23" s="380">
        <v>0</v>
      </c>
      <c r="I23" s="380">
        <v>0</v>
      </c>
      <c r="J23" s="142">
        <v>0</v>
      </c>
      <c r="K23" s="142">
        <v>0</v>
      </c>
      <c r="L23" s="485"/>
      <c r="M23" s="486"/>
    </row>
    <row r="24" spans="1:13" ht="33.75">
      <c r="A24" s="751"/>
      <c r="B24" s="491" t="s">
        <v>795</v>
      </c>
      <c r="C24" s="408">
        <v>831</v>
      </c>
      <c r="D24" s="382">
        <v>0.6</v>
      </c>
      <c r="E24" s="382">
        <v>0.4</v>
      </c>
      <c r="F24" s="382">
        <v>1</v>
      </c>
      <c r="G24" s="382">
        <v>0</v>
      </c>
      <c r="H24" s="380">
        <v>265.92</v>
      </c>
      <c r="I24" s="380">
        <v>84.97</v>
      </c>
      <c r="J24" s="142">
        <v>180.95000000000002</v>
      </c>
      <c r="K24" s="142">
        <v>0</v>
      </c>
      <c r="L24" s="485"/>
      <c r="M24" s="486"/>
    </row>
    <row r="25" spans="1:13" ht="22.5">
      <c r="A25" s="751"/>
      <c r="B25" s="491" t="s">
        <v>796</v>
      </c>
      <c r="C25" s="408">
        <v>742</v>
      </c>
      <c r="D25" s="382">
        <v>0.6</v>
      </c>
      <c r="E25" s="382">
        <v>0.4</v>
      </c>
      <c r="F25" s="382">
        <v>1</v>
      </c>
      <c r="G25" s="382">
        <v>0</v>
      </c>
      <c r="H25" s="380">
        <v>237.44</v>
      </c>
      <c r="I25" s="380">
        <v>75.87</v>
      </c>
      <c r="J25" s="142">
        <v>161.57</v>
      </c>
      <c r="K25" s="142">
        <v>0</v>
      </c>
      <c r="L25" s="485"/>
      <c r="M25" s="486"/>
    </row>
    <row r="26" spans="1:13">
      <c r="A26" s="751"/>
      <c r="B26" s="487" t="s">
        <v>1201</v>
      </c>
      <c r="C26" s="408">
        <v>0</v>
      </c>
      <c r="D26" s="382">
        <v>0.6</v>
      </c>
      <c r="E26" s="382">
        <v>0.4</v>
      </c>
      <c r="F26" s="382">
        <v>1</v>
      </c>
      <c r="G26" s="382">
        <v>0</v>
      </c>
      <c r="H26" s="380">
        <v>0</v>
      </c>
      <c r="I26" s="380">
        <v>0</v>
      </c>
      <c r="J26" s="142">
        <v>0</v>
      </c>
      <c r="K26" s="142">
        <v>0</v>
      </c>
      <c r="L26" s="485"/>
      <c r="M26" s="486"/>
    </row>
    <row r="27" spans="1:13">
      <c r="A27" s="745" t="s">
        <v>122</v>
      </c>
      <c r="B27" s="489" t="s">
        <v>10</v>
      </c>
      <c r="C27" s="409">
        <v>4199</v>
      </c>
      <c r="D27" s="375"/>
      <c r="E27" s="375"/>
      <c r="F27" s="375"/>
      <c r="G27" s="375"/>
      <c r="H27" s="410">
        <v>1343.68</v>
      </c>
      <c r="I27" s="410">
        <v>429.35</v>
      </c>
      <c r="J27" s="410">
        <v>914.33</v>
      </c>
      <c r="K27" s="410">
        <v>0</v>
      </c>
      <c r="L27" s="485"/>
      <c r="M27" s="486"/>
    </row>
    <row r="28" spans="1:13" ht="45">
      <c r="A28" s="745"/>
      <c r="B28" s="487" t="s">
        <v>797</v>
      </c>
      <c r="C28" s="408">
        <v>1725</v>
      </c>
      <c r="D28" s="382">
        <v>0.6</v>
      </c>
      <c r="E28" s="382">
        <v>0.4</v>
      </c>
      <c r="F28" s="382">
        <v>1</v>
      </c>
      <c r="G28" s="382">
        <v>0</v>
      </c>
      <c r="H28" s="380">
        <v>552</v>
      </c>
      <c r="I28" s="380">
        <v>176.38</v>
      </c>
      <c r="J28" s="142">
        <v>375.62</v>
      </c>
      <c r="K28" s="142">
        <v>0</v>
      </c>
      <c r="L28" s="485"/>
      <c r="M28" s="486"/>
    </row>
    <row r="29" spans="1:13" ht="33.75">
      <c r="A29" s="745"/>
      <c r="B29" s="487" t="s">
        <v>798</v>
      </c>
      <c r="C29" s="408">
        <v>372</v>
      </c>
      <c r="D29" s="382">
        <v>0.6</v>
      </c>
      <c r="E29" s="382">
        <v>0.4</v>
      </c>
      <c r="F29" s="382">
        <v>1</v>
      </c>
      <c r="G29" s="382">
        <v>0</v>
      </c>
      <c r="H29" s="380">
        <v>119.04</v>
      </c>
      <c r="I29" s="380">
        <v>38.04</v>
      </c>
      <c r="J29" s="142">
        <v>81</v>
      </c>
      <c r="K29" s="142">
        <v>0</v>
      </c>
      <c r="L29" s="485"/>
      <c r="M29" s="486"/>
    </row>
    <row r="30" spans="1:13" ht="22.5">
      <c r="A30" s="745"/>
      <c r="B30" s="487" t="s">
        <v>799</v>
      </c>
      <c r="C30" s="408">
        <v>889</v>
      </c>
      <c r="D30" s="382">
        <v>0.6</v>
      </c>
      <c r="E30" s="382">
        <v>0.4</v>
      </c>
      <c r="F30" s="382">
        <v>1</v>
      </c>
      <c r="G30" s="382">
        <v>0</v>
      </c>
      <c r="H30" s="380">
        <v>284.48</v>
      </c>
      <c r="I30" s="380">
        <v>90.9</v>
      </c>
      <c r="J30" s="142">
        <v>193.58</v>
      </c>
      <c r="K30" s="142">
        <v>0</v>
      </c>
      <c r="L30" s="485"/>
      <c r="M30" s="486"/>
    </row>
    <row r="31" spans="1:13" ht="22.5">
      <c r="A31" s="745"/>
      <c r="B31" s="487" t="s">
        <v>801</v>
      </c>
      <c r="C31" s="408">
        <v>382</v>
      </c>
      <c r="D31" s="382">
        <v>0.6</v>
      </c>
      <c r="E31" s="382">
        <v>0.4</v>
      </c>
      <c r="F31" s="382">
        <v>1</v>
      </c>
      <c r="G31" s="382">
        <v>0</v>
      </c>
      <c r="H31" s="380">
        <v>122.24</v>
      </c>
      <c r="I31" s="380">
        <v>39.06</v>
      </c>
      <c r="J31" s="142">
        <v>83.179999999999993</v>
      </c>
      <c r="K31" s="142">
        <v>0</v>
      </c>
      <c r="L31" s="485"/>
      <c r="M31" s="486"/>
    </row>
    <row r="32" spans="1:13" ht="33.75">
      <c r="A32" s="746"/>
      <c r="B32" s="487" t="s">
        <v>800</v>
      </c>
      <c r="C32" s="408">
        <v>831</v>
      </c>
      <c r="D32" s="382">
        <v>0.6</v>
      </c>
      <c r="E32" s="382">
        <v>0.4</v>
      </c>
      <c r="F32" s="382">
        <v>1</v>
      </c>
      <c r="G32" s="382">
        <v>0</v>
      </c>
      <c r="H32" s="380">
        <v>265.92</v>
      </c>
      <c r="I32" s="380">
        <v>84.97</v>
      </c>
      <c r="J32" s="142">
        <v>180.95000000000002</v>
      </c>
      <c r="K32" s="142">
        <v>0</v>
      </c>
      <c r="L32" s="485"/>
      <c r="M32" s="486"/>
    </row>
    <row r="34" spans="2:12" hidden="1">
      <c r="B34" s="492">
        <v>1</v>
      </c>
      <c r="C34" s="492">
        <v>2</v>
      </c>
      <c r="D34" s="492">
        <v>3</v>
      </c>
      <c r="E34" s="492">
        <v>4</v>
      </c>
      <c r="F34" s="492">
        <v>5</v>
      </c>
      <c r="G34" s="492">
        <v>6</v>
      </c>
      <c r="H34" s="492">
        <v>11</v>
      </c>
      <c r="I34" s="492">
        <v>12</v>
      </c>
      <c r="J34" s="492">
        <v>13</v>
      </c>
      <c r="K34" s="492">
        <v>14</v>
      </c>
      <c r="L34" s="492"/>
    </row>
    <row r="35" spans="2:12" hidden="1"/>
    <row r="36" spans="2:12" hidden="1">
      <c r="I36" s="476" t="e">
        <f>#REF!/#REF!</f>
        <v>#REF!</v>
      </c>
    </row>
  </sheetData>
  <mergeCells count="13">
    <mergeCell ref="A27:A32"/>
    <mergeCell ref="L4:L5"/>
    <mergeCell ref="M4:M5"/>
    <mergeCell ref="A10:A14"/>
    <mergeCell ref="A15:A17"/>
    <mergeCell ref="A22:A26"/>
    <mergeCell ref="A1:B1"/>
    <mergeCell ref="A2:K2"/>
    <mergeCell ref="J3:K3"/>
    <mergeCell ref="A4:B5"/>
    <mergeCell ref="C4:C5"/>
    <mergeCell ref="D4:G4"/>
    <mergeCell ref="H4:K4"/>
  </mergeCells>
  <phoneticPr fontId="145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23</vt:i4>
      </vt:variant>
    </vt:vector>
  </HeadingPairs>
  <TitlesOfParts>
    <vt:vector size="48" baseType="lpstr">
      <vt:lpstr>分配表</vt:lpstr>
      <vt:lpstr>高中助学金</vt:lpstr>
      <vt:lpstr>高中免学费</vt:lpstr>
      <vt:lpstr>高中免费教科书</vt:lpstr>
      <vt:lpstr>中职（总）</vt:lpstr>
      <vt:lpstr>中职助学金（教育）</vt:lpstr>
      <vt:lpstr>中职助学金（人社）</vt:lpstr>
      <vt:lpstr>中职免学费（教育）</vt:lpstr>
      <vt:lpstr>中职免学费（人社）</vt:lpstr>
      <vt:lpstr>高校总</vt:lpstr>
      <vt:lpstr>高校奖助学金测算表</vt:lpstr>
      <vt:lpstr>研究生奖助学金</vt:lpstr>
      <vt:lpstr>本专科生奖助学金</vt:lpstr>
      <vt:lpstr>服兵役资助</vt:lpstr>
      <vt:lpstr>助学贷款奖补资金</vt:lpstr>
      <vt:lpstr>总表</vt:lpstr>
      <vt:lpstr>工作考核</vt:lpstr>
      <vt:lpstr>应还本息</vt:lpstr>
      <vt:lpstr>标准化建设</vt:lpstr>
      <vt:lpstr>计算表</vt:lpstr>
      <vt:lpstr>贷款规模</vt:lpstr>
      <vt:lpstr>湘财教指2021年68号</vt:lpstr>
      <vt:lpstr>湘财预2021年256号</vt:lpstr>
      <vt:lpstr>湘财预2021年309号</vt:lpstr>
      <vt:lpstr>湘财教指2021年78号</vt:lpstr>
      <vt:lpstr>本专科生奖助学金!Print_Area</vt:lpstr>
      <vt:lpstr>服兵役资助!Print_Area</vt:lpstr>
      <vt:lpstr>高校奖助学金测算表!Print_Area</vt:lpstr>
      <vt:lpstr>高中免学费!Print_Area</vt:lpstr>
      <vt:lpstr>高中助学金!Print_Area</vt:lpstr>
      <vt:lpstr>研究生奖助学金!Print_Area</vt:lpstr>
      <vt:lpstr>本专科生奖助学金!Print_Titles</vt:lpstr>
      <vt:lpstr>服兵役资助!Print_Titles</vt:lpstr>
      <vt:lpstr>高校奖助学金测算表!Print_Titles</vt:lpstr>
      <vt:lpstr>高校总!Print_Titles</vt:lpstr>
      <vt:lpstr>高中免费教科书!Print_Titles</vt:lpstr>
      <vt:lpstr>高中免学费!Print_Titles</vt:lpstr>
      <vt:lpstr>高中助学金!Print_Titles</vt:lpstr>
      <vt:lpstr>湘财教指2021年78号!Print_Titles</vt:lpstr>
      <vt:lpstr>湘财预2021年256号!Print_Titles</vt:lpstr>
      <vt:lpstr>湘财预2021年309号!Print_Titles</vt:lpstr>
      <vt:lpstr>研究生奖助学金!Print_Titles</vt:lpstr>
      <vt:lpstr>应还本息!Print_Titles</vt:lpstr>
      <vt:lpstr>'中职（总）'!Print_Titles</vt:lpstr>
      <vt:lpstr>'中职免学费（教育）'!Print_Titles</vt:lpstr>
      <vt:lpstr>'中职免学费（人社）'!Print_Titles</vt:lpstr>
      <vt:lpstr>'中职助学金（教育）'!Print_Titles</vt:lpstr>
      <vt:lpstr>'中职助学金（人社）'!Print_Titles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陈琳姿 null</cp:lastModifiedBy>
  <cp:lastPrinted>2022-09-06T08:10:31Z</cp:lastPrinted>
  <dcterms:created xsi:type="dcterms:W3CDTF">2020-07-21T06:51:00Z</dcterms:created>
  <dcterms:modified xsi:type="dcterms:W3CDTF">2022-09-30T00:59:16Z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619885C96B93491CBAD9252898F9953D</vt:lpwstr>
  </property>
  <property fmtid="{D5CDD505-2E9C-101B-9397-08002B2CF9AE}" pid="4" name="commondata">
    <vt:lpwstr>eyJoZGlkIjoiMmYxMDNhZWY0YzYwOGMzZTgwNTBhZWZjMTRiYmQ0YjMifQ==</vt:lpwstr>
  </property>
</Properties>
</file>