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4240" windowHeight="13740" tabRatio="684" firstSheet="2" activeTab="2"/>
  </bookViews>
  <sheets>
    <sheet name="附件3高中免学费" sheetId="5" state="hidden" r:id="rId1"/>
    <sheet name="高中免费教科书" sheetId="44" state="hidden" r:id="rId2"/>
    <sheet name="分配表" sheetId="87" r:id="rId3"/>
    <sheet name="高中助学金" sheetId="83" r:id="rId4"/>
    <sheet name="高中免学费" sheetId="82" r:id="rId5"/>
    <sheet name="中职测算总表" sheetId="61" r:id="rId6"/>
    <sheet name="2-1奖助学金（教育）" sheetId="48" r:id="rId7"/>
    <sheet name="2-2奖助学金（人社）" sheetId="56" r:id="rId8"/>
    <sheet name="3-1免学费（教育）" sheetId="46" r:id="rId9"/>
    <sheet name="3-2免学费（人社）" sheetId="57" r:id="rId10"/>
    <sheet name="人数（废）" sheetId="66" state="hidden" r:id="rId11"/>
    <sheet name="2021年中职资助人数摸底测算表（省属校）" sheetId="71" state="hidden" r:id="rId12"/>
    <sheet name="2020年原始" sheetId="65" state="hidden" r:id="rId13"/>
    <sheet name="高校测算总表" sheetId="81" r:id="rId14"/>
    <sheet name="研究生" sheetId="75" r:id="rId15"/>
    <sheet name="本专科" sheetId="80" r:id="rId16"/>
  </sheets>
  <definedNames>
    <definedName name="_129号文材料单价">#REF!</definedName>
    <definedName name="_129号文台班单价">#REF!</definedName>
    <definedName name="_xlnm._FilterDatabase" localSheetId="12" hidden="1">'2020年原始'!$A$11:$AO$243</definedName>
    <definedName name="_xlnm._FilterDatabase" localSheetId="6" hidden="1">'2-1奖助学金（教育）'!$A$9:$L$52</definedName>
    <definedName name="_xlnm._FilterDatabase" localSheetId="7" hidden="1">'2-2奖助学金（人社）'!$A$8:$AS$34</definedName>
    <definedName name="_xlnm._FilterDatabase" localSheetId="8" hidden="1">'3-1免学费（教育）'!$A$8:$K$53</definedName>
    <definedName name="_xlnm._FilterDatabase" localSheetId="9" hidden="1">'3-2免学费（人社）'!$A$6:$AJ$32</definedName>
    <definedName name="_xlnm._FilterDatabase" localSheetId="2" hidden="1">分配表!$A$6:$P$125</definedName>
    <definedName name="_xlnm._FilterDatabase" localSheetId="0" hidden="1">附件3高中免学费!$A$9:$AL$171</definedName>
    <definedName name="_xlnm._FilterDatabase" localSheetId="1" hidden="1">高中免费教科书!$A$5:$E$167</definedName>
    <definedName name="_xlnm._FilterDatabase" localSheetId="10" hidden="1">'人数（废）'!$A$7:$G$205</definedName>
    <definedName name="_xlnm._FilterDatabase" localSheetId="5" hidden="1">中职测算总表!$A$9:$AI$86</definedName>
    <definedName name="_xlnm.Print_Area" localSheetId="12">'2020年原始'!$A$2:$AO$243</definedName>
    <definedName name="_xlnm.Print_Area" localSheetId="6">'2-1奖助学金（教育）'!$A$1:$L$52</definedName>
    <definedName name="_xlnm.Print_Area" localSheetId="7">'2-2奖助学金（人社）'!$A$1:$L$34</definedName>
    <definedName name="_xlnm.Print_Area" localSheetId="8">'3-1免学费（教育）'!$A$1:$K$53</definedName>
    <definedName name="_xlnm.Print_Area" localSheetId="9">'3-2免学费（人社）'!$A$1:$L$32</definedName>
    <definedName name="_xlnm.Print_Area" localSheetId="15">本专科!$A$1:$V$111</definedName>
    <definedName name="_xlnm.Print_Area" localSheetId="0">附件3高中免学费!$A$2:$AL$171</definedName>
    <definedName name="_xlnm.Print_Area" localSheetId="13">高校测算总表!$A$1:$P$113</definedName>
    <definedName name="_xlnm.Print_Area" localSheetId="14">研究生!$A$1:$AC$30</definedName>
    <definedName name="_xlnm.Print_Area" localSheetId="5">中职测算总表!$A$1:$AI$86</definedName>
    <definedName name="_xlnm.Print_Area" hidden="1">#N/A</definedName>
    <definedName name="_xlnm.Print_Titles" localSheetId="12">'2020年原始'!$5:$7</definedName>
    <definedName name="_xlnm.Print_Titles" localSheetId="6">'2-1奖助学金（教育）'!$4:$6</definedName>
    <definedName name="_xlnm.Print_Titles" localSheetId="7">'2-2奖助学金（人社）'!$4:$6</definedName>
    <definedName name="_xlnm.Print_Titles" localSheetId="8">'3-1免学费（教育）'!$4:$5</definedName>
    <definedName name="_xlnm.Print_Titles" localSheetId="9">'3-2免学费（人社）'!$4:$5</definedName>
    <definedName name="_xlnm.Print_Titles" localSheetId="15">本专科!$4:$7</definedName>
    <definedName name="_xlnm.Print_Titles" localSheetId="2">分配表!$4:$5</definedName>
    <definedName name="_xlnm.Print_Titles" localSheetId="0">附件3高中免学费!$4:$6</definedName>
    <definedName name="_xlnm.Print_Titles" localSheetId="13">高校测算总表!$4:$7</definedName>
    <definedName name="_xlnm.Print_Titles" localSheetId="1">高中免费教科书!$4:$4</definedName>
    <definedName name="_xlnm.Print_Titles" localSheetId="4">高中免学费!$5:$7</definedName>
    <definedName name="_xlnm.Print_Titles" localSheetId="3">高中助学金!$5:$7</definedName>
    <definedName name="_xlnm.Print_Titles" localSheetId="5">中职测算总表!$4:$6</definedName>
    <definedName name="_xlnm.Print_Titles" hidden="1">#N/A</definedName>
  </definedNames>
  <calcPr calcId="145621"/>
</workbook>
</file>

<file path=xl/calcChain.xml><?xml version="1.0" encoding="utf-8"?>
<calcChain xmlns="http://schemas.openxmlformats.org/spreadsheetml/2006/main">
  <c r="C7" i="87" l="1"/>
  <c r="C8" i="87"/>
  <c r="C9" i="87"/>
  <c r="C10" i="87"/>
  <c r="C11" i="87"/>
  <c r="C12" i="87"/>
  <c r="C13" i="87"/>
  <c r="C14" i="87"/>
  <c r="C15" i="87"/>
  <c r="C16" i="87"/>
  <c r="C17" i="87"/>
  <c r="C18" i="87"/>
  <c r="C19" i="87"/>
  <c r="C20" i="87"/>
  <c r="C21" i="87"/>
  <c r="C22" i="87"/>
  <c r="C23" i="87"/>
  <c r="C24" i="87"/>
  <c r="C25" i="87"/>
  <c r="C26" i="87"/>
  <c r="C27" i="87"/>
  <c r="C28" i="87"/>
  <c r="C29" i="87"/>
  <c r="C30" i="87"/>
  <c r="C31" i="87"/>
  <c r="C32" i="87"/>
  <c r="C33" i="87"/>
  <c r="C34" i="87"/>
  <c r="C35" i="87"/>
  <c r="C36" i="87"/>
  <c r="C37" i="87"/>
  <c r="C38" i="87"/>
  <c r="C39" i="87"/>
  <c r="C40" i="87"/>
  <c r="C41" i="87"/>
  <c r="C42" i="87"/>
  <c r="C43" i="87"/>
  <c r="C44" i="87"/>
  <c r="C45" i="87"/>
  <c r="C46" i="87"/>
  <c r="C47" i="87"/>
  <c r="C48" i="87"/>
  <c r="C49" i="87"/>
  <c r="C50" i="87"/>
  <c r="C51" i="87"/>
  <c r="C52" i="87"/>
  <c r="C53" i="87"/>
  <c r="C54" i="87"/>
  <c r="C55" i="87"/>
  <c r="C56" i="87"/>
  <c r="C57" i="87"/>
  <c r="C58" i="87"/>
  <c r="C59" i="87"/>
  <c r="C60" i="87"/>
  <c r="C61" i="87"/>
  <c r="C62" i="87"/>
  <c r="C63" i="87"/>
  <c r="C64" i="87"/>
  <c r="C65" i="87"/>
  <c r="C66" i="87"/>
  <c r="C67" i="87"/>
  <c r="C68" i="87"/>
  <c r="C69" i="87"/>
  <c r="C70" i="87"/>
  <c r="C71" i="87"/>
  <c r="C72" i="87"/>
  <c r="C73" i="87"/>
  <c r="C74" i="87"/>
  <c r="C75" i="87"/>
  <c r="C76" i="87"/>
  <c r="C77" i="87"/>
  <c r="C78" i="87"/>
  <c r="C79" i="87"/>
  <c r="C80" i="87"/>
  <c r="C81" i="87"/>
  <c r="C82" i="87"/>
  <c r="C83" i="87"/>
  <c r="C84" i="87"/>
  <c r="C85" i="87"/>
  <c r="C86" i="87"/>
  <c r="C87" i="87"/>
  <c r="C88" i="87"/>
  <c r="C89" i="87"/>
  <c r="C90" i="87"/>
  <c r="C91" i="87"/>
  <c r="C92" i="87"/>
  <c r="C93" i="87"/>
  <c r="C94" i="87"/>
  <c r="C95" i="87"/>
  <c r="C96" i="87"/>
  <c r="C97" i="87"/>
  <c r="C98" i="87"/>
  <c r="C99" i="87"/>
  <c r="C100" i="87"/>
  <c r="C101" i="87"/>
  <c r="C102" i="87"/>
  <c r="C103" i="87"/>
  <c r="C104" i="87"/>
  <c r="C105" i="87"/>
  <c r="C106" i="87"/>
  <c r="C107" i="87"/>
  <c r="C108" i="87"/>
  <c r="C109" i="87"/>
  <c r="C110" i="87"/>
  <c r="C111" i="87"/>
  <c r="C112" i="87"/>
  <c r="C113" i="87"/>
  <c r="C114" i="87"/>
  <c r="C115" i="87"/>
  <c r="C116" i="87"/>
  <c r="C117" i="87"/>
  <c r="C118" i="87"/>
  <c r="C119" i="87"/>
  <c r="C120" i="87"/>
  <c r="C121" i="87"/>
  <c r="C122" i="87"/>
  <c r="C123" i="87"/>
  <c r="C124" i="87"/>
  <c r="C125" i="87"/>
  <c r="C6" i="87"/>
  <c r="AO93" i="65" l="1"/>
  <c r="AO92" i="65"/>
  <c r="AO91" i="65" s="1"/>
  <c r="AI1" i="65"/>
  <c r="AE1" i="65"/>
  <c r="AB1" i="65"/>
  <c r="AA1" i="65"/>
  <c r="Z1" i="65"/>
  <c r="Y1" i="65"/>
  <c r="X1" i="65"/>
  <c r="W1" i="65"/>
  <c r="V1" i="65"/>
  <c r="F38" i="71"/>
  <c r="E38" i="71"/>
  <c r="D38" i="71"/>
  <c r="C38" i="71"/>
  <c r="I37" i="71"/>
  <c r="H37" i="71"/>
  <c r="I36" i="71"/>
  <c r="H36" i="71"/>
  <c r="I35" i="71"/>
  <c r="H35" i="71"/>
  <c r="I34" i="71"/>
  <c r="H34" i="71"/>
  <c r="I33" i="71"/>
  <c r="H33" i="71"/>
  <c r="I32" i="71"/>
  <c r="H32" i="71"/>
  <c r="I31" i="71"/>
  <c r="H31" i="71"/>
  <c r="I30" i="71"/>
  <c r="H30" i="71"/>
  <c r="I29" i="71"/>
  <c r="H29" i="71"/>
  <c r="I28" i="71"/>
  <c r="H28" i="71"/>
  <c r="I27" i="71"/>
  <c r="H27" i="71"/>
  <c r="I26" i="71"/>
  <c r="H26" i="71"/>
  <c r="I25" i="71"/>
  <c r="H25" i="71"/>
  <c r="I24" i="71"/>
  <c r="H24" i="71"/>
  <c r="I23" i="71"/>
  <c r="H23" i="71"/>
  <c r="I22" i="71"/>
  <c r="H22" i="71"/>
  <c r="I21" i="71"/>
  <c r="H21" i="71"/>
  <c r="I20" i="71"/>
  <c r="H20" i="71"/>
  <c r="I19" i="71"/>
  <c r="H19" i="71"/>
  <c r="I18" i="71"/>
  <c r="H18" i="71"/>
  <c r="I17" i="71"/>
  <c r="H17" i="71"/>
  <c r="I16" i="71"/>
  <c r="H16" i="71"/>
  <c r="I15" i="71"/>
  <c r="H15" i="71"/>
  <c r="I14" i="71"/>
  <c r="H14" i="71"/>
  <c r="I13" i="71"/>
  <c r="H13" i="71"/>
  <c r="I11" i="71"/>
  <c r="H11" i="71"/>
  <c r="I10" i="71"/>
  <c r="H10" i="71"/>
  <c r="I9" i="71"/>
  <c r="H9" i="71"/>
  <c r="I8" i="71"/>
  <c r="H8" i="71"/>
  <c r="I7" i="71"/>
  <c r="H7" i="71"/>
  <c r="I6" i="71"/>
  <c r="H6" i="71"/>
  <c r="H38" i="71" s="1"/>
  <c r="I5" i="71"/>
  <c r="H5" i="71"/>
  <c r="I4" i="71"/>
  <c r="I38" i="71" s="1"/>
  <c r="H4" i="71"/>
  <c r="G43" i="66"/>
  <c r="C164" i="44"/>
  <c r="E164" i="44" s="1"/>
  <c r="C160" i="44"/>
  <c r="E160" i="44" s="1"/>
  <c r="D158" i="44"/>
  <c r="B152" i="44"/>
  <c r="C152" i="44" s="1"/>
  <c r="E152" i="44" s="1"/>
  <c r="C150" i="44"/>
  <c r="E150" i="44" s="1"/>
  <c r="E148" i="44"/>
  <c r="B146" i="44"/>
  <c r="C146" i="44" s="1"/>
  <c r="E146" i="44" s="1"/>
  <c r="C144" i="44"/>
  <c r="D143" i="44"/>
  <c r="D142" i="44"/>
  <c r="B139" i="44"/>
  <c r="C139" i="44" s="1"/>
  <c r="E139" i="44" s="1"/>
  <c r="B136" i="44"/>
  <c r="C136" i="44" s="1"/>
  <c r="E136" i="44" s="1"/>
  <c r="D134" i="44"/>
  <c r="D133" i="44"/>
  <c r="C125" i="44"/>
  <c r="E125" i="44" s="1"/>
  <c r="D120" i="44"/>
  <c r="B120" i="44"/>
  <c r="D119" i="44"/>
  <c r="B118" i="44"/>
  <c r="C118" i="44" s="1"/>
  <c r="E118" i="44" s="1"/>
  <c r="B112" i="44"/>
  <c r="C112" i="44" s="1"/>
  <c r="E112" i="44" s="1"/>
  <c r="C107" i="44"/>
  <c r="E107" i="44" s="1"/>
  <c r="D106" i="44"/>
  <c r="D105" i="44"/>
  <c r="B98" i="44"/>
  <c r="C98" i="44" s="1"/>
  <c r="E98" i="44" s="1"/>
  <c r="D96" i="44"/>
  <c r="D95" i="44"/>
  <c r="C93" i="44"/>
  <c r="E93" i="44" s="1"/>
  <c r="B90" i="44"/>
  <c r="C90" i="44" s="1"/>
  <c r="D89" i="44"/>
  <c r="D88" i="44"/>
  <c r="B88" i="44"/>
  <c r="B84" i="44"/>
  <c r="C84" i="44" s="1"/>
  <c r="E84" i="44" s="1"/>
  <c r="D75" i="44"/>
  <c r="D74" i="44"/>
  <c r="E67" i="44"/>
  <c r="B64" i="44"/>
  <c r="D63" i="44"/>
  <c r="D62" i="44"/>
  <c r="C61" i="44"/>
  <c r="E61" i="44" s="1"/>
  <c r="C55" i="44"/>
  <c r="E55" i="44" s="1"/>
  <c r="D50" i="44"/>
  <c r="D49" i="44"/>
  <c r="B49" i="44"/>
  <c r="B48" i="44"/>
  <c r="C48" i="44" s="1"/>
  <c r="E48" i="44" s="1"/>
  <c r="C44" i="44"/>
  <c r="E44" i="44" s="1"/>
  <c r="B42" i="44"/>
  <c r="C42" i="44" s="1"/>
  <c r="E42" i="44" s="1"/>
  <c r="D39" i="44"/>
  <c r="D38" i="44"/>
  <c r="D33" i="44"/>
  <c r="D32" i="44"/>
  <c r="D25" i="44"/>
  <c r="D24" i="44"/>
  <c r="D11" i="44" s="1"/>
  <c r="D5" i="44" s="1"/>
  <c r="E21" i="44"/>
  <c r="E15" i="44"/>
  <c r="D13" i="44"/>
  <c r="D12" i="44"/>
  <c r="D7" i="44"/>
  <c r="D6" i="44"/>
  <c r="AI171" i="5"/>
  <c r="AB171" i="5"/>
  <c r="Z171" i="5"/>
  <c r="V171" i="5"/>
  <c r="Q171" i="5"/>
  <c r="K171" i="5"/>
  <c r="I171" i="5"/>
  <c r="H171" i="5"/>
  <c r="P171" i="5" s="1"/>
  <c r="G171" i="5"/>
  <c r="B167" i="44" s="1"/>
  <c r="C167" i="44" s="1"/>
  <c r="E167" i="44" s="1"/>
  <c r="AB170" i="5"/>
  <c r="Z170" i="5" s="1"/>
  <c r="V170" i="5"/>
  <c r="K170" i="5"/>
  <c r="Q170" i="5" s="1"/>
  <c r="Y170" i="5" s="1"/>
  <c r="I170" i="5"/>
  <c r="H170" i="5"/>
  <c r="U170" i="5" s="1"/>
  <c r="G170" i="5"/>
  <c r="B166" i="44" s="1"/>
  <c r="C166" i="44" s="1"/>
  <c r="E166" i="44" s="1"/>
  <c r="AB169" i="5"/>
  <c r="Z169" i="5"/>
  <c r="V169" i="5"/>
  <c r="S169" i="5"/>
  <c r="P169" i="5"/>
  <c r="K169" i="5"/>
  <c r="R169" i="5" s="1"/>
  <c r="T169" i="5" s="1"/>
  <c r="I169" i="5"/>
  <c r="H169" i="5"/>
  <c r="U169" i="5" s="1"/>
  <c r="G169" i="5"/>
  <c r="B165" i="44" s="1"/>
  <c r="C165" i="44" s="1"/>
  <c r="E165" i="44" s="1"/>
  <c r="AB168" i="5"/>
  <c r="Z168" i="5"/>
  <c r="V168" i="5"/>
  <c r="K168" i="5"/>
  <c r="Q168" i="5" s="1"/>
  <c r="I168" i="5"/>
  <c r="H168" i="5"/>
  <c r="P168" i="5" s="1"/>
  <c r="AI168" i="5" s="1"/>
  <c r="G168" i="5"/>
  <c r="B164" i="44" s="1"/>
  <c r="AJ167" i="5"/>
  <c r="AB167" i="5"/>
  <c r="Z167" i="5" s="1"/>
  <c r="V167" i="5"/>
  <c r="U167" i="5"/>
  <c r="R167" i="5"/>
  <c r="K167" i="5"/>
  <c r="Q167" i="5" s="1"/>
  <c r="Y167" i="5" s="1"/>
  <c r="I167" i="5"/>
  <c r="H167" i="5"/>
  <c r="G167" i="5"/>
  <c r="B163" i="44" s="1"/>
  <c r="C163" i="44" s="1"/>
  <c r="E163" i="44" s="1"/>
  <c r="AB166" i="5"/>
  <c r="Z166" i="5"/>
  <c r="V166" i="5"/>
  <c r="K166" i="5"/>
  <c r="I166" i="5"/>
  <c r="S166" i="5" s="1"/>
  <c r="H166" i="5"/>
  <c r="G166" i="5"/>
  <c r="B162" i="44" s="1"/>
  <c r="C162" i="44" s="1"/>
  <c r="E162" i="44" s="1"/>
  <c r="AI165" i="5"/>
  <c r="AB165" i="5"/>
  <c r="Z165" i="5"/>
  <c r="V165" i="5"/>
  <c r="Q165" i="5"/>
  <c r="K165" i="5"/>
  <c r="I165" i="5"/>
  <c r="H165" i="5"/>
  <c r="P165" i="5" s="1"/>
  <c r="G165" i="5"/>
  <c r="B161" i="44" s="1"/>
  <c r="C161" i="44" s="1"/>
  <c r="E161" i="44" s="1"/>
  <c r="AB164" i="5"/>
  <c r="Z164" i="5" s="1"/>
  <c r="V164" i="5"/>
  <c r="K164" i="5"/>
  <c r="I164" i="5"/>
  <c r="H164" i="5"/>
  <c r="G164" i="5"/>
  <c r="B160" i="44" s="1"/>
  <c r="AM163" i="5"/>
  <c r="AM162" i="5" s="1"/>
  <c r="AI163" i="5"/>
  <c r="AB163" i="5"/>
  <c r="Z163" i="5"/>
  <c r="V163" i="5"/>
  <c r="U163" i="5"/>
  <c r="U162" i="5" s="1"/>
  <c r="Q163" i="5"/>
  <c r="K163" i="5"/>
  <c r="I163" i="5"/>
  <c r="H163" i="5"/>
  <c r="P163" i="5" s="1"/>
  <c r="G163" i="5"/>
  <c r="AK162" i="5"/>
  <c r="AG162" i="5"/>
  <c r="AF162" i="5"/>
  <c r="AE162" i="5"/>
  <c r="AD162" i="5"/>
  <c r="AC162" i="5"/>
  <c r="AA162" i="5"/>
  <c r="V162" i="5"/>
  <c r="P162" i="5"/>
  <c r="I162" i="5"/>
  <c r="H162" i="5"/>
  <c r="AB161" i="5"/>
  <c r="Z161" i="5"/>
  <c r="V161" i="5"/>
  <c r="S161" i="5"/>
  <c r="K161" i="5"/>
  <c r="R161" i="5" s="1"/>
  <c r="I161" i="5"/>
  <c r="H161" i="5"/>
  <c r="G161" i="5"/>
  <c r="B157" i="44" s="1"/>
  <c r="C157" i="44" s="1"/>
  <c r="E157" i="44" s="1"/>
  <c r="AI160" i="5"/>
  <c r="AB160" i="5"/>
  <c r="Z160" i="5"/>
  <c r="V160" i="5"/>
  <c r="U160" i="5"/>
  <c r="Q160" i="5"/>
  <c r="K160" i="5"/>
  <c r="I160" i="5"/>
  <c r="H160" i="5"/>
  <c r="P160" i="5" s="1"/>
  <c r="G160" i="5"/>
  <c r="B156" i="44" s="1"/>
  <c r="C156" i="44" s="1"/>
  <c r="E156" i="44" s="1"/>
  <c r="AB159" i="5"/>
  <c r="Z159" i="5" s="1"/>
  <c r="V159" i="5"/>
  <c r="R159" i="5"/>
  <c r="K159" i="5"/>
  <c r="I159" i="5"/>
  <c r="H159" i="5"/>
  <c r="U159" i="5" s="1"/>
  <c r="G159" i="5"/>
  <c r="B155" i="44" s="1"/>
  <c r="C155" i="44" s="1"/>
  <c r="E155" i="44" s="1"/>
  <c r="AB158" i="5"/>
  <c r="Z158" i="5"/>
  <c r="V158" i="5"/>
  <c r="S158" i="5"/>
  <c r="K158" i="5"/>
  <c r="R158" i="5" s="1"/>
  <c r="I158" i="5"/>
  <c r="H158" i="5"/>
  <c r="G158" i="5"/>
  <c r="B154" i="44" s="1"/>
  <c r="C154" i="44" s="1"/>
  <c r="E154" i="44" s="1"/>
  <c r="AB157" i="5"/>
  <c r="Z157" i="5"/>
  <c r="V157" i="5"/>
  <c r="U157" i="5"/>
  <c r="Q157" i="5"/>
  <c r="K157" i="5"/>
  <c r="I157" i="5"/>
  <c r="H157" i="5"/>
  <c r="P157" i="5" s="1"/>
  <c r="G157" i="5"/>
  <c r="B153" i="44" s="1"/>
  <c r="C153" i="44" s="1"/>
  <c r="E153" i="44" s="1"/>
  <c r="AB156" i="5"/>
  <c r="Z156" i="5" s="1"/>
  <c r="V156" i="5"/>
  <c r="R156" i="5"/>
  <c r="K156" i="5"/>
  <c r="I156" i="5"/>
  <c r="H156" i="5"/>
  <c r="U156" i="5" s="1"/>
  <c r="G156" i="5"/>
  <c r="AB155" i="5"/>
  <c r="Z155" i="5"/>
  <c r="V155" i="5"/>
  <c r="S155" i="5"/>
  <c r="K155" i="5"/>
  <c r="R155" i="5" s="1"/>
  <c r="I155" i="5"/>
  <c r="H155" i="5"/>
  <c r="G155" i="5"/>
  <c r="B151" i="44" s="1"/>
  <c r="C151" i="44" s="1"/>
  <c r="E151" i="44" s="1"/>
  <c r="AB154" i="5"/>
  <c r="Z154" i="5" s="1"/>
  <c r="V154" i="5"/>
  <c r="U154" i="5"/>
  <c r="Q154" i="5"/>
  <c r="K154" i="5"/>
  <c r="I154" i="5"/>
  <c r="H154" i="5"/>
  <c r="P154" i="5" s="1"/>
  <c r="X154" i="5" s="1"/>
  <c r="G154" i="5"/>
  <c r="B150" i="44" s="1"/>
  <c r="AB153" i="5"/>
  <c r="Z153" i="5" s="1"/>
  <c r="V153" i="5"/>
  <c r="K153" i="5"/>
  <c r="I153" i="5"/>
  <c r="H153" i="5"/>
  <c r="S153" i="5" s="1"/>
  <c r="G153" i="5"/>
  <c r="B149" i="44" s="1"/>
  <c r="C149" i="44" s="1"/>
  <c r="E149" i="44" s="1"/>
  <c r="AB152" i="5"/>
  <c r="Z152" i="5" s="1"/>
  <c r="V152" i="5"/>
  <c r="Q152" i="5"/>
  <c r="AJ152" i="5" s="1"/>
  <c r="K152" i="5"/>
  <c r="R152" i="5" s="1"/>
  <c r="I152" i="5"/>
  <c r="U152" i="5" s="1"/>
  <c r="H152" i="5"/>
  <c r="G152" i="5"/>
  <c r="B148" i="44" s="1"/>
  <c r="C148" i="44" s="1"/>
  <c r="AB151" i="5"/>
  <c r="Z151" i="5" s="1"/>
  <c r="V151" i="5"/>
  <c r="U151" i="5"/>
  <c r="Q151" i="5"/>
  <c r="K151" i="5"/>
  <c r="I151" i="5"/>
  <c r="H151" i="5"/>
  <c r="P151" i="5" s="1"/>
  <c r="X151" i="5" s="1"/>
  <c r="G151" i="5"/>
  <c r="B147" i="44" s="1"/>
  <c r="C147" i="44" s="1"/>
  <c r="E147" i="44" s="1"/>
  <c r="AB150" i="5"/>
  <c r="Z150" i="5" s="1"/>
  <c r="V150" i="5"/>
  <c r="K150" i="5"/>
  <c r="I150" i="5"/>
  <c r="H150" i="5"/>
  <c r="S150" i="5" s="1"/>
  <c r="G150" i="5"/>
  <c r="AB149" i="5"/>
  <c r="Z149" i="5" s="1"/>
  <c r="V149" i="5"/>
  <c r="Q149" i="5"/>
  <c r="AJ149" i="5" s="1"/>
  <c r="K149" i="5"/>
  <c r="R149" i="5" s="1"/>
  <c r="I149" i="5"/>
  <c r="U149" i="5" s="1"/>
  <c r="H149" i="5"/>
  <c r="G149" i="5"/>
  <c r="B145" i="44" s="1"/>
  <c r="C145" i="44" s="1"/>
  <c r="E145" i="44" s="1"/>
  <c r="AB148" i="5"/>
  <c r="V148" i="5"/>
  <c r="K148" i="5"/>
  <c r="I148" i="5"/>
  <c r="I146" i="5" s="1"/>
  <c r="H148" i="5"/>
  <c r="H147" i="5" s="1"/>
  <c r="G148" i="5"/>
  <c r="B144" i="44" s="1"/>
  <c r="B143" i="44" s="1"/>
  <c r="AK147" i="5"/>
  <c r="AG147" i="5"/>
  <c r="AF147" i="5"/>
  <c r="AE147" i="5"/>
  <c r="AD147" i="5"/>
  <c r="AC147" i="5"/>
  <c r="AA147" i="5"/>
  <c r="I147" i="5"/>
  <c r="G147" i="5"/>
  <c r="AK146" i="5"/>
  <c r="AG146" i="5"/>
  <c r="AF146" i="5"/>
  <c r="AE146" i="5"/>
  <c r="AD146" i="5"/>
  <c r="AC146" i="5"/>
  <c r="AA146" i="5"/>
  <c r="G146" i="5"/>
  <c r="AB145" i="5"/>
  <c r="Z145" i="5" s="1"/>
  <c r="V145" i="5"/>
  <c r="K145" i="5"/>
  <c r="I145" i="5"/>
  <c r="H145" i="5"/>
  <c r="R145" i="5" s="1"/>
  <c r="G145" i="5"/>
  <c r="B141" i="44" s="1"/>
  <c r="C141" i="44" s="1"/>
  <c r="E141" i="44" s="1"/>
  <c r="AB144" i="5"/>
  <c r="Z144" i="5"/>
  <c r="V144" i="5"/>
  <c r="K144" i="5"/>
  <c r="S144" i="5" s="1"/>
  <c r="I144" i="5"/>
  <c r="P144" i="5" s="1"/>
  <c r="H144" i="5"/>
  <c r="U144" i="5" s="1"/>
  <c r="G144" i="5"/>
  <c r="B140" i="44" s="1"/>
  <c r="C140" i="44" s="1"/>
  <c r="E140" i="44" s="1"/>
  <c r="AB143" i="5"/>
  <c r="Z143" i="5" s="1"/>
  <c r="V143" i="5"/>
  <c r="S143" i="5"/>
  <c r="K143" i="5"/>
  <c r="I143" i="5"/>
  <c r="R143" i="5" s="1"/>
  <c r="T143" i="5" s="1"/>
  <c r="H143" i="5"/>
  <c r="G143" i="5"/>
  <c r="AB142" i="5"/>
  <c r="Z142" i="5" s="1"/>
  <c r="V142" i="5"/>
  <c r="K142" i="5"/>
  <c r="I142" i="5"/>
  <c r="U142" i="5" s="1"/>
  <c r="H142" i="5"/>
  <c r="G142" i="5"/>
  <c r="B138" i="44" s="1"/>
  <c r="C138" i="44" s="1"/>
  <c r="E138" i="44" s="1"/>
  <c r="AB141" i="5"/>
  <c r="Z141" i="5" s="1"/>
  <c r="V141" i="5"/>
  <c r="K141" i="5"/>
  <c r="I141" i="5"/>
  <c r="H141" i="5"/>
  <c r="U141" i="5" s="1"/>
  <c r="G141" i="5"/>
  <c r="B137" i="44" s="1"/>
  <c r="C137" i="44" s="1"/>
  <c r="E137" i="44" s="1"/>
  <c r="AB140" i="5"/>
  <c r="Z140" i="5"/>
  <c r="V140" i="5"/>
  <c r="P140" i="5"/>
  <c r="K140" i="5"/>
  <c r="I140" i="5"/>
  <c r="H140" i="5"/>
  <c r="G140" i="5"/>
  <c r="AB139" i="5"/>
  <c r="V139" i="5"/>
  <c r="K139" i="5"/>
  <c r="I139" i="5"/>
  <c r="I137" i="5" s="1"/>
  <c r="H139" i="5"/>
  <c r="S139" i="5" s="1"/>
  <c r="G139" i="5"/>
  <c r="B135" i="44" s="1"/>
  <c r="AK138" i="5"/>
  <c r="AG138" i="5"/>
  <c r="AF138" i="5"/>
  <c r="AE138" i="5"/>
  <c r="AD138" i="5"/>
  <c r="AC138" i="5"/>
  <c r="AA138" i="5"/>
  <c r="V138" i="5"/>
  <c r="I138" i="5"/>
  <c r="G138" i="5"/>
  <c r="AK137" i="5"/>
  <c r="AG137" i="5"/>
  <c r="AF137" i="5"/>
  <c r="AE137" i="5"/>
  <c r="AD137" i="5"/>
  <c r="AC137" i="5"/>
  <c r="AA137" i="5"/>
  <c r="V137" i="5"/>
  <c r="G137" i="5"/>
  <c r="AB136" i="5"/>
  <c r="Z136" i="5" s="1"/>
  <c r="V136" i="5"/>
  <c r="S136" i="5"/>
  <c r="K136" i="5"/>
  <c r="I136" i="5"/>
  <c r="R136" i="5" s="1"/>
  <c r="T136" i="5" s="1"/>
  <c r="H136" i="5"/>
  <c r="G136" i="5"/>
  <c r="B132" i="44" s="1"/>
  <c r="C132" i="44" s="1"/>
  <c r="E132" i="44" s="1"/>
  <c r="AB135" i="5"/>
  <c r="Z135" i="5" s="1"/>
  <c r="V135" i="5"/>
  <c r="K135" i="5"/>
  <c r="I135" i="5"/>
  <c r="U135" i="5" s="1"/>
  <c r="H135" i="5"/>
  <c r="G135" i="5"/>
  <c r="B131" i="44" s="1"/>
  <c r="C131" i="44" s="1"/>
  <c r="E131" i="44" s="1"/>
  <c r="AB134" i="5"/>
  <c r="Z134" i="5"/>
  <c r="V134" i="5"/>
  <c r="U134" i="5"/>
  <c r="O134" i="5"/>
  <c r="K134" i="5"/>
  <c r="Q134" i="5" s="1"/>
  <c r="I134" i="5"/>
  <c r="H134" i="5"/>
  <c r="P134" i="5" s="1"/>
  <c r="X134" i="5" s="1"/>
  <c r="G134" i="5"/>
  <c r="B130" i="44" s="1"/>
  <c r="C130" i="44" s="1"/>
  <c r="E130" i="44" s="1"/>
  <c r="AB133" i="5"/>
  <c r="Z133" i="5" s="1"/>
  <c r="V133" i="5"/>
  <c r="S133" i="5"/>
  <c r="K133" i="5"/>
  <c r="I133" i="5"/>
  <c r="R133" i="5" s="1"/>
  <c r="T133" i="5" s="1"/>
  <c r="H133" i="5"/>
  <c r="G133" i="5"/>
  <c r="B129" i="44" s="1"/>
  <c r="C129" i="44" s="1"/>
  <c r="E129" i="44" s="1"/>
  <c r="AB132" i="5"/>
  <c r="Z132" i="5" s="1"/>
  <c r="V132" i="5"/>
  <c r="K132" i="5"/>
  <c r="I132" i="5"/>
  <c r="U132" i="5" s="1"/>
  <c r="H132" i="5"/>
  <c r="G132" i="5"/>
  <c r="B128" i="44" s="1"/>
  <c r="C128" i="44" s="1"/>
  <c r="E128" i="44" s="1"/>
  <c r="AI131" i="5"/>
  <c r="AB131" i="5"/>
  <c r="Z131" i="5"/>
  <c r="V131" i="5"/>
  <c r="U131" i="5"/>
  <c r="O131" i="5"/>
  <c r="K131" i="5"/>
  <c r="Q131" i="5" s="1"/>
  <c r="I131" i="5"/>
  <c r="H131" i="5"/>
  <c r="P131" i="5" s="1"/>
  <c r="X131" i="5" s="1"/>
  <c r="G131" i="5"/>
  <c r="B127" i="44" s="1"/>
  <c r="C127" i="44" s="1"/>
  <c r="E127" i="44" s="1"/>
  <c r="AB130" i="5"/>
  <c r="Z130" i="5" s="1"/>
  <c r="V130" i="5"/>
  <c r="S130" i="5"/>
  <c r="K130" i="5"/>
  <c r="I130" i="5"/>
  <c r="R130" i="5" s="1"/>
  <c r="T130" i="5" s="1"/>
  <c r="H130" i="5"/>
  <c r="G130" i="5"/>
  <c r="B126" i="44" s="1"/>
  <c r="C126" i="44" s="1"/>
  <c r="E126" i="44" s="1"/>
  <c r="AB129" i="5"/>
  <c r="Z129" i="5" s="1"/>
  <c r="V129" i="5"/>
  <c r="K129" i="5"/>
  <c r="I129" i="5"/>
  <c r="U129" i="5" s="1"/>
  <c r="H129" i="5"/>
  <c r="G129" i="5"/>
  <c r="B125" i="44" s="1"/>
  <c r="AI128" i="5"/>
  <c r="AB128" i="5"/>
  <c r="Z128" i="5"/>
  <c r="V128" i="5"/>
  <c r="U128" i="5"/>
  <c r="O128" i="5"/>
  <c r="K128" i="5"/>
  <c r="Q128" i="5" s="1"/>
  <c r="I128" i="5"/>
  <c r="H128" i="5"/>
  <c r="P128" i="5" s="1"/>
  <c r="X128" i="5" s="1"/>
  <c r="G128" i="5"/>
  <c r="B124" i="44" s="1"/>
  <c r="C124" i="44" s="1"/>
  <c r="E124" i="44" s="1"/>
  <c r="AB127" i="5"/>
  <c r="Z127" i="5" s="1"/>
  <c r="V127" i="5"/>
  <c r="S127" i="5"/>
  <c r="K127" i="5"/>
  <c r="I127" i="5"/>
  <c r="R127" i="5" s="1"/>
  <c r="T127" i="5" s="1"/>
  <c r="H127" i="5"/>
  <c r="G127" i="5"/>
  <c r="B123" i="44" s="1"/>
  <c r="C123" i="44" s="1"/>
  <c r="E123" i="44" s="1"/>
  <c r="AB126" i="5"/>
  <c r="Z126" i="5" s="1"/>
  <c r="V126" i="5"/>
  <c r="K126" i="5"/>
  <c r="I126" i="5"/>
  <c r="U126" i="5" s="1"/>
  <c r="H126" i="5"/>
  <c r="G126" i="5"/>
  <c r="B122" i="44" s="1"/>
  <c r="C122" i="44" s="1"/>
  <c r="E122" i="44" s="1"/>
  <c r="AB125" i="5"/>
  <c r="V125" i="5"/>
  <c r="R125" i="5"/>
  <c r="K125" i="5"/>
  <c r="I125" i="5"/>
  <c r="I123" i="5" s="1"/>
  <c r="H125" i="5"/>
  <c r="H124" i="5" s="1"/>
  <c r="G125" i="5"/>
  <c r="B121" i="44" s="1"/>
  <c r="B119" i="44" s="1"/>
  <c r="AK124" i="5"/>
  <c r="AG124" i="5"/>
  <c r="AF124" i="5"/>
  <c r="AE124" i="5"/>
  <c r="AD124" i="5"/>
  <c r="AC124" i="5"/>
  <c r="AA124" i="5"/>
  <c r="I124" i="5"/>
  <c r="G124" i="5"/>
  <c r="AK123" i="5"/>
  <c r="AG123" i="5"/>
  <c r="AF123" i="5"/>
  <c r="AE123" i="5"/>
  <c r="AD123" i="5"/>
  <c r="AC123" i="5"/>
  <c r="AA123" i="5"/>
  <c r="R123" i="5"/>
  <c r="H123" i="5"/>
  <c r="G123" i="5"/>
  <c r="AB122" i="5"/>
  <c r="Z122" i="5" s="1"/>
  <c r="V122" i="5"/>
  <c r="R122" i="5"/>
  <c r="K122" i="5"/>
  <c r="I122" i="5"/>
  <c r="H122" i="5"/>
  <c r="U122" i="5" s="1"/>
  <c r="G122" i="5"/>
  <c r="AB121" i="5"/>
  <c r="Z121" i="5"/>
  <c r="V121" i="5"/>
  <c r="K121" i="5"/>
  <c r="I121" i="5"/>
  <c r="P121" i="5" s="1"/>
  <c r="H121" i="5"/>
  <c r="G121" i="5"/>
  <c r="B117" i="44" s="1"/>
  <c r="C117" i="44" s="1"/>
  <c r="E117" i="44" s="1"/>
  <c r="AB120" i="5"/>
  <c r="Z120" i="5"/>
  <c r="V120" i="5"/>
  <c r="K120" i="5"/>
  <c r="S120" i="5" s="1"/>
  <c r="I120" i="5"/>
  <c r="H120" i="5"/>
  <c r="G120" i="5"/>
  <c r="B116" i="44" s="1"/>
  <c r="C116" i="44" s="1"/>
  <c r="E116" i="44" s="1"/>
  <c r="AB119" i="5"/>
  <c r="Z119" i="5" s="1"/>
  <c r="V119" i="5"/>
  <c r="R119" i="5"/>
  <c r="K119" i="5"/>
  <c r="I119" i="5"/>
  <c r="H119" i="5"/>
  <c r="U119" i="5" s="1"/>
  <c r="G119" i="5"/>
  <c r="B115" i="44" s="1"/>
  <c r="C115" i="44" s="1"/>
  <c r="E115" i="44" s="1"/>
  <c r="AB118" i="5"/>
  <c r="Z118" i="5"/>
  <c r="V118" i="5"/>
  <c r="K118" i="5"/>
  <c r="I118" i="5"/>
  <c r="P118" i="5" s="1"/>
  <c r="H118" i="5"/>
  <c r="G118" i="5"/>
  <c r="B114" i="44" s="1"/>
  <c r="C114" i="44" s="1"/>
  <c r="E114" i="44" s="1"/>
  <c r="AB117" i="5"/>
  <c r="Z117" i="5"/>
  <c r="V117" i="5"/>
  <c r="K117" i="5"/>
  <c r="S117" i="5" s="1"/>
  <c r="I117" i="5"/>
  <c r="H117" i="5"/>
  <c r="G117" i="5"/>
  <c r="B113" i="44" s="1"/>
  <c r="C113" i="44" s="1"/>
  <c r="E113" i="44" s="1"/>
  <c r="AB116" i="5"/>
  <c r="Z116" i="5" s="1"/>
  <c r="V116" i="5"/>
  <c r="R116" i="5"/>
  <c r="K116" i="5"/>
  <c r="I116" i="5"/>
  <c r="H116" i="5"/>
  <c r="U116" i="5" s="1"/>
  <c r="G116" i="5"/>
  <c r="AB115" i="5"/>
  <c r="Z115" i="5"/>
  <c r="V115" i="5"/>
  <c r="K115" i="5"/>
  <c r="I115" i="5"/>
  <c r="P115" i="5" s="1"/>
  <c r="H115" i="5"/>
  <c r="G115" i="5"/>
  <c r="B111" i="44" s="1"/>
  <c r="C111" i="44" s="1"/>
  <c r="E111" i="44" s="1"/>
  <c r="AB114" i="5"/>
  <c r="Z114" i="5"/>
  <c r="V114" i="5"/>
  <c r="K114" i="5"/>
  <c r="S114" i="5" s="1"/>
  <c r="I114" i="5"/>
  <c r="H114" i="5"/>
  <c r="G114" i="5"/>
  <c r="B110" i="44" s="1"/>
  <c r="C110" i="44" s="1"/>
  <c r="E110" i="44" s="1"/>
  <c r="AB113" i="5"/>
  <c r="Z113" i="5" s="1"/>
  <c r="Z110" i="5" s="1"/>
  <c r="V113" i="5"/>
  <c r="R113" i="5"/>
  <c r="K113" i="5"/>
  <c r="I113" i="5"/>
  <c r="H113" i="5"/>
  <c r="U113" i="5" s="1"/>
  <c r="G113" i="5"/>
  <c r="B109" i="44" s="1"/>
  <c r="C109" i="44" s="1"/>
  <c r="E109" i="44" s="1"/>
  <c r="AB112" i="5"/>
  <c r="Z112" i="5"/>
  <c r="V112" i="5"/>
  <c r="K112" i="5"/>
  <c r="I112" i="5"/>
  <c r="P112" i="5" s="1"/>
  <c r="H112" i="5"/>
  <c r="G112" i="5"/>
  <c r="B108" i="44" s="1"/>
  <c r="C108" i="44" s="1"/>
  <c r="E108" i="44" s="1"/>
  <c r="AB111" i="5"/>
  <c r="Z111" i="5" s="1"/>
  <c r="Z109" i="5" s="1"/>
  <c r="V111" i="5"/>
  <c r="S111" i="5"/>
  <c r="R111" i="5"/>
  <c r="T111" i="5" s="1"/>
  <c r="T110" i="5" s="1"/>
  <c r="K111" i="5"/>
  <c r="I111" i="5"/>
  <c r="H111" i="5"/>
  <c r="G111" i="5"/>
  <c r="B107" i="44" s="1"/>
  <c r="B106" i="44" s="1"/>
  <c r="AK110" i="5"/>
  <c r="AG110" i="5"/>
  <c r="AF110" i="5"/>
  <c r="AE110" i="5"/>
  <c r="AD110" i="5"/>
  <c r="AC110" i="5"/>
  <c r="AA110" i="5"/>
  <c r="V110" i="5"/>
  <c r="I110" i="5"/>
  <c r="G110" i="5"/>
  <c r="AK109" i="5"/>
  <c r="AG109" i="5"/>
  <c r="AF109" i="5"/>
  <c r="AE109" i="5"/>
  <c r="AD109" i="5"/>
  <c r="AC109" i="5"/>
  <c r="AB109" i="5"/>
  <c r="AA109" i="5"/>
  <c r="V109" i="5"/>
  <c r="T109" i="5"/>
  <c r="I109" i="5"/>
  <c r="G109" i="5"/>
  <c r="AB108" i="5"/>
  <c r="Z108" i="5" s="1"/>
  <c r="V108" i="5"/>
  <c r="R108" i="5"/>
  <c r="O108" i="5"/>
  <c r="K108" i="5"/>
  <c r="I108" i="5"/>
  <c r="H108" i="5"/>
  <c r="P108" i="5" s="1"/>
  <c r="AI108" i="5" s="1"/>
  <c r="G108" i="5"/>
  <c r="B104" i="44" s="1"/>
  <c r="C104" i="44" s="1"/>
  <c r="E104" i="44" s="1"/>
  <c r="AB107" i="5"/>
  <c r="Z107" i="5" s="1"/>
  <c r="V107" i="5"/>
  <c r="K107" i="5"/>
  <c r="I107" i="5"/>
  <c r="S107" i="5" s="1"/>
  <c r="H107" i="5"/>
  <c r="G107" i="5"/>
  <c r="B103" i="44" s="1"/>
  <c r="C103" i="44" s="1"/>
  <c r="E103" i="44" s="1"/>
  <c r="AB106" i="5"/>
  <c r="Z106" i="5" s="1"/>
  <c r="Z99" i="5" s="1"/>
  <c r="V106" i="5"/>
  <c r="K106" i="5"/>
  <c r="R106" i="5" s="1"/>
  <c r="I106" i="5"/>
  <c r="U106" i="5" s="1"/>
  <c r="H106" i="5"/>
  <c r="P106" i="5" s="1"/>
  <c r="X106" i="5" s="1"/>
  <c r="G106" i="5"/>
  <c r="B102" i="44" s="1"/>
  <c r="C102" i="44" s="1"/>
  <c r="E102" i="44" s="1"/>
  <c r="AB105" i="5"/>
  <c r="Z105" i="5" s="1"/>
  <c r="V105" i="5"/>
  <c r="R105" i="5"/>
  <c r="K105" i="5"/>
  <c r="I105" i="5"/>
  <c r="Q105" i="5" s="1"/>
  <c r="H105" i="5"/>
  <c r="G105" i="5"/>
  <c r="B101" i="44" s="1"/>
  <c r="C101" i="44" s="1"/>
  <c r="E101" i="44" s="1"/>
  <c r="AB104" i="5"/>
  <c r="Z104" i="5" s="1"/>
  <c r="V104" i="5"/>
  <c r="S104" i="5"/>
  <c r="Q104" i="5"/>
  <c r="AJ104" i="5" s="1"/>
  <c r="K104" i="5"/>
  <c r="I104" i="5"/>
  <c r="U104" i="5" s="1"/>
  <c r="H104" i="5"/>
  <c r="G104" i="5"/>
  <c r="B100" i="44" s="1"/>
  <c r="C100" i="44" s="1"/>
  <c r="E100" i="44" s="1"/>
  <c r="AB103" i="5"/>
  <c r="Z103" i="5"/>
  <c r="V103" i="5"/>
  <c r="K103" i="5"/>
  <c r="R103" i="5" s="1"/>
  <c r="I103" i="5"/>
  <c r="U103" i="5" s="1"/>
  <c r="H103" i="5"/>
  <c r="P103" i="5" s="1"/>
  <c r="X103" i="5" s="1"/>
  <c r="G103" i="5"/>
  <c r="B99" i="44" s="1"/>
  <c r="C99" i="44" s="1"/>
  <c r="E99" i="44" s="1"/>
  <c r="AB102" i="5"/>
  <c r="Z102" i="5" s="1"/>
  <c r="V102" i="5"/>
  <c r="K102" i="5"/>
  <c r="I102" i="5"/>
  <c r="R102" i="5" s="1"/>
  <c r="H102" i="5"/>
  <c r="G102" i="5"/>
  <c r="AB101" i="5"/>
  <c r="Z101" i="5"/>
  <c r="V101" i="5"/>
  <c r="V99" i="5" s="1"/>
  <c r="K101" i="5"/>
  <c r="I101" i="5"/>
  <c r="H101" i="5"/>
  <c r="U101" i="5" s="1"/>
  <c r="U100" i="5" s="1"/>
  <c r="G101" i="5"/>
  <c r="AK100" i="5"/>
  <c r="AG100" i="5"/>
  <c r="AF100" i="5"/>
  <c r="AE100" i="5"/>
  <c r="AD100" i="5"/>
  <c r="AC100" i="5"/>
  <c r="AA100" i="5"/>
  <c r="V100" i="5"/>
  <c r="I100" i="5"/>
  <c r="AK99" i="5"/>
  <c r="AG99" i="5"/>
  <c r="AF99" i="5"/>
  <c r="AE99" i="5"/>
  <c r="AD99" i="5"/>
  <c r="AC99" i="5"/>
  <c r="AA99" i="5"/>
  <c r="U99" i="5"/>
  <c r="I99" i="5"/>
  <c r="H99" i="5"/>
  <c r="AB98" i="5"/>
  <c r="Z98" i="5"/>
  <c r="V98" i="5"/>
  <c r="Q98" i="5"/>
  <c r="Y98" i="5" s="1"/>
  <c r="K98" i="5"/>
  <c r="R98" i="5" s="1"/>
  <c r="I98" i="5"/>
  <c r="H98" i="5"/>
  <c r="U98" i="5" s="1"/>
  <c r="G98" i="5"/>
  <c r="B94" i="44" s="1"/>
  <c r="C94" i="44" s="1"/>
  <c r="E94" i="44" s="1"/>
  <c r="AB97" i="5"/>
  <c r="Z97" i="5" s="1"/>
  <c r="V97" i="5"/>
  <c r="P97" i="5"/>
  <c r="X97" i="5" s="1"/>
  <c r="K97" i="5"/>
  <c r="I97" i="5"/>
  <c r="H97" i="5"/>
  <c r="U97" i="5" s="1"/>
  <c r="G97" i="5"/>
  <c r="B93" i="44" s="1"/>
  <c r="AB96" i="5"/>
  <c r="Z96" i="5"/>
  <c r="V96" i="5"/>
  <c r="K96" i="5"/>
  <c r="I96" i="5"/>
  <c r="S96" i="5" s="1"/>
  <c r="H96" i="5"/>
  <c r="G96" i="5"/>
  <c r="B92" i="44" s="1"/>
  <c r="C92" i="44" s="1"/>
  <c r="E92" i="44" s="1"/>
  <c r="AB95" i="5"/>
  <c r="Z95" i="5"/>
  <c r="V95" i="5"/>
  <c r="K95" i="5"/>
  <c r="I95" i="5"/>
  <c r="H95" i="5"/>
  <c r="U95" i="5" s="1"/>
  <c r="G95" i="5"/>
  <c r="B91" i="44" s="1"/>
  <c r="C91" i="44" s="1"/>
  <c r="E91" i="44" s="1"/>
  <c r="AB94" i="5"/>
  <c r="Z94" i="5"/>
  <c r="Z93" i="5" s="1"/>
  <c r="V94" i="5"/>
  <c r="U94" i="5"/>
  <c r="U93" i="5" s="1"/>
  <c r="P94" i="5"/>
  <c r="K94" i="5"/>
  <c r="R94" i="5" s="1"/>
  <c r="I94" i="5"/>
  <c r="I92" i="5" s="1"/>
  <c r="H94" i="5"/>
  <c r="H93" i="5" s="1"/>
  <c r="G94" i="5"/>
  <c r="AM93" i="5"/>
  <c r="AK93" i="5"/>
  <c r="AG93" i="5"/>
  <c r="AF93" i="5"/>
  <c r="AE93" i="5"/>
  <c r="AD93" i="5"/>
  <c r="AC93" i="5"/>
  <c r="AA93" i="5"/>
  <c r="I93" i="5"/>
  <c r="G93" i="5"/>
  <c r="AM92" i="5"/>
  <c r="AK92" i="5"/>
  <c r="AG92" i="5"/>
  <c r="AF92" i="5"/>
  <c r="AE92" i="5"/>
  <c r="AD92" i="5"/>
  <c r="AC92" i="5"/>
  <c r="AA92" i="5"/>
  <c r="AA15" i="5" s="1"/>
  <c r="H92" i="5"/>
  <c r="G92" i="5"/>
  <c r="AB91" i="5"/>
  <c r="Z91" i="5"/>
  <c r="V91" i="5"/>
  <c r="U91" i="5"/>
  <c r="R91" i="5"/>
  <c r="P91" i="5"/>
  <c r="AI91" i="5" s="1"/>
  <c r="K91" i="5"/>
  <c r="I91" i="5"/>
  <c r="H91" i="5"/>
  <c r="G91" i="5"/>
  <c r="B87" i="44" s="1"/>
  <c r="C87" i="44" s="1"/>
  <c r="E87" i="44" s="1"/>
  <c r="AB90" i="5"/>
  <c r="Z90" i="5"/>
  <c r="V90" i="5"/>
  <c r="K90" i="5"/>
  <c r="I90" i="5"/>
  <c r="H90" i="5"/>
  <c r="U90" i="5" s="1"/>
  <c r="G90" i="5"/>
  <c r="B86" i="44" s="1"/>
  <c r="C86" i="44" s="1"/>
  <c r="E86" i="44" s="1"/>
  <c r="AB89" i="5"/>
  <c r="Z89" i="5"/>
  <c r="V89" i="5"/>
  <c r="AI89" i="5" s="1"/>
  <c r="R89" i="5"/>
  <c r="T89" i="5" s="1"/>
  <c r="P89" i="5"/>
  <c r="O89" i="5" s="1"/>
  <c r="K89" i="5"/>
  <c r="S89" i="5" s="1"/>
  <c r="I89" i="5"/>
  <c r="H89" i="5"/>
  <c r="U89" i="5" s="1"/>
  <c r="G89" i="5"/>
  <c r="B85" i="44" s="1"/>
  <c r="C85" i="44" s="1"/>
  <c r="E85" i="44" s="1"/>
  <c r="AB88" i="5"/>
  <c r="Z88" i="5" s="1"/>
  <c r="Y88" i="5"/>
  <c r="V88" i="5"/>
  <c r="U88" i="5"/>
  <c r="R88" i="5"/>
  <c r="K88" i="5"/>
  <c r="Q88" i="5" s="1"/>
  <c r="AJ88" i="5" s="1"/>
  <c r="I88" i="5"/>
  <c r="P88" i="5" s="1"/>
  <c r="H88" i="5"/>
  <c r="G88" i="5"/>
  <c r="AB87" i="5"/>
  <c r="Z87" i="5"/>
  <c r="V87" i="5"/>
  <c r="K87" i="5"/>
  <c r="I87" i="5"/>
  <c r="R87" i="5" s="1"/>
  <c r="H87" i="5"/>
  <c r="G87" i="5"/>
  <c r="B83" i="44" s="1"/>
  <c r="C83" i="44" s="1"/>
  <c r="E83" i="44" s="1"/>
  <c r="AB86" i="5"/>
  <c r="Z86" i="5"/>
  <c r="X86" i="5"/>
  <c r="V86" i="5"/>
  <c r="U86" i="5"/>
  <c r="P86" i="5"/>
  <c r="AI86" i="5" s="1"/>
  <c r="K86" i="5"/>
  <c r="S86" i="5" s="1"/>
  <c r="I86" i="5"/>
  <c r="H86" i="5"/>
  <c r="G86" i="5"/>
  <c r="B82" i="44" s="1"/>
  <c r="C82" i="44" s="1"/>
  <c r="E82" i="44" s="1"/>
  <c r="AB85" i="5"/>
  <c r="Z85" i="5"/>
  <c r="V85" i="5"/>
  <c r="S85" i="5"/>
  <c r="K85" i="5"/>
  <c r="I85" i="5"/>
  <c r="H85" i="5"/>
  <c r="U85" i="5" s="1"/>
  <c r="G85" i="5"/>
  <c r="B81" i="44" s="1"/>
  <c r="C81" i="44" s="1"/>
  <c r="E81" i="44" s="1"/>
  <c r="AB84" i="5"/>
  <c r="Z84" i="5"/>
  <c r="V84" i="5"/>
  <c r="R84" i="5"/>
  <c r="K84" i="5"/>
  <c r="Q84" i="5" s="1"/>
  <c r="I84" i="5"/>
  <c r="P84" i="5" s="1"/>
  <c r="H84" i="5"/>
  <c r="G84" i="5"/>
  <c r="B80" i="44" s="1"/>
  <c r="C80" i="44" s="1"/>
  <c r="E80" i="44" s="1"/>
  <c r="AB83" i="5"/>
  <c r="Z83" i="5" s="1"/>
  <c r="V83" i="5"/>
  <c r="K83" i="5"/>
  <c r="I83" i="5"/>
  <c r="Q83" i="5" s="1"/>
  <c r="H83" i="5"/>
  <c r="R83" i="5" s="1"/>
  <c r="G83" i="5"/>
  <c r="B79" i="44" s="1"/>
  <c r="C79" i="44" s="1"/>
  <c r="E79" i="44" s="1"/>
  <c r="AB82" i="5"/>
  <c r="Z82" i="5"/>
  <c r="V82" i="5"/>
  <c r="U82" i="5"/>
  <c r="P82" i="5"/>
  <c r="X82" i="5" s="1"/>
  <c r="K82" i="5"/>
  <c r="R82" i="5" s="1"/>
  <c r="I82" i="5"/>
  <c r="H82" i="5"/>
  <c r="G82" i="5"/>
  <c r="B78" i="44" s="1"/>
  <c r="C78" i="44" s="1"/>
  <c r="E78" i="44" s="1"/>
  <c r="AB81" i="5"/>
  <c r="Z81" i="5"/>
  <c r="V81" i="5"/>
  <c r="Q81" i="5"/>
  <c r="AJ81" i="5" s="1"/>
  <c r="K81" i="5"/>
  <c r="R81" i="5" s="1"/>
  <c r="I81" i="5"/>
  <c r="H81" i="5"/>
  <c r="G81" i="5"/>
  <c r="B77" i="44" s="1"/>
  <c r="C77" i="44" s="1"/>
  <c r="E77" i="44" s="1"/>
  <c r="AB80" i="5"/>
  <c r="Z80" i="5"/>
  <c r="Z79" i="5" s="1"/>
  <c r="V80" i="5"/>
  <c r="V79" i="5" s="1"/>
  <c r="K80" i="5"/>
  <c r="R80" i="5" s="1"/>
  <c r="I80" i="5"/>
  <c r="I79" i="5" s="1"/>
  <c r="H80" i="5"/>
  <c r="U80" i="5" s="1"/>
  <c r="U79" i="5" s="1"/>
  <c r="G80" i="5"/>
  <c r="AK79" i="5"/>
  <c r="AG79" i="5"/>
  <c r="AF79" i="5"/>
  <c r="AE79" i="5"/>
  <c r="AD79" i="5"/>
  <c r="AC79" i="5"/>
  <c r="AB79" i="5"/>
  <c r="AA79" i="5"/>
  <c r="H79" i="5"/>
  <c r="G79" i="5"/>
  <c r="AK78" i="5"/>
  <c r="AG78" i="5"/>
  <c r="AF78" i="5"/>
  <c r="AE78" i="5"/>
  <c r="AD78" i="5"/>
  <c r="AC78" i="5"/>
  <c r="AB78" i="5"/>
  <c r="AA78" i="5"/>
  <c r="U78" i="5"/>
  <c r="I78" i="5"/>
  <c r="AB77" i="5"/>
  <c r="Z77" i="5"/>
  <c r="V77" i="5"/>
  <c r="K77" i="5"/>
  <c r="R77" i="5" s="1"/>
  <c r="I77" i="5"/>
  <c r="H77" i="5"/>
  <c r="U77" i="5" s="1"/>
  <c r="G77" i="5"/>
  <c r="B73" i="44" s="1"/>
  <c r="C73" i="44" s="1"/>
  <c r="E73" i="44" s="1"/>
  <c r="AB76" i="5"/>
  <c r="Z76" i="5"/>
  <c r="V76" i="5"/>
  <c r="K76" i="5"/>
  <c r="I76" i="5"/>
  <c r="H76" i="5"/>
  <c r="U76" i="5" s="1"/>
  <c r="G76" i="5"/>
  <c r="B72" i="44" s="1"/>
  <c r="C72" i="44" s="1"/>
  <c r="E72" i="44" s="1"/>
  <c r="AB75" i="5"/>
  <c r="Z75" i="5"/>
  <c r="V75" i="5"/>
  <c r="P75" i="5"/>
  <c r="AI75" i="5" s="1"/>
  <c r="K75" i="5"/>
  <c r="R75" i="5" s="1"/>
  <c r="I75" i="5"/>
  <c r="H75" i="5"/>
  <c r="U75" i="5" s="1"/>
  <c r="G75" i="5"/>
  <c r="B71" i="44" s="1"/>
  <c r="C71" i="44" s="1"/>
  <c r="E71" i="44" s="1"/>
  <c r="AB74" i="5"/>
  <c r="Z74" i="5"/>
  <c r="V74" i="5"/>
  <c r="K74" i="5"/>
  <c r="R74" i="5" s="1"/>
  <c r="I74" i="5"/>
  <c r="H74" i="5"/>
  <c r="U74" i="5" s="1"/>
  <c r="G74" i="5"/>
  <c r="B70" i="44" s="1"/>
  <c r="C70" i="44" s="1"/>
  <c r="E70" i="44" s="1"/>
  <c r="AJ73" i="5"/>
  <c r="AB73" i="5"/>
  <c r="Z73" i="5" s="1"/>
  <c r="V73" i="5"/>
  <c r="AI73" i="5" s="1"/>
  <c r="AH73" i="5" s="1"/>
  <c r="Q73" i="5"/>
  <c r="Y73" i="5" s="1"/>
  <c r="P73" i="5"/>
  <c r="X73" i="5" s="1"/>
  <c r="W73" i="5" s="1"/>
  <c r="AL73" i="5" s="1"/>
  <c r="AN73" i="5" s="1"/>
  <c r="O73" i="5"/>
  <c r="K73" i="5"/>
  <c r="I73" i="5"/>
  <c r="H73" i="5"/>
  <c r="R73" i="5" s="1"/>
  <c r="G73" i="5"/>
  <c r="B69" i="44" s="1"/>
  <c r="C69" i="44" s="1"/>
  <c r="E69" i="44" s="1"/>
  <c r="AB72" i="5"/>
  <c r="Z72" i="5"/>
  <c r="V72" i="5"/>
  <c r="U72" i="5"/>
  <c r="P72" i="5"/>
  <c r="AI72" i="5" s="1"/>
  <c r="K72" i="5"/>
  <c r="Q72" i="5" s="1"/>
  <c r="Y72" i="5" s="1"/>
  <c r="I72" i="5"/>
  <c r="H72" i="5"/>
  <c r="G72" i="5"/>
  <c r="B68" i="44" s="1"/>
  <c r="C68" i="44" s="1"/>
  <c r="E68" i="44" s="1"/>
  <c r="AB71" i="5"/>
  <c r="Z71" i="5"/>
  <c r="V71" i="5"/>
  <c r="Q71" i="5"/>
  <c r="AJ71" i="5" s="1"/>
  <c r="K71" i="5"/>
  <c r="R71" i="5" s="1"/>
  <c r="I71" i="5"/>
  <c r="H71" i="5"/>
  <c r="U71" i="5" s="1"/>
  <c r="G71" i="5"/>
  <c r="B67" i="44" s="1"/>
  <c r="C67" i="44" s="1"/>
  <c r="AB70" i="5"/>
  <c r="Z70" i="5" s="1"/>
  <c r="X70" i="5"/>
  <c r="W70" i="5" s="1"/>
  <c r="AL70" i="5" s="1"/>
  <c r="AN70" i="5" s="1"/>
  <c r="V70" i="5"/>
  <c r="AI70" i="5" s="1"/>
  <c r="U70" i="5"/>
  <c r="Q70" i="5"/>
  <c r="Y70" i="5" s="1"/>
  <c r="P70" i="5"/>
  <c r="O70" i="5"/>
  <c r="K70" i="5"/>
  <c r="S70" i="5" s="1"/>
  <c r="I70" i="5"/>
  <c r="H70" i="5"/>
  <c r="G70" i="5"/>
  <c r="B66" i="44" s="1"/>
  <c r="C66" i="44" s="1"/>
  <c r="E66" i="44" s="1"/>
  <c r="AB69" i="5"/>
  <c r="Z69" i="5" s="1"/>
  <c r="V69" i="5"/>
  <c r="K69" i="5"/>
  <c r="I69" i="5"/>
  <c r="S69" i="5" s="1"/>
  <c r="H69" i="5"/>
  <c r="G69" i="5"/>
  <c r="B65" i="44" s="1"/>
  <c r="C65" i="44" s="1"/>
  <c r="E65" i="44" s="1"/>
  <c r="AB68" i="5"/>
  <c r="Z68" i="5"/>
  <c r="V68" i="5"/>
  <c r="V67" i="5" s="1"/>
  <c r="R68" i="5"/>
  <c r="K68" i="5"/>
  <c r="I68" i="5"/>
  <c r="I66" i="5" s="1"/>
  <c r="H68" i="5"/>
  <c r="U68" i="5" s="1"/>
  <c r="G68" i="5"/>
  <c r="AK67" i="5"/>
  <c r="AG67" i="5"/>
  <c r="AF67" i="5"/>
  <c r="AE67" i="5"/>
  <c r="AD67" i="5"/>
  <c r="AC67" i="5"/>
  <c r="AA67" i="5"/>
  <c r="I67" i="5"/>
  <c r="H67" i="5"/>
  <c r="G67" i="5"/>
  <c r="AK66" i="5"/>
  <c r="AG66" i="5"/>
  <c r="AF66" i="5"/>
  <c r="AE66" i="5"/>
  <c r="AD66" i="5"/>
  <c r="AC66" i="5"/>
  <c r="AA66" i="5"/>
  <c r="H66" i="5"/>
  <c r="G66" i="5"/>
  <c r="AB65" i="5"/>
  <c r="Z65" i="5"/>
  <c r="V65" i="5"/>
  <c r="P65" i="5"/>
  <c r="AI65" i="5" s="1"/>
  <c r="K65" i="5"/>
  <c r="R65" i="5" s="1"/>
  <c r="I65" i="5"/>
  <c r="H65" i="5"/>
  <c r="U65" i="5" s="1"/>
  <c r="G65" i="5"/>
  <c r="B61" i="44" s="1"/>
  <c r="AB64" i="5"/>
  <c r="Z64" i="5"/>
  <c r="V64" i="5"/>
  <c r="K64" i="5"/>
  <c r="R64" i="5" s="1"/>
  <c r="I64" i="5"/>
  <c r="H64" i="5"/>
  <c r="U64" i="5" s="1"/>
  <c r="G64" i="5"/>
  <c r="B60" i="44" s="1"/>
  <c r="C60" i="44" s="1"/>
  <c r="E60" i="44" s="1"/>
  <c r="AJ63" i="5"/>
  <c r="AB63" i="5"/>
  <c r="Z63" i="5" s="1"/>
  <c r="V63" i="5"/>
  <c r="AI63" i="5" s="1"/>
  <c r="AH63" i="5" s="1"/>
  <c r="Q63" i="5"/>
  <c r="Y63" i="5" s="1"/>
  <c r="P63" i="5"/>
  <c r="X63" i="5" s="1"/>
  <c r="W63" i="5" s="1"/>
  <c r="O63" i="5"/>
  <c r="K63" i="5"/>
  <c r="I63" i="5"/>
  <c r="H63" i="5"/>
  <c r="R63" i="5" s="1"/>
  <c r="G63" i="5"/>
  <c r="B59" i="44" s="1"/>
  <c r="C59" i="44" s="1"/>
  <c r="E59" i="44" s="1"/>
  <c r="AB62" i="5"/>
  <c r="Z62" i="5"/>
  <c r="V62" i="5"/>
  <c r="U62" i="5"/>
  <c r="P62" i="5"/>
  <c r="AI62" i="5" s="1"/>
  <c r="K62" i="5"/>
  <c r="Q62" i="5" s="1"/>
  <c r="Y62" i="5" s="1"/>
  <c r="I62" i="5"/>
  <c r="H62" i="5"/>
  <c r="G62" i="5"/>
  <c r="B58" i="44" s="1"/>
  <c r="C58" i="44" s="1"/>
  <c r="E58" i="44" s="1"/>
  <c r="AB61" i="5"/>
  <c r="Z61" i="5"/>
  <c r="V61" i="5"/>
  <c r="Q61" i="5"/>
  <c r="AJ61" i="5" s="1"/>
  <c r="K61" i="5"/>
  <c r="R61" i="5" s="1"/>
  <c r="I61" i="5"/>
  <c r="H61" i="5"/>
  <c r="U61" i="5" s="1"/>
  <c r="G61" i="5"/>
  <c r="B57" i="44" s="1"/>
  <c r="C57" i="44" s="1"/>
  <c r="E57" i="44" s="1"/>
  <c r="AB60" i="5"/>
  <c r="Z60" i="5" s="1"/>
  <c r="X60" i="5"/>
  <c r="W60" i="5" s="1"/>
  <c r="V60" i="5"/>
  <c r="AI60" i="5" s="1"/>
  <c r="U60" i="5"/>
  <c r="Q60" i="5"/>
  <c r="Y60" i="5" s="1"/>
  <c r="P60" i="5"/>
  <c r="O60" i="5"/>
  <c r="K60" i="5"/>
  <c r="S60" i="5" s="1"/>
  <c r="I60" i="5"/>
  <c r="H60" i="5"/>
  <c r="G60" i="5"/>
  <c r="B56" i="44" s="1"/>
  <c r="C56" i="44" s="1"/>
  <c r="E56" i="44" s="1"/>
  <c r="AB59" i="5"/>
  <c r="Z59" i="5"/>
  <c r="V59" i="5"/>
  <c r="K59" i="5"/>
  <c r="I59" i="5"/>
  <c r="H59" i="5"/>
  <c r="P59" i="5" s="1"/>
  <c r="G59" i="5"/>
  <c r="B55" i="44" s="1"/>
  <c r="AB58" i="5"/>
  <c r="Z58" i="5"/>
  <c r="V58" i="5"/>
  <c r="K58" i="5"/>
  <c r="S58" i="5" s="1"/>
  <c r="I58" i="5"/>
  <c r="H58" i="5"/>
  <c r="U58" i="5" s="1"/>
  <c r="G58" i="5"/>
  <c r="B54" i="44" s="1"/>
  <c r="C54" i="44" s="1"/>
  <c r="E54" i="44" s="1"/>
  <c r="AB57" i="5"/>
  <c r="Z57" i="5"/>
  <c r="V57" i="5"/>
  <c r="Q57" i="5"/>
  <c r="Y57" i="5" s="1"/>
  <c r="K57" i="5"/>
  <c r="I57" i="5"/>
  <c r="H57" i="5"/>
  <c r="U57" i="5" s="1"/>
  <c r="G57" i="5"/>
  <c r="B53" i="44" s="1"/>
  <c r="C53" i="44" s="1"/>
  <c r="E53" i="44" s="1"/>
  <c r="AB56" i="5"/>
  <c r="Z56" i="5" s="1"/>
  <c r="V56" i="5"/>
  <c r="Q56" i="5"/>
  <c r="AJ56" i="5" s="1"/>
  <c r="K56" i="5"/>
  <c r="S56" i="5" s="1"/>
  <c r="I56" i="5"/>
  <c r="P56" i="5" s="1"/>
  <c r="H56" i="5"/>
  <c r="G56" i="5"/>
  <c r="B52" i="44" s="1"/>
  <c r="C52" i="44" s="1"/>
  <c r="E52" i="44" s="1"/>
  <c r="AB55" i="5"/>
  <c r="AB54" i="5" s="1"/>
  <c r="V55" i="5"/>
  <c r="V54" i="5" s="1"/>
  <c r="K55" i="5"/>
  <c r="I55" i="5"/>
  <c r="I53" i="5" s="1"/>
  <c r="H55" i="5"/>
  <c r="S55" i="5" s="1"/>
  <c r="G55" i="5"/>
  <c r="B51" i="44" s="1"/>
  <c r="C51" i="44" s="1"/>
  <c r="E51" i="44" s="1"/>
  <c r="AK54" i="5"/>
  <c r="AG54" i="5"/>
  <c r="AF54" i="5"/>
  <c r="AE54" i="5"/>
  <c r="AD54" i="5"/>
  <c r="AC54" i="5"/>
  <c r="AA54" i="5"/>
  <c r="I54" i="5"/>
  <c r="H54" i="5"/>
  <c r="G54" i="5"/>
  <c r="AK53" i="5"/>
  <c r="AG53" i="5"/>
  <c r="AF53" i="5"/>
  <c r="AE53" i="5"/>
  <c r="AD53" i="5"/>
  <c r="AC53" i="5"/>
  <c r="AA53" i="5"/>
  <c r="V53" i="5"/>
  <c r="H53" i="5"/>
  <c r="G53" i="5"/>
  <c r="AB52" i="5"/>
  <c r="Z52" i="5"/>
  <c r="V52" i="5"/>
  <c r="U52" i="5"/>
  <c r="P52" i="5"/>
  <c r="AI52" i="5" s="1"/>
  <c r="K52" i="5"/>
  <c r="Q52" i="5" s="1"/>
  <c r="Y52" i="5" s="1"/>
  <c r="I52" i="5"/>
  <c r="H52" i="5"/>
  <c r="G52" i="5"/>
  <c r="AB51" i="5"/>
  <c r="Z51" i="5"/>
  <c r="V51" i="5"/>
  <c r="Q51" i="5"/>
  <c r="Y51" i="5" s="1"/>
  <c r="K51" i="5"/>
  <c r="R51" i="5" s="1"/>
  <c r="I51" i="5"/>
  <c r="H51" i="5"/>
  <c r="U51" i="5" s="1"/>
  <c r="G51" i="5"/>
  <c r="B47" i="44" s="1"/>
  <c r="C47" i="44" s="1"/>
  <c r="E47" i="44" s="1"/>
  <c r="AB50" i="5"/>
  <c r="AB42" i="5" s="1"/>
  <c r="X50" i="5"/>
  <c r="W50" i="5" s="1"/>
  <c r="V50" i="5"/>
  <c r="AI50" i="5" s="1"/>
  <c r="U50" i="5"/>
  <c r="Q50" i="5"/>
  <c r="Y50" i="5" s="1"/>
  <c r="P50" i="5"/>
  <c r="O50" i="5"/>
  <c r="K50" i="5"/>
  <c r="S50" i="5" s="1"/>
  <c r="I50" i="5"/>
  <c r="H50" i="5"/>
  <c r="G50" i="5"/>
  <c r="B46" i="44" s="1"/>
  <c r="C46" i="44" s="1"/>
  <c r="E46" i="44" s="1"/>
  <c r="AB49" i="5"/>
  <c r="Z49" i="5"/>
  <c r="V49" i="5"/>
  <c r="K49" i="5"/>
  <c r="I49" i="5"/>
  <c r="H49" i="5"/>
  <c r="P49" i="5" s="1"/>
  <c r="G49" i="5"/>
  <c r="B45" i="44" s="1"/>
  <c r="C45" i="44" s="1"/>
  <c r="E45" i="44" s="1"/>
  <c r="AB48" i="5"/>
  <c r="Z48" i="5"/>
  <c r="V48" i="5"/>
  <c r="K48" i="5"/>
  <c r="S48" i="5" s="1"/>
  <c r="I48" i="5"/>
  <c r="H48" i="5"/>
  <c r="U48" i="5" s="1"/>
  <c r="G48" i="5"/>
  <c r="B44" i="44" s="1"/>
  <c r="AB47" i="5"/>
  <c r="Z47" i="5"/>
  <c r="V47" i="5"/>
  <c r="Q47" i="5"/>
  <c r="Y47" i="5" s="1"/>
  <c r="K47" i="5"/>
  <c r="I47" i="5"/>
  <c r="H47" i="5"/>
  <c r="U47" i="5" s="1"/>
  <c r="G47" i="5"/>
  <c r="B43" i="44" s="1"/>
  <c r="C43" i="44" s="1"/>
  <c r="E43" i="44" s="1"/>
  <c r="AB46" i="5"/>
  <c r="Z46" i="5"/>
  <c r="V46" i="5"/>
  <c r="P46" i="5"/>
  <c r="AI46" i="5" s="1"/>
  <c r="K46" i="5"/>
  <c r="R46" i="5" s="1"/>
  <c r="I46" i="5"/>
  <c r="H46" i="5"/>
  <c r="U46" i="5" s="1"/>
  <c r="G46" i="5"/>
  <c r="AB45" i="5"/>
  <c r="Z45" i="5"/>
  <c r="V45" i="5"/>
  <c r="S45" i="5"/>
  <c r="K45" i="5"/>
  <c r="R45" i="5" s="1"/>
  <c r="T45" i="5" s="1"/>
  <c r="I45" i="5"/>
  <c r="H45" i="5"/>
  <c r="U45" i="5" s="1"/>
  <c r="G45" i="5"/>
  <c r="B41" i="44" s="1"/>
  <c r="C41" i="44" s="1"/>
  <c r="E41" i="44" s="1"/>
  <c r="AJ44" i="5"/>
  <c r="AJ43" i="5" s="1"/>
  <c r="AB44" i="5"/>
  <c r="Z44" i="5" s="1"/>
  <c r="Z43" i="5" s="1"/>
  <c r="V44" i="5"/>
  <c r="U44" i="5"/>
  <c r="U43" i="5" s="1"/>
  <c r="Q44" i="5"/>
  <c r="Q42" i="5" s="1"/>
  <c r="P44" i="5"/>
  <c r="P43" i="5" s="1"/>
  <c r="K44" i="5"/>
  <c r="I44" i="5"/>
  <c r="H44" i="5"/>
  <c r="H43" i="5" s="1"/>
  <c r="G44" i="5"/>
  <c r="B40" i="44" s="1"/>
  <c r="AK43" i="5"/>
  <c r="AG43" i="5"/>
  <c r="AF43" i="5"/>
  <c r="AE43" i="5"/>
  <c r="AD43" i="5"/>
  <c r="AC43" i="5"/>
  <c r="AB43" i="5"/>
  <c r="AA43" i="5"/>
  <c r="V43" i="5"/>
  <c r="Q43" i="5"/>
  <c r="I43" i="5"/>
  <c r="G43" i="5"/>
  <c r="AK42" i="5"/>
  <c r="AG42" i="5"/>
  <c r="AG15" i="5" s="1"/>
  <c r="AG9" i="5" s="1"/>
  <c r="AF42" i="5"/>
  <c r="AE42" i="5"/>
  <c r="AD42" i="5"/>
  <c r="AC42" i="5"/>
  <c r="AA42" i="5"/>
  <c r="V42" i="5"/>
  <c r="I42" i="5"/>
  <c r="H42" i="5"/>
  <c r="AB41" i="5"/>
  <c r="Z41" i="5" s="1"/>
  <c r="V41" i="5"/>
  <c r="Q41" i="5"/>
  <c r="AJ41" i="5" s="1"/>
  <c r="K41" i="5"/>
  <c r="I41" i="5"/>
  <c r="P41" i="5" s="1"/>
  <c r="H41" i="5"/>
  <c r="R41" i="5" s="1"/>
  <c r="G41" i="5"/>
  <c r="B37" i="44" s="1"/>
  <c r="C37" i="44" s="1"/>
  <c r="E37" i="44" s="1"/>
  <c r="AB40" i="5"/>
  <c r="Z40" i="5"/>
  <c r="V40" i="5"/>
  <c r="AI40" i="5" s="1"/>
  <c r="U40" i="5"/>
  <c r="S40" i="5"/>
  <c r="P40" i="5"/>
  <c r="O40" i="5"/>
  <c r="K40" i="5"/>
  <c r="R40" i="5" s="1"/>
  <c r="T40" i="5" s="1"/>
  <c r="I40" i="5"/>
  <c r="H40" i="5"/>
  <c r="G40" i="5"/>
  <c r="B36" i="44" s="1"/>
  <c r="C36" i="44" s="1"/>
  <c r="E36" i="44" s="1"/>
  <c r="AB39" i="5"/>
  <c r="Z39" i="5" s="1"/>
  <c r="Z36" i="5" s="1"/>
  <c r="X39" i="5"/>
  <c r="V39" i="5"/>
  <c r="U39" i="5"/>
  <c r="K39" i="5"/>
  <c r="S39" i="5" s="1"/>
  <c r="I39" i="5"/>
  <c r="H39" i="5"/>
  <c r="P39" i="5" s="1"/>
  <c r="AI39" i="5" s="1"/>
  <c r="G39" i="5"/>
  <c r="B35" i="44" s="1"/>
  <c r="C35" i="44" s="1"/>
  <c r="E35" i="44" s="1"/>
  <c r="AB38" i="5"/>
  <c r="Z38" i="5"/>
  <c r="Z37" i="5" s="1"/>
  <c r="V38" i="5"/>
  <c r="S38" i="5"/>
  <c r="S37" i="5" s="1"/>
  <c r="Q38" i="5"/>
  <c r="Q37" i="5" s="1"/>
  <c r="K38" i="5"/>
  <c r="R38" i="5" s="1"/>
  <c r="I38" i="5"/>
  <c r="I37" i="5" s="1"/>
  <c r="H38" i="5"/>
  <c r="U38" i="5" s="1"/>
  <c r="U36" i="5" s="1"/>
  <c r="G38" i="5"/>
  <c r="G36" i="5" s="1"/>
  <c r="AK37" i="5"/>
  <c r="AG37" i="5"/>
  <c r="AF37" i="5"/>
  <c r="AE37" i="5"/>
  <c r="AD37" i="5"/>
  <c r="AC37" i="5"/>
  <c r="AB37" i="5"/>
  <c r="AA37" i="5"/>
  <c r="V37" i="5"/>
  <c r="U37" i="5"/>
  <c r="G37" i="5"/>
  <c r="AK36" i="5"/>
  <c r="AG36" i="5"/>
  <c r="AF36" i="5"/>
  <c r="AE36" i="5"/>
  <c r="AD36" i="5"/>
  <c r="AC36" i="5"/>
  <c r="AA36" i="5"/>
  <c r="V36" i="5"/>
  <c r="S36" i="5"/>
  <c r="I36" i="5"/>
  <c r="AB35" i="5"/>
  <c r="Z35" i="5"/>
  <c r="V35" i="5"/>
  <c r="K35" i="5"/>
  <c r="R35" i="5" s="1"/>
  <c r="I35" i="5"/>
  <c r="H35" i="5"/>
  <c r="U35" i="5" s="1"/>
  <c r="G35" i="5"/>
  <c r="B31" i="44" s="1"/>
  <c r="C31" i="44" s="1"/>
  <c r="E31" i="44" s="1"/>
  <c r="AJ34" i="5"/>
  <c r="AB34" i="5"/>
  <c r="Z34" i="5" s="1"/>
  <c r="V34" i="5"/>
  <c r="AI34" i="5" s="1"/>
  <c r="AH34" i="5" s="1"/>
  <c r="Q34" i="5"/>
  <c r="Y34" i="5" s="1"/>
  <c r="P34" i="5"/>
  <c r="X34" i="5" s="1"/>
  <c r="W34" i="5" s="1"/>
  <c r="O34" i="5"/>
  <c r="K34" i="5"/>
  <c r="I34" i="5"/>
  <c r="H34" i="5"/>
  <c r="R34" i="5" s="1"/>
  <c r="G34" i="5"/>
  <c r="B30" i="44" s="1"/>
  <c r="C30" i="44" s="1"/>
  <c r="E30" i="44" s="1"/>
  <c r="AB33" i="5"/>
  <c r="Z33" i="5"/>
  <c r="V33" i="5"/>
  <c r="U33" i="5"/>
  <c r="P33" i="5"/>
  <c r="AI33" i="5" s="1"/>
  <c r="K33" i="5"/>
  <c r="Q33" i="5" s="1"/>
  <c r="Y33" i="5" s="1"/>
  <c r="I33" i="5"/>
  <c r="H33" i="5"/>
  <c r="G33" i="5"/>
  <c r="B29" i="44" s="1"/>
  <c r="C29" i="44" s="1"/>
  <c r="E29" i="44" s="1"/>
  <c r="AB32" i="5"/>
  <c r="Z32" i="5"/>
  <c r="V32" i="5"/>
  <c r="Q32" i="5"/>
  <c r="Y32" i="5" s="1"/>
  <c r="K32" i="5"/>
  <c r="R32" i="5" s="1"/>
  <c r="I32" i="5"/>
  <c r="H32" i="5"/>
  <c r="U32" i="5" s="1"/>
  <c r="G32" i="5"/>
  <c r="B28" i="44" s="1"/>
  <c r="C28" i="44" s="1"/>
  <c r="E28" i="44" s="1"/>
  <c r="AB31" i="5"/>
  <c r="Z31" i="5" s="1"/>
  <c r="X31" i="5"/>
  <c r="W31" i="5" s="1"/>
  <c r="V31" i="5"/>
  <c r="AI31" i="5" s="1"/>
  <c r="U31" i="5"/>
  <c r="Q31" i="5"/>
  <c r="Y31" i="5" s="1"/>
  <c r="P31" i="5"/>
  <c r="O31" i="5"/>
  <c r="K31" i="5"/>
  <c r="S31" i="5" s="1"/>
  <c r="I31" i="5"/>
  <c r="H31" i="5"/>
  <c r="G31" i="5"/>
  <c r="B27" i="44" s="1"/>
  <c r="C27" i="44" s="1"/>
  <c r="E27" i="44" s="1"/>
  <c r="AB30" i="5"/>
  <c r="Z30" i="5" s="1"/>
  <c r="V30" i="5"/>
  <c r="V28" i="5" s="1"/>
  <c r="K30" i="5"/>
  <c r="I30" i="5"/>
  <c r="S30" i="5" s="1"/>
  <c r="H30" i="5"/>
  <c r="G30" i="5"/>
  <c r="B26" i="44" s="1"/>
  <c r="AK29" i="5"/>
  <c r="AG29" i="5"/>
  <c r="AF29" i="5"/>
  <c r="AE29" i="5"/>
  <c r="AD29" i="5"/>
  <c r="AC29" i="5"/>
  <c r="AA29" i="5"/>
  <c r="V29" i="5"/>
  <c r="H29" i="5"/>
  <c r="G29" i="5"/>
  <c r="AK28" i="5"/>
  <c r="AG28" i="5"/>
  <c r="AF28" i="5"/>
  <c r="AE28" i="5"/>
  <c r="AD28" i="5"/>
  <c r="AC28" i="5"/>
  <c r="AA28" i="5"/>
  <c r="H28" i="5"/>
  <c r="G28" i="5"/>
  <c r="AB27" i="5"/>
  <c r="Z27" i="5" s="1"/>
  <c r="X27" i="5"/>
  <c r="W27" i="5" s="1"/>
  <c r="V27" i="5"/>
  <c r="AI27" i="5" s="1"/>
  <c r="U27" i="5"/>
  <c r="Q27" i="5"/>
  <c r="Y27" i="5" s="1"/>
  <c r="P27" i="5"/>
  <c r="O27" i="5"/>
  <c r="K27" i="5"/>
  <c r="S27" i="5" s="1"/>
  <c r="I27" i="5"/>
  <c r="H27" i="5"/>
  <c r="G27" i="5"/>
  <c r="B23" i="44" s="1"/>
  <c r="C23" i="44" s="1"/>
  <c r="E23" i="44" s="1"/>
  <c r="AB26" i="5"/>
  <c r="Z26" i="5"/>
  <c r="V26" i="5"/>
  <c r="K26" i="5"/>
  <c r="I26" i="5"/>
  <c r="H26" i="5"/>
  <c r="P26" i="5" s="1"/>
  <c r="G26" i="5"/>
  <c r="B22" i="44" s="1"/>
  <c r="C22" i="44" s="1"/>
  <c r="E22" i="44" s="1"/>
  <c r="AI25" i="5"/>
  <c r="AB25" i="5"/>
  <c r="Z25" i="5"/>
  <c r="X25" i="5"/>
  <c r="V25" i="5"/>
  <c r="R25" i="5"/>
  <c r="O25" i="5"/>
  <c r="K25" i="5"/>
  <c r="Q25" i="5" s="1"/>
  <c r="I25" i="5"/>
  <c r="H25" i="5"/>
  <c r="P25" i="5" s="1"/>
  <c r="G25" i="5"/>
  <c r="B21" i="44" s="1"/>
  <c r="C21" i="44" s="1"/>
  <c r="AB24" i="5"/>
  <c r="Z24" i="5"/>
  <c r="V24" i="5"/>
  <c r="R24" i="5"/>
  <c r="K24" i="5"/>
  <c r="Q24" i="5" s="1"/>
  <c r="I24" i="5"/>
  <c r="P24" i="5" s="1"/>
  <c r="H24" i="5"/>
  <c r="G24" i="5"/>
  <c r="B20" i="44" s="1"/>
  <c r="C20" i="44" s="1"/>
  <c r="E20" i="44" s="1"/>
  <c r="AB23" i="5"/>
  <c r="Z23" i="5" s="1"/>
  <c r="V23" i="5"/>
  <c r="K23" i="5"/>
  <c r="I23" i="5"/>
  <c r="Q23" i="5" s="1"/>
  <c r="H23" i="5"/>
  <c r="R23" i="5" s="1"/>
  <c r="G23" i="5"/>
  <c r="B19" i="44" s="1"/>
  <c r="C19" i="44" s="1"/>
  <c r="E19" i="44" s="1"/>
  <c r="AB22" i="5"/>
  <c r="Z22" i="5"/>
  <c r="V22" i="5"/>
  <c r="Q22" i="5"/>
  <c r="Y22" i="5" s="1"/>
  <c r="K22" i="5"/>
  <c r="I22" i="5"/>
  <c r="H22" i="5"/>
  <c r="U22" i="5" s="1"/>
  <c r="G22" i="5"/>
  <c r="B18" i="44" s="1"/>
  <c r="C18" i="44" s="1"/>
  <c r="E18" i="44" s="1"/>
  <c r="AB21" i="5"/>
  <c r="Z21" i="5" s="1"/>
  <c r="Z17" i="5" s="1"/>
  <c r="Z16" i="5" s="1"/>
  <c r="V21" i="5"/>
  <c r="Q21" i="5"/>
  <c r="AJ21" i="5" s="1"/>
  <c r="K21" i="5"/>
  <c r="S21" i="5" s="1"/>
  <c r="I21" i="5"/>
  <c r="P21" i="5" s="1"/>
  <c r="H21" i="5"/>
  <c r="G21" i="5"/>
  <c r="B17" i="44" s="1"/>
  <c r="C17" i="44" s="1"/>
  <c r="E17" i="44" s="1"/>
  <c r="AB20" i="5"/>
  <c r="Z20" i="5"/>
  <c r="V20" i="5"/>
  <c r="K20" i="5"/>
  <c r="I20" i="5"/>
  <c r="R20" i="5" s="1"/>
  <c r="H20" i="5"/>
  <c r="U20" i="5" s="1"/>
  <c r="G20" i="5"/>
  <c r="B16" i="44" s="1"/>
  <c r="C16" i="44" s="1"/>
  <c r="E16" i="44" s="1"/>
  <c r="AJ19" i="5"/>
  <c r="AB19" i="5"/>
  <c r="Z19" i="5" s="1"/>
  <c r="V19" i="5"/>
  <c r="U19" i="5"/>
  <c r="Q19" i="5"/>
  <c r="Y19" i="5" s="1"/>
  <c r="P19" i="5"/>
  <c r="X19" i="5" s="1"/>
  <c r="K19" i="5"/>
  <c r="I19" i="5"/>
  <c r="H19" i="5"/>
  <c r="S19" i="5" s="1"/>
  <c r="G19" i="5"/>
  <c r="B15" i="44" s="1"/>
  <c r="C15" i="44" s="1"/>
  <c r="AB18" i="5"/>
  <c r="Z18" i="5"/>
  <c r="V18" i="5"/>
  <c r="P18" i="5"/>
  <c r="AI18" i="5" s="1"/>
  <c r="K18" i="5"/>
  <c r="Q18" i="5" s="1"/>
  <c r="I18" i="5"/>
  <c r="H18" i="5"/>
  <c r="U18" i="5" s="1"/>
  <c r="U17" i="5" s="1"/>
  <c r="U16" i="5" s="1"/>
  <c r="U15" i="5" s="1"/>
  <c r="G18" i="5"/>
  <c r="AK17" i="5"/>
  <c r="AG17" i="5"/>
  <c r="AF17" i="5"/>
  <c r="AE17" i="5"/>
  <c r="AD17" i="5"/>
  <c r="AC17" i="5"/>
  <c r="AA17" i="5"/>
  <c r="V17" i="5"/>
  <c r="V16" i="5" s="1"/>
  <c r="V15" i="5" s="1"/>
  <c r="I17" i="5"/>
  <c r="I16" i="5" s="1"/>
  <c r="I15" i="5" s="1"/>
  <c r="AK16" i="5"/>
  <c r="AK15" i="5" s="1"/>
  <c r="AG16" i="5"/>
  <c r="AF16" i="5"/>
  <c r="AF15" i="5" s="1"/>
  <c r="AF9" i="5" s="1"/>
  <c r="AE16" i="5"/>
  <c r="AD16" i="5"/>
  <c r="AD15" i="5" s="1"/>
  <c r="AD9" i="5" s="1"/>
  <c r="AE8" i="5" s="1"/>
  <c r="AC16" i="5"/>
  <c r="AC15" i="5" s="1"/>
  <c r="AA16" i="5"/>
  <c r="AE15" i="5"/>
  <c r="M15" i="5"/>
  <c r="AC14" i="5"/>
  <c r="AB14" i="5"/>
  <c r="Z14" i="5" s="1"/>
  <c r="AA14" i="5"/>
  <c r="V14" i="5"/>
  <c r="U14" i="5"/>
  <c r="S14" i="5"/>
  <c r="R14" i="5"/>
  <c r="T14" i="5" s="1"/>
  <c r="Q14" i="5"/>
  <c r="AJ14" i="5" s="1"/>
  <c r="P14" i="5"/>
  <c r="AI14" i="5" s="1"/>
  <c r="AH14" i="5" s="1"/>
  <c r="K14" i="5"/>
  <c r="G14" i="5"/>
  <c r="B10" i="44" s="1"/>
  <c r="C10" i="44" s="1"/>
  <c r="E10" i="44" s="1"/>
  <c r="AC13" i="5"/>
  <c r="AA13" i="5"/>
  <c r="AB13" i="5" s="1"/>
  <c r="Z13" i="5" s="1"/>
  <c r="V13" i="5"/>
  <c r="U13" i="5"/>
  <c r="S13" i="5"/>
  <c r="T13" i="5" s="1"/>
  <c r="Q13" i="5"/>
  <c r="AJ13" i="5" s="1"/>
  <c r="P13" i="5"/>
  <c r="O13" i="5"/>
  <c r="K13" i="5"/>
  <c r="R13" i="5" s="1"/>
  <c r="G13" i="5"/>
  <c r="B9" i="44" s="1"/>
  <c r="C9" i="44" s="1"/>
  <c r="E9" i="44" s="1"/>
  <c r="AC12" i="5"/>
  <c r="AA12" i="5"/>
  <c r="AB12" i="5" s="1"/>
  <c r="Z12" i="5"/>
  <c r="Z11" i="5" s="1"/>
  <c r="V12" i="5"/>
  <c r="S12" i="5"/>
  <c r="Q12" i="5"/>
  <c r="AJ12" i="5" s="1"/>
  <c r="AJ11" i="5" s="1"/>
  <c r="AJ10" i="5" s="1"/>
  <c r="AJ9" i="5" s="1"/>
  <c r="K12" i="5"/>
  <c r="R12" i="5" s="1"/>
  <c r="I12" i="5"/>
  <c r="G12" i="5"/>
  <c r="B8" i="44" s="1"/>
  <c r="C8" i="44" s="1"/>
  <c r="C7" i="44" s="1"/>
  <c r="C6" i="44" s="1"/>
  <c r="AM11" i="5"/>
  <c r="AK11" i="5"/>
  <c r="AK10" i="5" s="1"/>
  <c r="AK9" i="5" s="1"/>
  <c r="AG11" i="5"/>
  <c r="AF11" i="5"/>
  <c r="AE11" i="5"/>
  <c r="AD11" i="5"/>
  <c r="AD10" i="5" s="1"/>
  <c r="AC11" i="5"/>
  <c r="AC10" i="5" s="1"/>
  <c r="AC9" i="5" s="1"/>
  <c r="AB11" i="5"/>
  <c r="AB10" i="5" s="1"/>
  <c r="AB9" i="5" s="1"/>
  <c r="AA11" i="5"/>
  <c r="AA10" i="5" s="1"/>
  <c r="AA9" i="5" s="1"/>
  <c r="V11" i="5"/>
  <c r="V10" i="5" s="1"/>
  <c r="V9" i="5" s="1"/>
  <c r="S11" i="5"/>
  <c r="Q11" i="5"/>
  <c r="Q10" i="5" s="1"/>
  <c r="Q9" i="5" s="1"/>
  <c r="H11" i="5"/>
  <c r="H10" i="5" s="1"/>
  <c r="G11" i="5"/>
  <c r="G10" i="5" s="1"/>
  <c r="AM10" i="5"/>
  <c r="AG10" i="5"/>
  <c r="AF10" i="5"/>
  <c r="AE10" i="5"/>
  <c r="Z10" i="5"/>
  <c r="Z9" i="5" s="1"/>
  <c r="S10" i="5"/>
  <c r="N10" i="5"/>
  <c r="M10" i="5"/>
  <c r="L10" i="5"/>
  <c r="K10" i="5"/>
  <c r="J10" i="5"/>
  <c r="AE9" i="5"/>
  <c r="S9" i="5"/>
  <c r="T12" i="5" l="1"/>
  <c r="T11" i="5" s="1"/>
  <c r="T10" i="5" s="1"/>
  <c r="T9" i="5" s="1"/>
  <c r="R11" i="5"/>
  <c r="R10" i="5" s="1"/>
  <c r="R9" i="5" s="1"/>
  <c r="AH27" i="5"/>
  <c r="AM27" i="5" s="1"/>
  <c r="S29" i="5"/>
  <c r="S28" i="5"/>
  <c r="AI59" i="5"/>
  <c r="X59" i="5"/>
  <c r="O59" i="5"/>
  <c r="T65" i="5"/>
  <c r="R93" i="5"/>
  <c r="R92" i="5"/>
  <c r="Y105" i="5"/>
  <c r="AJ105" i="5"/>
  <c r="X115" i="5"/>
  <c r="AI115" i="5"/>
  <c r="O115" i="5"/>
  <c r="X121" i="5"/>
  <c r="AI121" i="5"/>
  <c r="O121" i="5"/>
  <c r="Y128" i="5"/>
  <c r="AJ128" i="5"/>
  <c r="Y18" i="5"/>
  <c r="Y17" i="5" s="1"/>
  <c r="Y16" i="5" s="1"/>
  <c r="Y15" i="5" s="1"/>
  <c r="Q17" i="5"/>
  <c r="Q16" i="5" s="1"/>
  <c r="Q15" i="5" s="1"/>
  <c r="AJ18" i="5"/>
  <c r="AJ17" i="5" s="1"/>
  <c r="AJ16" i="5" s="1"/>
  <c r="AJ15" i="5" s="1"/>
  <c r="X21" i="5"/>
  <c r="AI21" i="5"/>
  <c r="AH21" i="5" s="1"/>
  <c r="AM21" i="5" s="1"/>
  <c r="O21" i="5"/>
  <c r="Y25" i="5"/>
  <c r="AJ25" i="5"/>
  <c r="AL27" i="5"/>
  <c r="AN27" i="5" s="1"/>
  <c r="AL31" i="5"/>
  <c r="AN31" i="5" s="1"/>
  <c r="AL34" i="5"/>
  <c r="AN34" i="5" s="1"/>
  <c r="R36" i="5"/>
  <c r="T38" i="5"/>
  <c r="R37" i="5"/>
  <c r="AI49" i="5"/>
  <c r="X49" i="5"/>
  <c r="O49" i="5"/>
  <c r="E50" i="44"/>
  <c r="E49" i="44"/>
  <c r="U67" i="5"/>
  <c r="U66" i="5"/>
  <c r="Z67" i="5"/>
  <c r="T74" i="5"/>
  <c r="Y83" i="5"/>
  <c r="AJ83" i="5"/>
  <c r="O84" i="5"/>
  <c r="X84" i="5"/>
  <c r="W84" i="5" s="1"/>
  <c r="AL84" i="5" s="1"/>
  <c r="AN84" i="5" s="1"/>
  <c r="AI84" i="5"/>
  <c r="S137" i="5"/>
  <c r="S138" i="5"/>
  <c r="AJ24" i="5"/>
  <c r="Y24" i="5"/>
  <c r="W25" i="5"/>
  <c r="AL25" i="5" s="1"/>
  <c r="AN25" i="5" s="1"/>
  <c r="T63" i="5"/>
  <c r="T145" i="5"/>
  <c r="G9" i="5"/>
  <c r="AI17" i="5"/>
  <c r="AI16" i="5" s="1"/>
  <c r="AI15" i="5" s="1"/>
  <c r="AM18" i="5"/>
  <c r="AM17" i="5" s="1"/>
  <c r="AM16" i="5" s="1"/>
  <c r="AM15" i="5" s="1"/>
  <c r="AM9" i="5" s="1"/>
  <c r="S54" i="5"/>
  <c r="S53" i="5"/>
  <c r="R78" i="5"/>
  <c r="R79" i="5"/>
  <c r="AJ84" i="5"/>
  <c r="Y84" i="5"/>
  <c r="W134" i="5"/>
  <c r="AL134" i="5" s="1"/>
  <c r="AN134" i="5" s="1"/>
  <c r="Y168" i="5"/>
  <c r="AJ168" i="5"/>
  <c r="AH168" i="5" s="1"/>
  <c r="Y131" i="5"/>
  <c r="AJ131" i="5"/>
  <c r="Z28" i="5"/>
  <c r="Z29" i="5"/>
  <c r="X56" i="5"/>
  <c r="W56" i="5" s="1"/>
  <c r="AL56" i="5" s="1"/>
  <c r="AN56" i="5" s="1"/>
  <c r="O56" i="5"/>
  <c r="AI56" i="5"/>
  <c r="AH56" i="5" s="1"/>
  <c r="AM56" i="5" s="1"/>
  <c r="AL60" i="5"/>
  <c r="AN60" i="5" s="1"/>
  <c r="AL63" i="5"/>
  <c r="AN63" i="5" s="1"/>
  <c r="T81" i="5"/>
  <c r="X112" i="5"/>
  <c r="AI112" i="5"/>
  <c r="O112" i="5"/>
  <c r="X118" i="5"/>
  <c r="AI118" i="5"/>
  <c r="O118" i="5"/>
  <c r="W131" i="5"/>
  <c r="AL131" i="5" s="1"/>
  <c r="AN131" i="5" s="1"/>
  <c r="X144" i="5"/>
  <c r="AI144" i="5"/>
  <c r="O144" i="5"/>
  <c r="W19" i="5"/>
  <c r="AL19" i="5" s="1"/>
  <c r="AN19" i="5" s="1"/>
  <c r="Y23" i="5"/>
  <c r="AJ23" i="5"/>
  <c r="O24" i="5"/>
  <c r="X24" i="5"/>
  <c r="W24" i="5" s="1"/>
  <c r="AL24" i="5" s="1"/>
  <c r="AN24" i="5" s="1"/>
  <c r="AI24" i="5"/>
  <c r="AH24" i="5" s="1"/>
  <c r="AM24" i="5" s="1"/>
  <c r="AI26" i="5"/>
  <c r="X26" i="5"/>
  <c r="O26" i="5"/>
  <c r="AI41" i="5"/>
  <c r="AH41" i="5" s="1"/>
  <c r="O41" i="5"/>
  <c r="X41" i="5"/>
  <c r="AI88" i="5"/>
  <c r="AH88" i="5" s="1"/>
  <c r="X88" i="5"/>
  <c r="W88" i="5" s="1"/>
  <c r="AL88" i="5" s="1"/>
  <c r="AN88" i="5" s="1"/>
  <c r="O88" i="5"/>
  <c r="W128" i="5"/>
  <c r="AL128" i="5" s="1"/>
  <c r="AN128" i="5" s="1"/>
  <c r="Y134" i="5"/>
  <c r="AJ134" i="5"/>
  <c r="AJ32" i="5"/>
  <c r="AJ38" i="5"/>
  <c r="AJ51" i="5"/>
  <c r="Y56" i="5"/>
  <c r="S59" i="5"/>
  <c r="P92" i="5"/>
  <c r="AI94" i="5"/>
  <c r="P93" i="5"/>
  <c r="Z125" i="5"/>
  <c r="AB123" i="5"/>
  <c r="AB124" i="5"/>
  <c r="U145" i="5"/>
  <c r="X13" i="5"/>
  <c r="AI13" i="5"/>
  <c r="AH13" i="5" s="1"/>
  <c r="O14" i="5"/>
  <c r="H17" i="5"/>
  <c r="H16" i="5" s="1"/>
  <c r="H15" i="5" s="1"/>
  <c r="H9" i="5" s="1"/>
  <c r="G17" i="5"/>
  <c r="G16" i="5" s="1"/>
  <c r="G15" i="5" s="1"/>
  <c r="B14" i="44"/>
  <c r="X18" i="5"/>
  <c r="O19" i="5"/>
  <c r="AI19" i="5"/>
  <c r="AH19" i="5" s="1"/>
  <c r="P22" i="5"/>
  <c r="AJ22" i="5"/>
  <c r="U23" i="5"/>
  <c r="U24" i="5"/>
  <c r="S24" i="5"/>
  <c r="T24" i="5" s="1"/>
  <c r="R27" i="5"/>
  <c r="T27" i="5" s="1"/>
  <c r="R30" i="5"/>
  <c r="U30" i="5"/>
  <c r="R31" i="5"/>
  <c r="T31" i="5" s="1"/>
  <c r="O33" i="5"/>
  <c r="AJ33" i="5"/>
  <c r="AH33" i="5" s="1"/>
  <c r="S34" i="5"/>
  <c r="T34" i="5" s="1"/>
  <c r="U34" i="5"/>
  <c r="H36" i="5"/>
  <c r="Y38" i="5"/>
  <c r="O39" i="5"/>
  <c r="Y41" i="5"/>
  <c r="G42" i="5"/>
  <c r="Z42" i="5"/>
  <c r="O44" i="5"/>
  <c r="AI44" i="5"/>
  <c r="P47" i="5"/>
  <c r="AJ47" i="5"/>
  <c r="P48" i="5"/>
  <c r="R50" i="5"/>
  <c r="T50" i="5" s="1"/>
  <c r="Z50" i="5"/>
  <c r="AL50" i="5" s="1"/>
  <c r="AN50" i="5" s="1"/>
  <c r="O52" i="5"/>
  <c r="AJ52" i="5"/>
  <c r="AH52" i="5" s="1"/>
  <c r="Q55" i="5"/>
  <c r="U55" i="5"/>
  <c r="P57" i="5"/>
  <c r="AJ57" i="5"/>
  <c r="P58" i="5"/>
  <c r="R60" i="5"/>
  <c r="T60" i="5" s="1"/>
  <c r="Y61" i="5"/>
  <c r="O62" i="5"/>
  <c r="AJ62" i="5"/>
  <c r="AH62" i="5" s="1"/>
  <c r="S63" i="5"/>
  <c r="U63" i="5"/>
  <c r="R66" i="5"/>
  <c r="R67" i="5"/>
  <c r="P68" i="5"/>
  <c r="R69" i="5"/>
  <c r="T69" i="5" s="1"/>
  <c r="U69" i="5"/>
  <c r="R70" i="5"/>
  <c r="T70" i="5" s="1"/>
  <c r="Y71" i="5"/>
  <c r="O72" i="5"/>
  <c r="AJ72" i="5"/>
  <c r="AH72" i="5" s="1"/>
  <c r="S73" i="5"/>
  <c r="T73" i="5" s="1"/>
  <c r="U73" i="5"/>
  <c r="P76" i="5"/>
  <c r="P77" i="5"/>
  <c r="V78" i="5"/>
  <c r="O82" i="5"/>
  <c r="AI82" i="5"/>
  <c r="U83" i="5"/>
  <c r="U84" i="5"/>
  <c r="S84" i="5"/>
  <c r="T84" i="5" s="1"/>
  <c r="P85" i="5"/>
  <c r="O86" i="5"/>
  <c r="S88" i="5"/>
  <c r="T88" i="5" s="1"/>
  <c r="S91" i="5"/>
  <c r="T91" i="5" s="1"/>
  <c r="Q91" i="5"/>
  <c r="AB92" i="5"/>
  <c r="AB93" i="5"/>
  <c r="Q96" i="5"/>
  <c r="O97" i="5"/>
  <c r="AB100" i="5"/>
  <c r="O103" i="5"/>
  <c r="P104" i="5"/>
  <c r="Y104" i="5"/>
  <c r="P105" i="5"/>
  <c r="S105" i="5"/>
  <c r="AI106" i="5"/>
  <c r="R107" i="5"/>
  <c r="T107" i="5" s="1"/>
  <c r="Q108" i="5"/>
  <c r="X108" i="5"/>
  <c r="U112" i="5"/>
  <c r="P113" i="5"/>
  <c r="Q114" i="5"/>
  <c r="U115" i="5"/>
  <c r="P116" i="5"/>
  <c r="Q117" i="5"/>
  <c r="U118" i="5"/>
  <c r="P119" i="5"/>
  <c r="Q120" i="5"/>
  <c r="U121" i="5"/>
  <c r="P122" i="5"/>
  <c r="P125" i="5"/>
  <c r="R126" i="5"/>
  <c r="Q127" i="5"/>
  <c r="P127" i="5"/>
  <c r="U127" i="5"/>
  <c r="R129" i="5"/>
  <c r="Q130" i="5"/>
  <c r="P130" i="5"/>
  <c r="U130" i="5"/>
  <c r="R132" i="5"/>
  <c r="Q133" i="5"/>
  <c r="P133" i="5"/>
  <c r="U133" i="5"/>
  <c r="R135" i="5"/>
  <c r="Q136" i="5"/>
  <c r="P136" i="5"/>
  <c r="U136" i="5"/>
  <c r="U140" i="5"/>
  <c r="P141" i="5"/>
  <c r="R142" i="5"/>
  <c r="Q143" i="5"/>
  <c r="P143" i="5"/>
  <c r="U143" i="5"/>
  <c r="H146" i="5"/>
  <c r="V146" i="5"/>
  <c r="V147" i="5"/>
  <c r="S149" i="5"/>
  <c r="T149" i="5" s="1"/>
  <c r="S152" i="5"/>
  <c r="X157" i="5"/>
  <c r="O157" i="5"/>
  <c r="X160" i="5"/>
  <c r="W160" i="5" s="1"/>
  <c r="AL160" i="5" s="1"/>
  <c r="AN160" i="5" s="1"/>
  <c r="O160" i="5"/>
  <c r="S163" i="5"/>
  <c r="S162" i="5" s="1"/>
  <c r="R163" i="5"/>
  <c r="Z162" i="5"/>
  <c r="S165" i="5"/>
  <c r="R165" i="5"/>
  <c r="T165" i="5" s="1"/>
  <c r="R166" i="5"/>
  <c r="T166" i="5" s="1"/>
  <c r="X169" i="5"/>
  <c r="AI169" i="5"/>
  <c r="O169" i="5"/>
  <c r="AJ170" i="5"/>
  <c r="C106" i="44"/>
  <c r="S164" i="5"/>
  <c r="P164" i="5"/>
  <c r="S168" i="5"/>
  <c r="R168" i="5"/>
  <c r="T168" i="5" s="1"/>
  <c r="Y171" i="5"/>
  <c r="AJ171" i="5"/>
  <c r="AH171" i="5" s="1"/>
  <c r="Y12" i="5"/>
  <c r="Y11" i="5" s="1"/>
  <c r="Y10" i="5" s="1"/>
  <c r="Y9" i="5" s="1"/>
  <c r="R18" i="5"/>
  <c r="S32" i="5"/>
  <c r="T32" i="5" s="1"/>
  <c r="X33" i="5"/>
  <c r="W33" i="5" s="1"/>
  <c r="AL33" i="5" s="1"/>
  <c r="AN33" i="5" s="1"/>
  <c r="AB36" i="5"/>
  <c r="H37" i="5"/>
  <c r="Q39" i="5"/>
  <c r="S41" i="5"/>
  <c r="T41" i="5" s="1"/>
  <c r="S46" i="5"/>
  <c r="T46" i="5" s="1"/>
  <c r="Q48" i="5"/>
  <c r="Q49" i="5"/>
  <c r="U49" i="5"/>
  <c r="S51" i="5"/>
  <c r="T51" i="5" s="1"/>
  <c r="X52" i="5"/>
  <c r="W52" i="5" s="1"/>
  <c r="AL52" i="5" s="1"/>
  <c r="AN52" i="5" s="1"/>
  <c r="Q58" i="5"/>
  <c r="Q59" i="5"/>
  <c r="U59" i="5"/>
  <c r="S61" i="5"/>
  <c r="T61" i="5" s="1"/>
  <c r="X62" i="5"/>
  <c r="W62" i="5" s="1"/>
  <c r="AL62" i="5" s="1"/>
  <c r="AN62" i="5" s="1"/>
  <c r="S65" i="5"/>
  <c r="S71" i="5"/>
  <c r="T71" i="5" s="1"/>
  <c r="X72" i="5"/>
  <c r="W72" i="5" s="1"/>
  <c r="AL72" i="5" s="1"/>
  <c r="AN72" i="5" s="1"/>
  <c r="S75" i="5"/>
  <c r="T75" i="5" s="1"/>
  <c r="Q76" i="5"/>
  <c r="Q77" i="5"/>
  <c r="P81" i="5"/>
  <c r="S81" i="5"/>
  <c r="Y81" i="5"/>
  <c r="R85" i="5"/>
  <c r="T85" i="5" s="1"/>
  <c r="P87" i="5"/>
  <c r="Q90" i="5"/>
  <c r="O91" i="5"/>
  <c r="X91" i="5"/>
  <c r="U92" i="5"/>
  <c r="S95" i="5"/>
  <c r="P96" i="5"/>
  <c r="AI97" i="5"/>
  <c r="H100" i="5"/>
  <c r="S101" i="5"/>
  <c r="Q103" i="5"/>
  <c r="U105" i="5"/>
  <c r="T113" i="5"/>
  <c r="R114" i="5"/>
  <c r="T114" i="5" s="1"/>
  <c r="R117" i="5"/>
  <c r="T117" i="5" s="1"/>
  <c r="R120" i="5"/>
  <c r="T120" i="5" s="1"/>
  <c r="T122" i="5"/>
  <c r="R124" i="5"/>
  <c r="P126" i="5"/>
  <c r="AH128" i="5"/>
  <c r="P129" i="5"/>
  <c r="AH131" i="5"/>
  <c r="P132" i="5"/>
  <c r="AI134" i="5"/>
  <c r="AH134" i="5" s="1"/>
  <c r="P135" i="5"/>
  <c r="R139" i="5"/>
  <c r="AB138" i="5"/>
  <c r="Z139" i="5"/>
  <c r="R141" i="5"/>
  <c r="P142" i="5"/>
  <c r="S145" i="5"/>
  <c r="S148" i="5"/>
  <c r="R150" i="5"/>
  <c r="T150" i="5" s="1"/>
  <c r="S151" i="5"/>
  <c r="R151" i="5"/>
  <c r="R153" i="5"/>
  <c r="T153" i="5" s="1"/>
  <c r="S154" i="5"/>
  <c r="R154" i="5"/>
  <c r="T154" i="5" s="1"/>
  <c r="Q156" i="5"/>
  <c r="P156" i="5"/>
  <c r="S156" i="5"/>
  <c r="Q159" i="5"/>
  <c r="P159" i="5"/>
  <c r="S159" i="5"/>
  <c r="T159" i="5" s="1"/>
  <c r="AB162" i="5"/>
  <c r="Y163" i="5"/>
  <c r="Y162" i="5" s="1"/>
  <c r="AJ163" i="5"/>
  <c r="AJ162" i="5" s="1"/>
  <c r="Q162" i="5"/>
  <c r="Q164" i="5"/>
  <c r="Y165" i="5"/>
  <c r="AJ165" i="5"/>
  <c r="AH165" i="5"/>
  <c r="P166" i="5"/>
  <c r="R170" i="5"/>
  <c r="T170" i="5" s="1"/>
  <c r="E8" i="44"/>
  <c r="E7" i="44" s="1"/>
  <c r="E6" i="44" s="1"/>
  <c r="B34" i="44"/>
  <c r="B89" i="44"/>
  <c r="B142" i="44"/>
  <c r="S49" i="5"/>
  <c r="S74" i="5"/>
  <c r="X75" i="5"/>
  <c r="S83" i="5"/>
  <c r="T83" i="5" s="1"/>
  <c r="S97" i="5"/>
  <c r="Q97" i="5"/>
  <c r="U102" i="5"/>
  <c r="U107" i="5"/>
  <c r="U148" i="5"/>
  <c r="T156" i="5"/>
  <c r="U26" i="5"/>
  <c r="R21" i="5"/>
  <c r="T21" i="5" s="1"/>
  <c r="R22" i="5"/>
  <c r="R39" i="5"/>
  <c r="T39" i="5" s="1"/>
  <c r="U41" i="5"/>
  <c r="U42" i="5"/>
  <c r="R47" i="5"/>
  <c r="R48" i="5"/>
  <c r="T48" i="5" s="1"/>
  <c r="R58" i="5"/>
  <c r="T58" i="5" s="1"/>
  <c r="R76" i="5"/>
  <c r="Q82" i="5"/>
  <c r="P83" i="5"/>
  <c r="Q86" i="5"/>
  <c r="Q87" i="5"/>
  <c r="P90" i="5"/>
  <c r="P95" i="5"/>
  <c r="R96" i="5"/>
  <c r="T96" i="5" s="1"/>
  <c r="R97" i="5"/>
  <c r="P101" i="5"/>
  <c r="Q102" i="5"/>
  <c r="S103" i="5"/>
  <c r="T103" i="5" s="1"/>
  <c r="O106" i="5"/>
  <c r="P107" i="5"/>
  <c r="S108" i="5"/>
  <c r="T108" i="5" s="1"/>
  <c r="R110" i="5"/>
  <c r="S109" i="5"/>
  <c r="S110" i="5"/>
  <c r="R112" i="5"/>
  <c r="Q112" i="5"/>
  <c r="R115" i="5"/>
  <c r="Q115" i="5"/>
  <c r="R118" i="5"/>
  <c r="Q118" i="5"/>
  <c r="R121" i="5"/>
  <c r="Q121" i="5"/>
  <c r="U125" i="5"/>
  <c r="Q126" i="5"/>
  <c r="Q129" i="5"/>
  <c r="Q132" i="5"/>
  <c r="Q135" i="5"/>
  <c r="B133" i="44"/>
  <c r="B134" i="44"/>
  <c r="C135" i="44"/>
  <c r="R140" i="5"/>
  <c r="Q140" i="5"/>
  <c r="Q142" i="5"/>
  <c r="Z148" i="5"/>
  <c r="AB146" i="5"/>
  <c r="AB147" i="5"/>
  <c r="O151" i="5"/>
  <c r="O154" i="5"/>
  <c r="U155" i="5"/>
  <c r="Q155" i="5"/>
  <c r="S157" i="5"/>
  <c r="R157" i="5"/>
  <c r="T157" i="5" s="1"/>
  <c r="U158" i="5"/>
  <c r="Q158" i="5"/>
  <c r="S160" i="5"/>
  <c r="R160" i="5"/>
  <c r="T160" i="5" s="1"/>
  <c r="U161" i="5"/>
  <c r="Q161" i="5"/>
  <c r="AI162" i="5"/>
  <c r="AH163" i="5"/>
  <c r="AH162" i="5" s="1"/>
  <c r="O171" i="5"/>
  <c r="X171" i="5"/>
  <c r="W171" i="5" s="1"/>
  <c r="AL171" i="5" s="1"/>
  <c r="AN171" i="5" s="1"/>
  <c r="C64" i="44"/>
  <c r="B63" i="44"/>
  <c r="B62" i="44"/>
  <c r="E106" i="44"/>
  <c r="E105" i="44"/>
  <c r="AH25" i="5"/>
  <c r="AM25" i="5" s="1"/>
  <c r="X46" i="5"/>
  <c r="S64" i="5"/>
  <c r="T64" i="5" s="1"/>
  <c r="Z92" i="5"/>
  <c r="T105" i="5"/>
  <c r="R144" i="5"/>
  <c r="T144" i="5" s="1"/>
  <c r="Q144" i="5"/>
  <c r="Y13" i="5"/>
  <c r="AB17" i="5"/>
  <c r="AB16" i="5" s="1"/>
  <c r="Q26" i="5"/>
  <c r="U21" i="5"/>
  <c r="R52" i="5"/>
  <c r="T52" i="5" s="1"/>
  <c r="P55" i="5"/>
  <c r="R56" i="5"/>
  <c r="T56" i="5" s="1"/>
  <c r="U56" i="5"/>
  <c r="R57" i="5"/>
  <c r="T57" i="5" s="1"/>
  <c r="Y14" i="5"/>
  <c r="P17" i="5"/>
  <c r="P16" i="5" s="1"/>
  <c r="P15" i="5" s="1"/>
  <c r="R19" i="5"/>
  <c r="T19" i="5" s="1"/>
  <c r="B25" i="44"/>
  <c r="B24" i="44"/>
  <c r="S33" i="5"/>
  <c r="Q35" i="5"/>
  <c r="R44" i="5"/>
  <c r="C49" i="44"/>
  <c r="C50" i="44"/>
  <c r="R55" i="5"/>
  <c r="S62" i="5"/>
  <c r="Q69" i="5"/>
  <c r="S72" i="5"/>
  <c r="Q74" i="5"/>
  <c r="Q75" i="5"/>
  <c r="S77" i="5"/>
  <c r="T77" i="5" s="1"/>
  <c r="Z78" i="5"/>
  <c r="Q80" i="5"/>
  <c r="U81" i="5"/>
  <c r="S82" i="5"/>
  <c r="T82" i="5" s="1"/>
  <c r="R86" i="5"/>
  <c r="T86" i="5" s="1"/>
  <c r="S98" i="5"/>
  <c r="T98" i="5" s="1"/>
  <c r="AJ98" i="5"/>
  <c r="Q101" i="5"/>
  <c r="Z100" i="5"/>
  <c r="Q106" i="5"/>
  <c r="S132" i="5"/>
  <c r="P145" i="5"/>
  <c r="P148" i="5"/>
  <c r="Y149" i="5"/>
  <c r="Q150" i="5"/>
  <c r="P150" i="5"/>
  <c r="U150" i="5"/>
  <c r="Y151" i="5"/>
  <c r="W151" i="5" s="1"/>
  <c r="AL151" i="5" s="1"/>
  <c r="AN151" i="5" s="1"/>
  <c r="AJ151" i="5"/>
  <c r="T152" i="5"/>
  <c r="Y152" i="5"/>
  <c r="Q153" i="5"/>
  <c r="P153" i="5"/>
  <c r="U153" i="5"/>
  <c r="Y154" i="5"/>
  <c r="W154" i="5" s="1"/>
  <c r="AL154" i="5" s="1"/>
  <c r="AN154" i="5" s="1"/>
  <c r="AJ154" i="5"/>
  <c r="T155" i="5"/>
  <c r="Y157" i="5"/>
  <c r="AJ157" i="5"/>
  <c r="T158" i="5"/>
  <c r="Y160" i="5"/>
  <c r="AJ160" i="5"/>
  <c r="AH160" i="5" s="1"/>
  <c r="T161" i="5"/>
  <c r="G162" i="5"/>
  <c r="B159" i="44"/>
  <c r="R164" i="5"/>
  <c r="T164" i="5" s="1"/>
  <c r="O168" i="5"/>
  <c r="X168" i="5"/>
  <c r="W168" i="5" s="1"/>
  <c r="AL168" i="5" s="1"/>
  <c r="AN168" i="5" s="1"/>
  <c r="S170" i="5"/>
  <c r="P170" i="5"/>
  <c r="C89" i="44"/>
  <c r="E90" i="44"/>
  <c r="C88" i="44"/>
  <c r="Y21" i="5"/>
  <c r="S23" i="5"/>
  <c r="T23" i="5" s="1"/>
  <c r="S26" i="5"/>
  <c r="S35" i="5"/>
  <c r="T35" i="5" s="1"/>
  <c r="X65" i="5"/>
  <c r="S80" i="5"/>
  <c r="C142" i="44"/>
  <c r="C143" i="44"/>
  <c r="E144" i="44"/>
  <c r="P12" i="5"/>
  <c r="I11" i="5"/>
  <c r="I10" i="5" s="1"/>
  <c r="I9" i="5" s="1"/>
  <c r="X14" i="5"/>
  <c r="W14" i="5" s="1"/>
  <c r="AL14" i="5" s="1"/>
  <c r="AN14" i="5" s="1"/>
  <c r="Q20" i="5"/>
  <c r="P23" i="5"/>
  <c r="S25" i="5"/>
  <c r="T25" i="5" s="1"/>
  <c r="P30" i="5"/>
  <c r="R33" i="5"/>
  <c r="P35" i="5"/>
  <c r="C40" i="44"/>
  <c r="B38" i="44"/>
  <c r="B39" i="44"/>
  <c r="X44" i="5"/>
  <c r="P45" i="5"/>
  <c r="R62" i="5"/>
  <c r="P64" i="5"/>
  <c r="AB66" i="5"/>
  <c r="S68" i="5"/>
  <c r="Z66" i="5"/>
  <c r="P69" i="5"/>
  <c r="R72" i="5"/>
  <c r="P74" i="5"/>
  <c r="P80" i="5"/>
  <c r="U12" i="5"/>
  <c r="U11" i="5" s="1"/>
  <c r="U10" i="5" s="1"/>
  <c r="U9" i="5" s="1"/>
  <c r="S18" i="5"/>
  <c r="S17" i="5" s="1"/>
  <c r="S16" i="5" s="1"/>
  <c r="S15" i="5" s="1"/>
  <c r="I28" i="5"/>
  <c r="AB28" i="5"/>
  <c r="Q30" i="5"/>
  <c r="X40" i="5"/>
  <c r="AJ42" i="5"/>
  <c r="Y44" i="5"/>
  <c r="Q45" i="5"/>
  <c r="Q46" i="5"/>
  <c r="S52" i="5"/>
  <c r="Q64" i="5"/>
  <c r="Q65" i="5"/>
  <c r="V66" i="5"/>
  <c r="AB67" i="5"/>
  <c r="X89" i="5"/>
  <c r="R90" i="5"/>
  <c r="S94" i="5"/>
  <c r="Q94" i="5"/>
  <c r="V92" i="5"/>
  <c r="V93" i="5"/>
  <c r="Q95" i="5"/>
  <c r="Q107" i="5"/>
  <c r="U108" i="5"/>
  <c r="AB110" i="5"/>
  <c r="Q111" i="5"/>
  <c r="P111" i="5"/>
  <c r="H109" i="5"/>
  <c r="H110" i="5"/>
  <c r="U111" i="5"/>
  <c r="P114" i="5"/>
  <c r="U114" i="5"/>
  <c r="P117" i="5"/>
  <c r="U117" i="5"/>
  <c r="P120" i="5"/>
  <c r="U120" i="5"/>
  <c r="V123" i="5"/>
  <c r="V124" i="5"/>
  <c r="S126" i="5"/>
  <c r="S129" i="5"/>
  <c r="S135" i="5"/>
  <c r="AB137" i="5"/>
  <c r="Q139" i="5"/>
  <c r="P139" i="5"/>
  <c r="H137" i="5"/>
  <c r="H138" i="5"/>
  <c r="U139" i="5"/>
  <c r="X140" i="5"/>
  <c r="AI140" i="5"/>
  <c r="O140" i="5"/>
  <c r="S142" i="5"/>
  <c r="O18" i="5"/>
  <c r="O17" i="5" s="1"/>
  <c r="O16" i="5" s="1"/>
  <c r="O15" i="5" s="1"/>
  <c r="P20" i="5"/>
  <c r="S20" i="5"/>
  <c r="T20" i="5" s="1"/>
  <c r="S22" i="5"/>
  <c r="U25" i="5"/>
  <c r="R26" i="5"/>
  <c r="T26" i="5" s="1"/>
  <c r="AJ27" i="5"/>
  <c r="I29" i="5"/>
  <c r="AB29" i="5"/>
  <c r="AJ31" i="5"/>
  <c r="AH31" i="5" s="1"/>
  <c r="P32" i="5"/>
  <c r="Q36" i="5"/>
  <c r="P38" i="5"/>
  <c r="Q40" i="5"/>
  <c r="P42" i="5"/>
  <c r="S44" i="5"/>
  <c r="O46" i="5"/>
  <c r="S47" i="5"/>
  <c r="R49" i="5"/>
  <c r="T49" i="5" s="1"/>
  <c r="AJ50" i="5"/>
  <c r="AH50" i="5" s="1"/>
  <c r="P51" i="5"/>
  <c r="AB53" i="5"/>
  <c r="Z55" i="5"/>
  <c r="S57" i="5"/>
  <c r="R59" i="5"/>
  <c r="T59" i="5" s="1"/>
  <c r="AJ60" i="5"/>
  <c r="AH60" i="5" s="1"/>
  <c r="P61" i="5"/>
  <c r="O65" i="5"/>
  <c r="Q68" i="5"/>
  <c r="AJ70" i="5"/>
  <c r="AH70" i="5" s="1"/>
  <c r="P71" i="5"/>
  <c r="O75" i="5"/>
  <c r="S76" i="5"/>
  <c r="H78" i="5"/>
  <c r="B76" i="44"/>
  <c r="G78" i="5"/>
  <c r="Q85" i="5"/>
  <c r="U87" i="5"/>
  <c r="S87" i="5"/>
  <c r="T87" i="5" s="1"/>
  <c r="Q89" i="5"/>
  <c r="S90" i="5"/>
  <c r="O94" i="5"/>
  <c r="X94" i="5"/>
  <c r="R95" i="5"/>
  <c r="T95" i="5" s="1"/>
  <c r="U96" i="5"/>
  <c r="P98" i="5"/>
  <c r="G99" i="5"/>
  <c r="G100" i="5"/>
  <c r="B97" i="44"/>
  <c r="R101" i="5"/>
  <c r="AB99" i="5"/>
  <c r="P102" i="5"/>
  <c r="S102" i="5"/>
  <c r="T102" i="5" s="1"/>
  <c r="AI103" i="5"/>
  <c r="R104" i="5"/>
  <c r="T104" i="5" s="1"/>
  <c r="S106" i="5"/>
  <c r="T106" i="5" s="1"/>
  <c r="R109" i="5"/>
  <c r="S112" i="5"/>
  <c r="S113" i="5"/>
  <c r="S115" i="5"/>
  <c r="S116" i="5"/>
  <c r="T116" i="5" s="1"/>
  <c r="S118" i="5"/>
  <c r="S119" i="5"/>
  <c r="T119" i="5" s="1"/>
  <c r="S121" i="5"/>
  <c r="S122" i="5"/>
  <c r="S125" i="5"/>
  <c r="S128" i="5"/>
  <c r="R128" i="5"/>
  <c r="S131" i="5"/>
  <c r="R131" i="5"/>
  <c r="T131" i="5" s="1"/>
  <c r="S134" i="5"/>
  <c r="R134" i="5"/>
  <c r="T134" i="5" s="1"/>
  <c r="S140" i="5"/>
  <c r="S141" i="5"/>
  <c r="R148" i="5"/>
  <c r="P149" i="5"/>
  <c r="AI151" i="5"/>
  <c r="AH151" i="5" s="1"/>
  <c r="P152" i="5"/>
  <c r="AI154" i="5"/>
  <c r="P155" i="5"/>
  <c r="AI157" i="5"/>
  <c r="AH157" i="5" s="1"/>
  <c r="P158" i="5"/>
  <c r="P161" i="5"/>
  <c r="X163" i="5"/>
  <c r="O163" i="5"/>
  <c r="O162" i="5" s="1"/>
  <c r="U164" i="5"/>
  <c r="O165" i="5"/>
  <c r="X165" i="5"/>
  <c r="W165" i="5" s="1"/>
  <c r="AL165" i="5" s="1"/>
  <c r="AN165" i="5" s="1"/>
  <c r="U166" i="5"/>
  <c r="S167" i="5"/>
  <c r="T167" i="5" s="1"/>
  <c r="P167" i="5"/>
  <c r="S171" i="5"/>
  <c r="R171" i="5"/>
  <c r="T171" i="5" s="1"/>
  <c r="B7" i="44"/>
  <c r="B6" i="44" s="1"/>
  <c r="C26" i="44"/>
  <c r="C105" i="44"/>
  <c r="B50" i="44"/>
  <c r="C121" i="44"/>
  <c r="Q113" i="5"/>
  <c r="Q116" i="5"/>
  <c r="Q119" i="5"/>
  <c r="Q122" i="5"/>
  <c r="Q125" i="5"/>
  <c r="Q141" i="5"/>
  <c r="Q145" i="5"/>
  <c r="Q148" i="5"/>
  <c r="U165" i="5"/>
  <c r="Q166" i="5"/>
  <c r="U168" i="5"/>
  <c r="Q169" i="5"/>
  <c r="U171" i="5"/>
  <c r="B105" i="44"/>
  <c r="Y145" i="5" l="1"/>
  <c r="AJ145" i="5"/>
  <c r="Y113" i="5"/>
  <c r="AJ113" i="5"/>
  <c r="O158" i="5"/>
  <c r="X158" i="5"/>
  <c r="AI158" i="5"/>
  <c r="AH158" i="5" s="1"/>
  <c r="O149" i="5"/>
  <c r="X149" i="5"/>
  <c r="W149" i="5" s="1"/>
  <c r="AL149" i="5" s="1"/>
  <c r="AN149" i="5" s="1"/>
  <c r="AI149" i="5"/>
  <c r="AH149" i="5" s="1"/>
  <c r="X102" i="5"/>
  <c r="W102" i="5" s="1"/>
  <c r="AL102" i="5" s="1"/>
  <c r="AN102" i="5" s="1"/>
  <c r="AI102" i="5"/>
  <c r="O102" i="5"/>
  <c r="O98" i="5"/>
  <c r="X98" i="5"/>
  <c r="W98" i="5" s="1"/>
  <c r="AL98" i="5" s="1"/>
  <c r="AN98" i="5" s="1"/>
  <c r="AI98" i="5"/>
  <c r="AH98" i="5" s="1"/>
  <c r="Y89" i="5"/>
  <c r="AJ89" i="5"/>
  <c r="AH89" i="5" s="1"/>
  <c r="S43" i="5"/>
  <c r="S42" i="5"/>
  <c r="AH140" i="5"/>
  <c r="Q137" i="5"/>
  <c r="Q138" i="5"/>
  <c r="AJ139" i="5"/>
  <c r="Y139" i="5"/>
  <c r="O114" i="5"/>
  <c r="X114" i="5"/>
  <c r="AI114" i="5"/>
  <c r="Y94" i="5"/>
  <c r="Q92" i="5"/>
  <c r="AJ94" i="5"/>
  <c r="Q93" i="5"/>
  <c r="AJ65" i="5"/>
  <c r="AH65" i="5" s="1"/>
  <c r="Y65" i="5"/>
  <c r="S67" i="5"/>
  <c r="S66" i="5"/>
  <c r="E88" i="44"/>
  <c r="E89" i="44"/>
  <c r="P146" i="5"/>
  <c r="AI148" i="5"/>
  <c r="P147" i="5"/>
  <c r="O148" i="5"/>
  <c r="X148" i="5"/>
  <c r="Y26" i="5"/>
  <c r="AJ26" i="5"/>
  <c r="AJ158" i="5"/>
  <c r="Y158" i="5"/>
  <c r="AJ140" i="5"/>
  <c r="Y140" i="5"/>
  <c r="AJ132" i="5"/>
  <c r="Y132" i="5"/>
  <c r="AJ118" i="5"/>
  <c r="Y118" i="5"/>
  <c r="AI90" i="5"/>
  <c r="O90" i="5"/>
  <c r="X90" i="5"/>
  <c r="T22" i="5"/>
  <c r="U146" i="5"/>
  <c r="U147" i="5"/>
  <c r="AI156" i="5"/>
  <c r="O156" i="5"/>
  <c r="X156" i="5"/>
  <c r="Z137" i="5"/>
  <c r="Z138" i="5"/>
  <c r="Y90" i="5"/>
  <c r="AJ90" i="5"/>
  <c r="Y77" i="5"/>
  <c r="AJ77" i="5"/>
  <c r="Y39" i="5"/>
  <c r="W39" i="5" s="1"/>
  <c r="AL39" i="5" s="1"/>
  <c r="AN39" i="5" s="1"/>
  <c r="AJ39" i="5"/>
  <c r="AH39" i="5" s="1"/>
  <c r="AI164" i="5"/>
  <c r="O164" i="5"/>
  <c r="X164" i="5"/>
  <c r="AI141" i="5"/>
  <c r="X141" i="5"/>
  <c r="W141" i="5" s="1"/>
  <c r="AL141" i="5" s="1"/>
  <c r="AN141" i="5" s="1"/>
  <c r="O141" i="5"/>
  <c r="Y130" i="5"/>
  <c r="AJ130" i="5"/>
  <c r="P123" i="5"/>
  <c r="AI125" i="5"/>
  <c r="P124" i="5"/>
  <c r="X125" i="5"/>
  <c r="O125" i="5"/>
  <c r="Y117" i="5"/>
  <c r="AJ117" i="5"/>
  <c r="AI85" i="5"/>
  <c r="AH85" i="5" s="1"/>
  <c r="O85" i="5"/>
  <c r="X85" i="5"/>
  <c r="Y55" i="5"/>
  <c r="AJ55" i="5"/>
  <c r="Q54" i="5"/>
  <c r="Q53" i="5"/>
  <c r="AJ36" i="5"/>
  <c r="AJ37" i="5"/>
  <c r="T68" i="5"/>
  <c r="T37" i="5"/>
  <c r="T36" i="5"/>
  <c r="W121" i="5"/>
  <c r="AL121" i="5" s="1"/>
  <c r="AN121" i="5" s="1"/>
  <c r="Y141" i="5"/>
  <c r="AJ141" i="5"/>
  <c r="T148" i="5"/>
  <c r="R147" i="5"/>
  <c r="R146" i="5"/>
  <c r="O61" i="5"/>
  <c r="AI61" i="5"/>
  <c r="AH61" i="5" s="1"/>
  <c r="X61" i="5"/>
  <c r="W61" i="5" s="1"/>
  <c r="AL61" i="5" s="1"/>
  <c r="AN61" i="5" s="1"/>
  <c r="O51" i="5"/>
  <c r="AI51" i="5"/>
  <c r="AH51" i="5" s="1"/>
  <c r="X51" i="5"/>
  <c r="W51" i="5" s="1"/>
  <c r="AL51" i="5" s="1"/>
  <c r="AN51" i="5" s="1"/>
  <c r="W140" i="5"/>
  <c r="AL140" i="5" s="1"/>
  <c r="AN140" i="5" s="1"/>
  <c r="U110" i="5"/>
  <c r="U109" i="5"/>
  <c r="S93" i="5"/>
  <c r="S92" i="5"/>
  <c r="Y64" i="5"/>
  <c r="AJ64" i="5"/>
  <c r="W40" i="5"/>
  <c r="AL40" i="5" s="1"/>
  <c r="AN40" i="5" s="1"/>
  <c r="O80" i="5"/>
  <c r="X80" i="5"/>
  <c r="AI80" i="5"/>
  <c r="P79" i="5"/>
  <c r="P78" i="5"/>
  <c r="X23" i="5"/>
  <c r="W23" i="5" s="1"/>
  <c r="AL23" i="5" s="1"/>
  <c r="AN23" i="5" s="1"/>
  <c r="AI23" i="5"/>
  <c r="AH23" i="5" s="1"/>
  <c r="AM23" i="5" s="1"/>
  <c r="O23" i="5"/>
  <c r="E143" i="44"/>
  <c r="E142" i="44"/>
  <c r="B158" i="44"/>
  <c r="C159" i="44"/>
  <c r="AI153" i="5"/>
  <c r="X153" i="5"/>
  <c r="W153" i="5" s="1"/>
  <c r="AL153" i="5" s="1"/>
  <c r="AN153" i="5" s="1"/>
  <c r="O153" i="5"/>
  <c r="AI145" i="5"/>
  <c r="O145" i="5"/>
  <c r="X145" i="5"/>
  <c r="W145" i="5" s="1"/>
  <c r="AL145" i="5" s="1"/>
  <c r="AN145" i="5" s="1"/>
  <c r="R54" i="5"/>
  <c r="R53" i="5"/>
  <c r="T55" i="5"/>
  <c r="AB15" i="5"/>
  <c r="T140" i="5"/>
  <c r="AJ129" i="5"/>
  <c r="Y129" i="5"/>
  <c r="T118" i="5"/>
  <c r="Y102" i="5"/>
  <c r="AJ102" i="5"/>
  <c r="Y87" i="5"/>
  <c r="AJ87" i="5"/>
  <c r="Y156" i="5"/>
  <c r="AJ156" i="5"/>
  <c r="O129" i="5"/>
  <c r="X129" i="5"/>
  <c r="AI129" i="5"/>
  <c r="AH129" i="5" s="1"/>
  <c r="AI96" i="5"/>
  <c r="O96" i="5"/>
  <c r="X96" i="5"/>
  <c r="O87" i="5"/>
  <c r="X87" i="5"/>
  <c r="AI87" i="5"/>
  <c r="AH87" i="5" s="1"/>
  <c r="Y76" i="5"/>
  <c r="AJ76" i="5"/>
  <c r="AI133" i="5"/>
  <c r="O133" i="5"/>
  <c r="X133" i="5"/>
  <c r="T129" i="5"/>
  <c r="AI122" i="5"/>
  <c r="X122" i="5"/>
  <c r="W122" i="5" s="1"/>
  <c r="AL122" i="5" s="1"/>
  <c r="AN122" i="5" s="1"/>
  <c r="O122" i="5"/>
  <c r="AI116" i="5"/>
  <c r="X116" i="5"/>
  <c r="O116" i="5"/>
  <c r="AJ108" i="5"/>
  <c r="AH108" i="5" s="1"/>
  <c r="Y108" i="5"/>
  <c r="W108" i="5" s="1"/>
  <c r="AL108" i="5" s="1"/>
  <c r="AN108" i="5" s="1"/>
  <c r="X104" i="5"/>
  <c r="W104" i="5" s="1"/>
  <c r="AL104" i="5" s="1"/>
  <c r="AN104" i="5" s="1"/>
  <c r="AI104" i="5"/>
  <c r="AH104" i="5" s="1"/>
  <c r="O104" i="5"/>
  <c r="O77" i="5"/>
  <c r="X77" i="5"/>
  <c r="W77" i="5" s="1"/>
  <c r="AL77" i="5" s="1"/>
  <c r="AN77" i="5" s="1"/>
  <c r="AI77" i="5"/>
  <c r="AH77" i="5" s="1"/>
  <c r="AI47" i="5"/>
  <c r="AH47" i="5" s="1"/>
  <c r="O47" i="5"/>
  <c r="X47" i="5"/>
  <c r="W47" i="5" s="1"/>
  <c r="AL47" i="5" s="1"/>
  <c r="AN47" i="5" s="1"/>
  <c r="X17" i="5"/>
  <c r="X16" i="5" s="1"/>
  <c r="X15" i="5" s="1"/>
  <c r="W18" i="5"/>
  <c r="W13" i="5"/>
  <c r="AL13" i="5" s="1"/>
  <c r="AN13" i="5" s="1"/>
  <c r="AI93" i="5"/>
  <c r="AI92" i="5"/>
  <c r="AH94" i="5"/>
  <c r="W26" i="5"/>
  <c r="AL26" i="5" s="1"/>
  <c r="AN26" i="5" s="1"/>
  <c r="AH84" i="5"/>
  <c r="AJ169" i="5"/>
  <c r="Y169" i="5"/>
  <c r="Q123" i="5"/>
  <c r="Y125" i="5"/>
  <c r="Q124" i="5"/>
  <c r="AJ125" i="5"/>
  <c r="AI167" i="5"/>
  <c r="AH167" i="5" s="1"/>
  <c r="O167" i="5"/>
  <c r="X167" i="5"/>
  <c r="W167" i="5" s="1"/>
  <c r="AL167" i="5" s="1"/>
  <c r="AN167" i="5" s="1"/>
  <c r="O155" i="5"/>
  <c r="X155" i="5"/>
  <c r="AI155" i="5"/>
  <c r="T128" i="5"/>
  <c r="R99" i="5"/>
  <c r="R100" i="5"/>
  <c r="T101" i="5"/>
  <c r="AJ40" i="5"/>
  <c r="AH40" i="5" s="1"/>
  <c r="Y40" i="5"/>
  <c r="X20" i="5"/>
  <c r="O20" i="5"/>
  <c r="AI20" i="5"/>
  <c r="U138" i="5"/>
  <c r="U137" i="5"/>
  <c r="O120" i="5"/>
  <c r="AI120" i="5"/>
  <c r="X120" i="5"/>
  <c r="W120" i="5" s="1"/>
  <c r="AL120" i="5" s="1"/>
  <c r="AN120" i="5" s="1"/>
  <c r="AJ107" i="5"/>
  <c r="Y107" i="5"/>
  <c r="T90" i="5"/>
  <c r="AJ30" i="5"/>
  <c r="Q29" i="5"/>
  <c r="Q28" i="5"/>
  <c r="Y30" i="5"/>
  <c r="O74" i="5"/>
  <c r="AI74" i="5"/>
  <c r="X74" i="5"/>
  <c r="O64" i="5"/>
  <c r="X64" i="5"/>
  <c r="W64" i="5" s="1"/>
  <c r="AL64" i="5" s="1"/>
  <c r="AN64" i="5" s="1"/>
  <c r="AI64" i="5"/>
  <c r="AH64" i="5" s="1"/>
  <c r="C38" i="44"/>
  <c r="C39" i="44"/>
  <c r="E40" i="44"/>
  <c r="Y20" i="5"/>
  <c r="AJ20" i="5"/>
  <c r="AI170" i="5"/>
  <c r="AH170" i="5" s="1"/>
  <c r="X170" i="5"/>
  <c r="W170" i="5" s="1"/>
  <c r="AL170" i="5" s="1"/>
  <c r="AN170" i="5" s="1"/>
  <c r="O170" i="5"/>
  <c r="AJ153" i="5"/>
  <c r="Y153" i="5"/>
  <c r="AI150" i="5"/>
  <c r="O150" i="5"/>
  <c r="X150" i="5"/>
  <c r="W150" i="5" s="1"/>
  <c r="AL150" i="5" s="1"/>
  <c r="AN150" i="5" s="1"/>
  <c r="AJ75" i="5"/>
  <c r="AH75" i="5" s="1"/>
  <c r="Y75" i="5"/>
  <c r="W75" i="5" s="1"/>
  <c r="AL75" i="5" s="1"/>
  <c r="AN75" i="5" s="1"/>
  <c r="E64" i="44"/>
  <c r="C62" i="44"/>
  <c r="C63" i="44"/>
  <c r="AJ161" i="5"/>
  <c r="Y161" i="5"/>
  <c r="E135" i="44"/>
  <c r="C134" i="44"/>
  <c r="C133" i="44"/>
  <c r="AJ126" i="5"/>
  <c r="Y126" i="5"/>
  <c r="AJ115" i="5"/>
  <c r="Y115" i="5"/>
  <c r="O101" i="5"/>
  <c r="P99" i="5"/>
  <c r="P100" i="5"/>
  <c r="X101" i="5"/>
  <c r="AI101" i="5"/>
  <c r="Y86" i="5"/>
  <c r="W86" i="5" s="1"/>
  <c r="AL86" i="5" s="1"/>
  <c r="AN86" i="5" s="1"/>
  <c r="AJ86" i="5"/>
  <c r="AH86" i="5" s="1"/>
  <c r="T47" i="5"/>
  <c r="C34" i="44"/>
  <c r="B32" i="44"/>
  <c r="B33" i="44"/>
  <c r="S147" i="5"/>
  <c r="S146" i="5"/>
  <c r="T139" i="5"/>
  <c r="R138" i="5"/>
  <c r="R137" i="5"/>
  <c r="Y49" i="5"/>
  <c r="AJ49" i="5"/>
  <c r="W157" i="5"/>
  <c r="AL157" i="5" s="1"/>
  <c r="AN157" i="5" s="1"/>
  <c r="Y133" i="5"/>
  <c r="AJ133" i="5"/>
  <c r="Y91" i="5"/>
  <c r="AJ91" i="5"/>
  <c r="AH91" i="5" s="1"/>
  <c r="AI76" i="5"/>
  <c r="O76" i="5"/>
  <c r="X76" i="5"/>
  <c r="O58" i="5"/>
  <c r="X58" i="5"/>
  <c r="AI58" i="5"/>
  <c r="AM44" i="5"/>
  <c r="AI42" i="5"/>
  <c r="AI43" i="5"/>
  <c r="AH44" i="5"/>
  <c r="Y36" i="5"/>
  <c r="Y37" i="5"/>
  <c r="B12" i="44"/>
  <c r="C14" i="44"/>
  <c r="B13" i="44"/>
  <c r="AH26" i="5"/>
  <c r="AH115" i="5"/>
  <c r="Y122" i="5"/>
  <c r="AJ122" i="5"/>
  <c r="X162" i="5"/>
  <c r="W163" i="5"/>
  <c r="AH154" i="5"/>
  <c r="B95" i="44"/>
  <c r="B96" i="44"/>
  <c r="C97" i="44"/>
  <c r="X93" i="5"/>
  <c r="X92" i="5"/>
  <c r="Y85" i="5"/>
  <c r="AJ85" i="5"/>
  <c r="O71" i="5"/>
  <c r="AI71" i="5"/>
  <c r="AH71" i="5" s="1"/>
  <c r="X71" i="5"/>
  <c r="W71" i="5" s="1"/>
  <c r="AL71" i="5" s="1"/>
  <c r="AN71" i="5" s="1"/>
  <c r="O38" i="5"/>
  <c r="AI38" i="5"/>
  <c r="P37" i="5"/>
  <c r="X38" i="5"/>
  <c r="P36" i="5"/>
  <c r="Y95" i="5"/>
  <c r="AJ95" i="5"/>
  <c r="W89" i="5"/>
  <c r="AL89" i="5" s="1"/>
  <c r="AN89" i="5" s="1"/>
  <c r="AJ46" i="5"/>
  <c r="AH46" i="5" s="1"/>
  <c r="Y46" i="5"/>
  <c r="T72" i="5"/>
  <c r="T62" i="5"/>
  <c r="O35" i="5"/>
  <c r="X35" i="5"/>
  <c r="W35" i="5" s="1"/>
  <c r="AL35" i="5" s="1"/>
  <c r="AN35" i="5" s="1"/>
  <c r="AI35" i="5"/>
  <c r="AJ150" i="5"/>
  <c r="Y150" i="5"/>
  <c r="AJ106" i="5"/>
  <c r="Y106" i="5"/>
  <c r="W106" i="5" s="1"/>
  <c r="AL106" i="5" s="1"/>
  <c r="AN106" i="5" s="1"/>
  <c r="Y74" i="5"/>
  <c r="AJ74" i="5"/>
  <c r="AI55" i="5"/>
  <c r="P54" i="5"/>
  <c r="X55" i="5"/>
  <c r="O55" i="5"/>
  <c r="P53" i="5"/>
  <c r="W46" i="5"/>
  <c r="AL46" i="5" s="1"/>
  <c r="AN46" i="5" s="1"/>
  <c r="U123" i="5"/>
  <c r="U124" i="5"/>
  <c r="T115" i="5"/>
  <c r="T97" i="5"/>
  <c r="X83" i="5"/>
  <c r="W83" i="5" s="1"/>
  <c r="AL83" i="5" s="1"/>
  <c r="AN83" i="5" s="1"/>
  <c r="AI83" i="5"/>
  <c r="AH83" i="5" s="1"/>
  <c r="AM83" i="5" s="1"/>
  <c r="O83" i="5"/>
  <c r="Y97" i="5"/>
  <c r="W97" i="5" s="1"/>
  <c r="AL97" i="5" s="1"/>
  <c r="AN97" i="5" s="1"/>
  <c r="AJ97" i="5"/>
  <c r="AH97" i="5" s="1"/>
  <c r="Y164" i="5"/>
  <c r="AJ164" i="5"/>
  <c r="AI159" i="5"/>
  <c r="O159" i="5"/>
  <c r="X159" i="5"/>
  <c r="O135" i="5"/>
  <c r="X135" i="5"/>
  <c r="AI135" i="5"/>
  <c r="O126" i="5"/>
  <c r="X126" i="5"/>
  <c r="AI126" i="5"/>
  <c r="AH126" i="5" s="1"/>
  <c r="AJ103" i="5"/>
  <c r="Y103" i="5"/>
  <c r="W103" i="5" s="1"/>
  <c r="AL103" i="5" s="1"/>
  <c r="AN103" i="5" s="1"/>
  <c r="Y59" i="5"/>
  <c r="W59" i="5" s="1"/>
  <c r="AL59" i="5" s="1"/>
  <c r="AN59" i="5" s="1"/>
  <c r="AJ59" i="5"/>
  <c r="AH59" i="5" s="1"/>
  <c r="Y48" i="5"/>
  <c r="AJ48" i="5"/>
  <c r="AH169" i="5"/>
  <c r="R162" i="5"/>
  <c r="T163" i="5"/>
  <c r="T162" i="5" s="1"/>
  <c r="AI143" i="5"/>
  <c r="O143" i="5"/>
  <c r="X143" i="5"/>
  <c r="AI136" i="5"/>
  <c r="AH136" i="5" s="1"/>
  <c r="O136" i="5"/>
  <c r="X136" i="5"/>
  <c r="T132" i="5"/>
  <c r="AI127" i="5"/>
  <c r="O127" i="5"/>
  <c r="X127" i="5"/>
  <c r="W127" i="5" s="1"/>
  <c r="AL127" i="5" s="1"/>
  <c r="AN127" i="5" s="1"/>
  <c r="Y120" i="5"/>
  <c r="AJ120" i="5"/>
  <c r="Y114" i="5"/>
  <c r="AJ114" i="5"/>
  <c r="AH106" i="5"/>
  <c r="O43" i="5"/>
  <c r="O42" i="5"/>
  <c r="U28" i="5"/>
  <c r="U29" i="5"/>
  <c r="W41" i="5"/>
  <c r="AL41" i="5" s="1"/>
  <c r="AN41" i="5" s="1"/>
  <c r="AH18" i="5"/>
  <c r="AH17" i="5" s="1"/>
  <c r="AH16" i="5" s="1"/>
  <c r="AH15" i="5" s="1"/>
  <c r="W49" i="5"/>
  <c r="AL49" i="5" s="1"/>
  <c r="AN49" i="5" s="1"/>
  <c r="W21" i="5"/>
  <c r="AL21" i="5" s="1"/>
  <c r="AN21" i="5" s="1"/>
  <c r="W115" i="5"/>
  <c r="AL115" i="5" s="1"/>
  <c r="AN115" i="5" s="1"/>
  <c r="AJ166" i="5"/>
  <c r="Y166" i="5"/>
  <c r="Y119" i="5"/>
  <c r="AJ119" i="5"/>
  <c r="C25" i="44"/>
  <c r="E26" i="44"/>
  <c r="C24" i="44"/>
  <c r="O161" i="5"/>
  <c r="X161" i="5"/>
  <c r="W161" i="5" s="1"/>
  <c r="AL161" i="5" s="1"/>
  <c r="AN161" i="5" s="1"/>
  <c r="AI161" i="5"/>
  <c r="AH161" i="5" s="1"/>
  <c r="O152" i="5"/>
  <c r="X152" i="5"/>
  <c r="W152" i="5" s="1"/>
  <c r="AL152" i="5" s="1"/>
  <c r="AN152" i="5" s="1"/>
  <c r="AI152" i="5"/>
  <c r="AH152" i="5" s="1"/>
  <c r="S124" i="5"/>
  <c r="S123" i="5"/>
  <c r="AH103" i="5"/>
  <c r="O92" i="5"/>
  <c r="O93" i="5"/>
  <c r="O117" i="5"/>
  <c r="X117" i="5"/>
  <c r="W117" i="5" s="1"/>
  <c r="AL117" i="5" s="1"/>
  <c r="AN117" i="5" s="1"/>
  <c r="AI117" i="5"/>
  <c r="AH117" i="5" s="1"/>
  <c r="AI111" i="5"/>
  <c r="P109" i="5"/>
  <c r="X111" i="5"/>
  <c r="O111" i="5"/>
  <c r="P110" i="5"/>
  <c r="Y45" i="5"/>
  <c r="AJ45" i="5"/>
  <c r="X69" i="5"/>
  <c r="AI69" i="5"/>
  <c r="O69" i="5"/>
  <c r="O45" i="5"/>
  <c r="AI45" i="5"/>
  <c r="X45" i="5"/>
  <c r="W45" i="5" s="1"/>
  <c r="AL45" i="5" s="1"/>
  <c r="AN45" i="5" s="1"/>
  <c r="T33" i="5"/>
  <c r="S79" i="5"/>
  <c r="S78" i="5"/>
  <c r="T44" i="5"/>
  <c r="R42" i="5"/>
  <c r="R43" i="5"/>
  <c r="AJ144" i="5"/>
  <c r="Y144" i="5"/>
  <c r="AJ155" i="5"/>
  <c r="Y155" i="5"/>
  <c r="Z146" i="5"/>
  <c r="Z147" i="5"/>
  <c r="AJ121" i="5"/>
  <c r="Y121" i="5"/>
  <c r="AJ112" i="5"/>
  <c r="AH112" i="5" s="1"/>
  <c r="Y112" i="5"/>
  <c r="W112" i="5" s="1"/>
  <c r="AL112" i="5" s="1"/>
  <c r="AN112" i="5" s="1"/>
  <c r="X107" i="5"/>
  <c r="W107" i="5" s="1"/>
  <c r="AL107" i="5" s="1"/>
  <c r="AN107" i="5" s="1"/>
  <c r="AI107" i="5"/>
  <c r="AH107" i="5" s="1"/>
  <c r="O107" i="5"/>
  <c r="AJ82" i="5"/>
  <c r="AH82" i="5" s="1"/>
  <c r="Y82" i="5"/>
  <c r="W82" i="5" s="1"/>
  <c r="AL82" i="5" s="1"/>
  <c r="AN82" i="5" s="1"/>
  <c r="Y159" i="5"/>
  <c r="AJ159" i="5"/>
  <c r="O142" i="5"/>
  <c r="X142" i="5"/>
  <c r="AI142" i="5"/>
  <c r="AH142" i="5" s="1"/>
  <c r="S99" i="5"/>
  <c r="S100" i="5"/>
  <c r="W91" i="5"/>
  <c r="AL91" i="5" s="1"/>
  <c r="AN91" i="5" s="1"/>
  <c r="Y58" i="5"/>
  <c r="AJ58" i="5"/>
  <c r="W169" i="5"/>
  <c r="AL169" i="5" s="1"/>
  <c r="AN169" i="5" s="1"/>
  <c r="Y143" i="5"/>
  <c r="AJ143" i="5"/>
  <c r="Y136" i="5"/>
  <c r="AJ136" i="5"/>
  <c r="Y127" i="5"/>
  <c r="AJ127" i="5"/>
  <c r="AI119" i="5"/>
  <c r="AH119" i="5" s="1"/>
  <c r="X119" i="5"/>
  <c r="W119" i="5" s="1"/>
  <c r="AL119" i="5" s="1"/>
  <c r="AN119" i="5" s="1"/>
  <c r="O119" i="5"/>
  <c r="AI113" i="5"/>
  <c r="AH113" i="5" s="1"/>
  <c r="X113" i="5"/>
  <c r="W113" i="5" s="1"/>
  <c r="AL113" i="5" s="1"/>
  <c r="AN113" i="5" s="1"/>
  <c r="O113" i="5"/>
  <c r="X57" i="5"/>
  <c r="W57" i="5" s="1"/>
  <c r="AL57" i="5" s="1"/>
  <c r="AN57" i="5" s="1"/>
  <c r="AI57" i="5"/>
  <c r="AH57" i="5" s="1"/>
  <c r="O57" i="5"/>
  <c r="T30" i="5"/>
  <c r="R29" i="5"/>
  <c r="R28" i="5"/>
  <c r="X22" i="5"/>
  <c r="W22" i="5" s="1"/>
  <c r="AL22" i="5" s="1"/>
  <c r="AN22" i="5" s="1"/>
  <c r="AI22" i="5"/>
  <c r="AH22" i="5" s="1"/>
  <c r="AM22" i="5" s="1"/>
  <c r="O22" i="5"/>
  <c r="AH144" i="5"/>
  <c r="AH118" i="5"/>
  <c r="AH49" i="5"/>
  <c r="T94" i="5"/>
  <c r="Q146" i="5"/>
  <c r="Y148" i="5"/>
  <c r="AJ148" i="5"/>
  <c r="Q147" i="5"/>
  <c r="Y116" i="5"/>
  <c r="AJ116" i="5"/>
  <c r="C120" i="44"/>
  <c r="E121" i="44"/>
  <c r="C119" i="44"/>
  <c r="C76" i="44"/>
  <c r="B74" i="44"/>
  <c r="B75" i="44"/>
  <c r="Q66" i="5"/>
  <c r="Q67" i="5"/>
  <c r="Y68" i="5"/>
  <c r="AJ68" i="5"/>
  <c r="Z53" i="5"/>
  <c r="Z15" i="5" s="1"/>
  <c r="Z54" i="5"/>
  <c r="O32" i="5"/>
  <c r="AI32" i="5"/>
  <c r="AH32" i="5" s="1"/>
  <c r="X32" i="5"/>
  <c r="W32" i="5" s="1"/>
  <c r="AL32" i="5" s="1"/>
  <c r="AN32" i="5" s="1"/>
  <c r="AI139" i="5"/>
  <c r="P138" i="5"/>
  <c r="P137" i="5"/>
  <c r="X139" i="5"/>
  <c r="O139" i="5"/>
  <c r="Q109" i="5"/>
  <c r="AJ111" i="5"/>
  <c r="Q110" i="5"/>
  <c r="Y111" i="5"/>
  <c r="Y43" i="5"/>
  <c r="Y42" i="5"/>
  <c r="X42" i="5"/>
  <c r="X43" i="5"/>
  <c r="W44" i="5"/>
  <c r="X30" i="5"/>
  <c r="P28" i="5"/>
  <c r="O30" i="5"/>
  <c r="AI30" i="5"/>
  <c r="P29" i="5"/>
  <c r="O12" i="5"/>
  <c r="O11" i="5" s="1"/>
  <c r="O10" i="5" s="1"/>
  <c r="O9" i="5" s="1"/>
  <c r="P11" i="5"/>
  <c r="P10" i="5" s="1"/>
  <c r="P9" i="5" s="1"/>
  <c r="AI2" i="5" s="1"/>
  <c r="AI12" i="5"/>
  <c r="X12" i="5"/>
  <c r="W65" i="5"/>
  <c r="AL65" i="5" s="1"/>
  <c r="AN65" i="5" s="1"/>
  <c r="Y101" i="5"/>
  <c r="Q99" i="5"/>
  <c r="AJ101" i="5"/>
  <c r="Q100" i="5"/>
  <c r="Y80" i="5"/>
  <c r="Q79" i="5"/>
  <c r="AJ80" i="5"/>
  <c r="Q78" i="5"/>
  <c r="AJ69" i="5"/>
  <c r="Y69" i="5"/>
  <c r="Y35" i="5"/>
  <c r="AJ35" i="5"/>
  <c r="AJ142" i="5"/>
  <c r="Y142" i="5"/>
  <c r="AJ135" i="5"/>
  <c r="Y135" i="5"/>
  <c r="T121" i="5"/>
  <c r="T112" i="5"/>
  <c r="O95" i="5"/>
  <c r="X95" i="5"/>
  <c r="W95" i="5" s="1"/>
  <c r="AL95" i="5" s="1"/>
  <c r="AN95" i="5" s="1"/>
  <c r="AI95" i="5"/>
  <c r="AH95" i="5" s="1"/>
  <c r="T76" i="5"/>
  <c r="X166" i="5"/>
  <c r="W166" i="5" s="1"/>
  <c r="AL166" i="5" s="1"/>
  <c r="AN166" i="5" s="1"/>
  <c r="AI166" i="5"/>
  <c r="AH166" i="5" s="1"/>
  <c r="O166" i="5"/>
  <c r="T151" i="5"/>
  <c r="T141" i="5"/>
  <c r="O132" i="5"/>
  <c r="X132" i="5"/>
  <c r="W132" i="5" s="1"/>
  <c r="AL132" i="5" s="1"/>
  <c r="AN132" i="5" s="1"/>
  <c r="AI132" i="5"/>
  <c r="AH132" i="5" s="1"/>
  <c r="T125" i="5"/>
  <c r="AI81" i="5"/>
  <c r="AH81" i="5" s="1"/>
  <c r="O81" i="5"/>
  <c r="X81" i="5"/>
  <c r="W81" i="5" s="1"/>
  <c r="AL81" i="5" s="1"/>
  <c r="AN81" i="5" s="1"/>
  <c r="R17" i="5"/>
  <c r="R16" i="5" s="1"/>
  <c r="R15" i="5" s="1"/>
  <c r="T18" i="5"/>
  <c r="T17" i="5" s="1"/>
  <c r="T16" i="5" s="1"/>
  <c r="T15" i="5" s="1"/>
  <c r="T142" i="5"/>
  <c r="T135" i="5"/>
  <c r="AI130" i="5"/>
  <c r="AH130" i="5" s="1"/>
  <c r="O130" i="5"/>
  <c r="X130" i="5"/>
  <c r="W130" i="5" s="1"/>
  <c r="AL130" i="5" s="1"/>
  <c r="AN130" i="5" s="1"/>
  <c r="T126" i="5"/>
  <c r="X105" i="5"/>
  <c r="W105" i="5" s="1"/>
  <c r="AL105" i="5" s="1"/>
  <c r="AN105" i="5" s="1"/>
  <c r="O105" i="5"/>
  <c r="AI105" i="5"/>
  <c r="AH105" i="5" s="1"/>
  <c r="AJ96" i="5"/>
  <c r="Y96" i="5"/>
  <c r="AI68" i="5"/>
  <c r="P67" i="5"/>
  <c r="P66" i="5"/>
  <c r="O68" i="5"/>
  <c r="X68" i="5"/>
  <c r="U53" i="5"/>
  <c r="U54" i="5"/>
  <c r="O48" i="5"/>
  <c r="X48" i="5"/>
  <c r="AI48" i="5"/>
  <c r="AH48" i="5" s="1"/>
  <c r="Z123" i="5"/>
  <c r="Z124" i="5"/>
  <c r="W144" i="5"/>
  <c r="AL144" i="5" s="1"/>
  <c r="AN144" i="5" s="1"/>
  <c r="W118" i="5"/>
  <c r="AL118" i="5" s="1"/>
  <c r="AN118" i="5" s="1"/>
  <c r="T80" i="5"/>
  <c r="AH121" i="5"/>
  <c r="T92" i="5" l="1"/>
  <c r="T93" i="5"/>
  <c r="AH111" i="5"/>
  <c r="AM111" i="5"/>
  <c r="AI109" i="5"/>
  <c r="AI110" i="5"/>
  <c r="X78" i="5"/>
  <c r="W80" i="5"/>
  <c r="X79" i="5"/>
  <c r="T146" i="5"/>
  <c r="T147" i="5"/>
  <c r="Y92" i="5"/>
  <c r="Y93" i="5"/>
  <c r="AH68" i="5"/>
  <c r="AI66" i="5"/>
  <c r="AI67" i="5"/>
  <c r="AM68" i="5"/>
  <c r="T123" i="5"/>
  <c r="T124" i="5"/>
  <c r="W42" i="5"/>
  <c r="W43" i="5"/>
  <c r="AL44" i="5"/>
  <c r="T43" i="5"/>
  <c r="T42" i="5"/>
  <c r="AH45" i="5"/>
  <c r="W143" i="5"/>
  <c r="AL143" i="5" s="1"/>
  <c r="AN143" i="5" s="1"/>
  <c r="W159" i="5"/>
  <c r="AL159" i="5" s="1"/>
  <c r="AN159" i="5" s="1"/>
  <c r="W55" i="5"/>
  <c r="X54" i="5"/>
  <c r="X53" i="5"/>
  <c r="O36" i="5"/>
  <c r="O37" i="5"/>
  <c r="B11" i="44"/>
  <c r="B5" i="44" s="1"/>
  <c r="AM43" i="5"/>
  <c r="AM42" i="5"/>
  <c r="AH76" i="5"/>
  <c r="Y29" i="5"/>
  <c r="Y28" i="5"/>
  <c r="AH20" i="5"/>
  <c r="AL18" i="5"/>
  <c r="W17" i="5"/>
  <c r="W16" i="5" s="1"/>
  <c r="W15" i="5" s="1"/>
  <c r="AH122" i="5"/>
  <c r="AH96" i="5"/>
  <c r="AH153" i="5"/>
  <c r="O79" i="5"/>
  <c r="O78" i="5"/>
  <c r="AM125" i="5"/>
  <c r="AI123" i="5"/>
  <c r="AI124" i="5"/>
  <c r="AH125" i="5"/>
  <c r="AM141" i="5"/>
  <c r="AH141" i="5"/>
  <c r="AM148" i="5"/>
  <c r="AI146" i="5"/>
  <c r="AH148" i="5"/>
  <c r="AI147" i="5"/>
  <c r="AH114" i="5"/>
  <c r="O54" i="5"/>
  <c r="O53" i="5"/>
  <c r="AH127" i="5"/>
  <c r="W126" i="5"/>
  <c r="AL126" i="5" s="1"/>
  <c r="AN126" i="5" s="1"/>
  <c r="W94" i="5"/>
  <c r="AL163" i="5"/>
  <c r="W162" i="5"/>
  <c r="AH58" i="5"/>
  <c r="AH150" i="5"/>
  <c r="E159" i="44"/>
  <c r="E158" i="44" s="1"/>
  <c r="C158" i="44"/>
  <c r="AJ53" i="5"/>
  <c r="AJ54" i="5"/>
  <c r="W164" i="5"/>
  <c r="AL164" i="5" s="1"/>
  <c r="AN164" i="5" s="1"/>
  <c r="W156" i="5"/>
  <c r="AL156" i="5" s="1"/>
  <c r="AN156" i="5" s="1"/>
  <c r="W114" i="5"/>
  <c r="AL114" i="5" s="1"/>
  <c r="AN114" i="5" s="1"/>
  <c r="AJ99" i="5"/>
  <c r="AJ100" i="5"/>
  <c r="W30" i="5"/>
  <c r="X28" i="5"/>
  <c r="X29" i="5"/>
  <c r="Y109" i="5"/>
  <c r="Y110" i="5"/>
  <c r="AJ78" i="5"/>
  <c r="AJ79" i="5"/>
  <c r="Y100" i="5"/>
  <c r="Y99" i="5"/>
  <c r="AJ110" i="5"/>
  <c r="AJ109" i="5"/>
  <c r="AH139" i="5"/>
  <c r="AM139" i="5"/>
  <c r="AI137" i="5"/>
  <c r="AI138" i="5"/>
  <c r="AJ66" i="5"/>
  <c r="AJ67" i="5"/>
  <c r="C74" i="44"/>
  <c r="C75" i="44"/>
  <c r="E76" i="44"/>
  <c r="T29" i="5"/>
  <c r="T28" i="5"/>
  <c r="O110" i="5"/>
  <c r="O109" i="5"/>
  <c r="AH143" i="5"/>
  <c r="AM143" i="5" s="1"/>
  <c r="AH159" i="5"/>
  <c r="AI54" i="5"/>
  <c r="AM55" i="5"/>
  <c r="AH55" i="5"/>
  <c r="AI53" i="5"/>
  <c r="W58" i="5"/>
  <c r="AL58" i="5" s="1"/>
  <c r="AN58" i="5" s="1"/>
  <c r="O100" i="5"/>
  <c r="O99" i="5"/>
  <c r="E62" i="44"/>
  <c r="E63" i="44"/>
  <c r="AH120" i="5"/>
  <c r="W20" i="5"/>
  <c r="AL20" i="5" s="1"/>
  <c r="AN20" i="5" s="1"/>
  <c r="AH92" i="5"/>
  <c r="AH93" i="5"/>
  <c r="W116" i="5"/>
  <c r="AL116" i="5" s="1"/>
  <c r="AN116" i="5" s="1"/>
  <c r="W133" i="5"/>
  <c r="AL133" i="5" s="1"/>
  <c r="AN133" i="5" s="1"/>
  <c r="W87" i="5"/>
  <c r="AL87" i="5" s="1"/>
  <c r="AN87" i="5" s="1"/>
  <c r="W129" i="5"/>
  <c r="AL129" i="5" s="1"/>
  <c r="AN129" i="5" s="1"/>
  <c r="T66" i="5"/>
  <c r="T67" i="5"/>
  <c r="Y53" i="5"/>
  <c r="Y54" i="5"/>
  <c r="W90" i="5"/>
  <c r="AL90" i="5" s="1"/>
  <c r="AN90" i="5" s="1"/>
  <c r="C13" i="44"/>
  <c r="E14" i="44"/>
  <c r="C12" i="44"/>
  <c r="X99" i="5"/>
  <c r="X100" i="5"/>
  <c r="W101" i="5"/>
  <c r="T100" i="5"/>
  <c r="T99" i="5"/>
  <c r="Y124" i="5"/>
  <c r="Y123" i="5"/>
  <c r="W68" i="5"/>
  <c r="X66" i="5"/>
  <c r="X67" i="5"/>
  <c r="AI29" i="5"/>
  <c r="AI28" i="5"/>
  <c r="AM30" i="5"/>
  <c r="AH30" i="5"/>
  <c r="Y67" i="5"/>
  <c r="Y66" i="5"/>
  <c r="O67" i="5"/>
  <c r="O66" i="5"/>
  <c r="Y79" i="5"/>
  <c r="Y78" i="5"/>
  <c r="W12" i="5"/>
  <c r="X11" i="5"/>
  <c r="X10" i="5" s="1"/>
  <c r="X9" i="5" s="1"/>
  <c r="O28" i="5"/>
  <c r="O29" i="5"/>
  <c r="O138" i="5"/>
  <c r="O137" i="5"/>
  <c r="AJ147" i="5"/>
  <c r="AJ146" i="5"/>
  <c r="W136" i="5"/>
  <c r="AL136" i="5" s="1"/>
  <c r="AN136" i="5" s="1"/>
  <c r="AH135" i="5"/>
  <c r="X36" i="5"/>
  <c r="W38" i="5"/>
  <c r="X37" i="5"/>
  <c r="E97" i="44"/>
  <c r="C96" i="44"/>
  <c r="C95" i="44"/>
  <c r="AH43" i="5"/>
  <c r="AH42" i="5"/>
  <c r="E34" i="44"/>
  <c r="C32" i="44"/>
  <c r="C33" i="44"/>
  <c r="E134" i="44"/>
  <c r="E133" i="44"/>
  <c r="E39" i="44"/>
  <c r="E38" i="44"/>
  <c r="W74" i="5"/>
  <c r="AL74" i="5" s="1"/>
  <c r="AN74" i="5" s="1"/>
  <c r="AJ28" i="5"/>
  <c r="AJ29" i="5"/>
  <c r="AH155" i="5"/>
  <c r="AJ124" i="5"/>
  <c r="AJ123" i="5"/>
  <c r="AH116" i="5"/>
  <c r="AH145" i="5"/>
  <c r="W85" i="5"/>
  <c r="AL85" i="5" s="1"/>
  <c r="AN85" i="5" s="1"/>
  <c r="O123" i="5"/>
  <c r="O124" i="5"/>
  <c r="AH164" i="5"/>
  <c r="AH156" i="5"/>
  <c r="X147" i="5"/>
  <c r="W148" i="5"/>
  <c r="X146" i="5"/>
  <c r="AJ93" i="5"/>
  <c r="AJ92" i="5"/>
  <c r="Y137" i="5"/>
  <c r="Y138" i="5"/>
  <c r="AH38" i="5"/>
  <c r="AI37" i="5"/>
  <c r="AI36" i="5"/>
  <c r="AM38" i="5"/>
  <c r="W142" i="5"/>
  <c r="AL142" i="5" s="1"/>
  <c r="AN142" i="5" s="1"/>
  <c r="AH69" i="5"/>
  <c r="AM69" i="5" s="1"/>
  <c r="W111" i="5"/>
  <c r="X109" i="5"/>
  <c r="X110" i="5"/>
  <c r="E24" i="44"/>
  <c r="E25" i="44"/>
  <c r="T79" i="5"/>
  <c r="T78" i="5"/>
  <c r="W48" i="5"/>
  <c r="AL48" i="5" s="1"/>
  <c r="AN48" i="5" s="1"/>
  <c r="AI11" i="5"/>
  <c r="AI10" i="5" s="1"/>
  <c r="AI9" i="5" s="1"/>
  <c r="AH12" i="5"/>
  <c r="AH11" i="5" s="1"/>
  <c r="AH10" i="5" s="1"/>
  <c r="AH9" i="5" s="1"/>
  <c r="W139" i="5"/>
  <c r="X138" i="5"/>
  <c r="X137" i="5"/>
  <c r="E119" i="44"/>
  <c r="E120" i="44"/>
  <c r="Y147" i="5"/>
  <c r="Y146" i="5"/>
  <c r="W69" i="5"/>
  <c r="AL69" i="5" s="1"/>
  <c r="AN69" i="5" s="1"/>
  <c r="W135" i="5"/>
  <c r="AL135" i="5" s="1"/>
  <c r="AN135" i="5" s="1"/>
  <c r="AH35" i="5"/>
  <c r="W76" i="5"/>
  <c r="AL76" i="5" s="1"/>
  <c r="AN76" i="5" s="1"/>
  <c r="T137" i="5"/>
  <c r="T138" i="5"/>
  <c r="AI99" i="5"/>
  <c r="AH101" i="5"/>
  <c r="AM101" i="5"/>
  <c r="AI100" i="5"/>
  <c r="AH74" i="5"/>
  <c r="W155" i="5"/>
  <c r="AL155" i="5" s="1"/>
  <c r="AN155" i="5" s="1"/>
  <c r="AH133" i="5"/>
  <c r="W96" i="5"/>
  <c r="AL96" i="5" s="1"/>
  <c r="AN96" i="5" s="1"/>
  <c r="T53" i="5"/>
  <c r="T54" i="5"/>
  <c r="AM80" i="5"/>
  <c r="AH80" i="5"/>
  <c r="AI79" i="5"/>
  <c r="AI78" i="5"/>
  <c r="X124" i="5"/>
  <c r="W125" i="5"/>
  <c r="X123" i="5"/>
  <c r="AH90" i="5"/>
  <c r="O146" i="5"/>
  <c r="O147" i="5"/>
  <c r="AJ137" i="5"/>
  <c r="AJ138" i="5"/>
  <c r="AH102" i="5"/>
  <c r="W158" i="5"/>
  <c r="AL158" i="5" s="1"/>
  <c r="AN158" i="5" s="1"/>
  <c r="AH29" i="5" l="1"/>
  <c r="AH28" i="5"/>
  <c r="W67" i="5"/>
  <c r="W66" i="5"/>
  <c r="AL68" i="5"/>
  <c r="AH67" i="5"/>
  <c r="AH66" i="5"/>
  <c r="AM28" i="5"/>
  <c r="AM29" i="5"/>
  <c r="AL101" i="5"/>
  <c r="W100" i="5"/>
  <c r="W99" i="5"/>
  <c r="AH54" i="5"/>
  <c r="AH53" i="5"/>
  <c r="AN163" i="5"/>
  <c r="AL162" i="5"/>
  <c r="AM147" i="5"/>
  <c r="AM146" i="5"/>
  <c r="AM124" i="5"/>
  <c r="AM123" i="5"/>
  <c r="AL17" i="5"/>
  <c r="AL16" i="5" s="1"/>
  <c r="AL15" i="5" s="1"/>
  <c r="AN18" i="5"/>
  <c r="AM110" i="5"/>
  <c r="AM109" i="5"/>
  <c r="AM54" i="5"/>
  <c r="AM53" i="5"/>
  <c r="AL94" i="5"/>
  <c r="W92" i="5"/>
  <c r="W93" i="5"/>
  <c r="AH110" i="5"/>
  <c r="AH109" i="5"/>
  <c r="W137" i="5"/>
  <c r="AL139" i="5"/>
  <c r="W138" i="5"/>
  <c r="E32" i="44"/>
  <c r="E33" i="44"/>
  <c r="AM100" i="5"/>
  <c r="AM99" i="5"/>
  <c r="E75" i="44"/>
  <c r="E74" i="44"/>
  <c r="AL42" i="5"/>
  <c r="AN44" i="5"/>
  <c r="AL43" i="5"/>
  <c r="AM67" i="5"/>
  <c r="AM66" i="5"/>
  <c r="W123" i="5"/>
  <c r="AL125" i="5"/>
  <c r="W124" i="5"/>
  <c r="W36" i="5"/>
  <c r="W37" i="5"/>
  <c r="AL38" i="5"/>
  <c r="AM37" i="5"/>
  <c r="AM36" i="5"/>
  <c r="W146" i="5"/>
  <c r="AL148" i="5"/>
  <c r="W147" i="5"/>
  <c r="AH79" i="5"/>
  <c r="AH78" i="5"/>
  <c r="AH99" i="5"/>
  <c r="AH100" i="5"/>
  <c r="W109" i="5"/>
  <c r="AL111" i="5"/>
  <c r="W110" i="5"/>
  <c r="E96" i="44"/>
  <c r="E95" i="44"/>
  <c r="C11" i="44"/>
  <c r="C5" i="44" s="1"/>
  <c r="AM138" i="5"/>
  <c r="AM137" i="5"/>
  <c r="W29" i="5"/>
  <c r="W28" i="5"/>
  <c r="AL30" i="5"/>
  <c r="AH123" i="5"/>
  <c r="AH124" i="5"/>
  <c r="AL55" i="5"/>
  <c r="W54" i="5"/>
  <c r="W53" i="5"/>
  <c r="AM79" i="5"/>
  <c r="AM78" i="5"/>
  <c r="AH37" i="5"/>
  <c r="AH36" i="5"/>
  <c r="W11" i="5"/>
  <c r="W10" i="5" s="1"/>
  <c r="W9" i="5" s="1"/>
  <c r="AL12" i="5"/>
  <c r="E12" i="44"/>
  <c r="E11" i="44" s="1"/>
  <c r="E5" i="44" s="1"/>
  <c r="E13" i="44"/>
  <c r="AH138" i="5"/>
  <c r="AH137" i="5"/>
  <c r="AH146" i="5"/>
  <c r="AH147" i="5"/>
  <c r="AL80" i="5"/>
  <c r="W79" i="5"/>
  <c r="W78" i="5"/>
  <c r="D1" i="65" l="1"/>
  <c r="E1" i="65"/>
  <c r="AN38" i="5"/>
  <c r="AL37" i="5"/>
  <c r="AL36" i="5"/>
  <c r="AL66" i="5"/>
  <c r="AN68" i="5"/>
  <c r="AL67" i="5"/>
  <c r="AL53" i="5"/>
  <c r="AN55" i="5"/>
  <c r="AL54" i="5"/>
  <c r="AN30" i="5"/>
  <c r="AL28" i="5"/>
  <c r="AL29" i="5"/>
  <c r="AN111" i="5"/>
  <c r="AL109" i="5"/>
  <c r="AL110" i="5"/>
  <c r="AL146" i="5"/>
  <c r="AL147" i="5"/>
  <c r="AN148" i="5"/>
  <c r="AN12" i="5"/>
  <c r="AL11" i="5"/>
  <c r="AL10" i="5" s="1"/>
  <c r="AL9" i="5" s="1"/>
  <c r="AJ2" i="5" s="1"/>
  <c r="AK2" i="5" s="1"/>
  <c r="AL137" i="5"/>
  <c r="AN139" i="5"/>
  <c r="AL138" i="5"/>
  <c r="AN101" i="5"/>
  <c r="AL100" i="5"/>
  <c r="AL99" i="5"/>
  <c r="AL123" i="5"/>
  <c r="AN125" i="5"/>
  <c r="AL124" i="5"/>
  <c r="AN80" i="5"/>
  <c r="AL79" i="5"/>
  <c r="AL78" i="5"/>
  <c r="AL92" i="5"/>
  <c r="AL93" i="5"/>
  <c r="AN94" i="5"/>
  <c r="F1" i="65" l="1"/>
  <c r="C1" i="65" s="1"/>
  <c r="U1" i="65" l="1"/>
  <c r="N1" i="65"/>
  <c r="T1" i="65" l="1"/>
  <c r="R1" i="65" l="1"/>
  <c r="S1" i="65" l="1"/>
</calcChain>
</file>

<file path=xl/comments1.xml><?xml version="1.0" encoding="utf-8"?>
<comments xmlns="http://schemas.openxmlformats.org/spreadsheetml/2006/main">
  <authors>
    <author>尹剑锋 null</author>
  </authors>
  <commentList>
    <comment ref="I14" authorId="0">
      <text/>
    </comment>
  </commentList>
</comments>
</file>

<file path=xl/comments2.xml><?xml version="1.0" encoding="utf-8"?>
<comments xmlns="http://schemas.openxmlformats.org/spreadsheetml/2006/main">
  <authors>
    <author>AutoBVT</author>
  </authors>
  <commentList>
    <comment ref="W35" authorId="0">
      <text>
        <r>
          <rPr>
            <b/>
            <sz val="9"/>
            <rFont val="宋体"/>
            <family val="3"/>
            <charset val="134"/>
          </rPr>
          <t>AutoBVT:</t>
        </r>
        <r>
          <rPr>
            <sz val="9"/>
            <rFont val="宋体"/>
            <family val="3"/>
            <charset val="134"/>
          </rPr>
          <t xml:space="preserve">
10.32</t>
        </r>
      </text>
    </comment>
  </commentList>
</comments>
</file>

<file path=xl/sharedStrings.xml><?xml version="1.0" encoding="utf-8"?>
<sst xmlns="http://schemas.openxmlformats.org/spreadsheetml/2006/main" count="3347" uniqueCount="596">
  <si>
    <t>附件3-2</t>
  </si>
  <si>
    <t>2019年普通高中建档立卡家庭经济困难学生免学杂费资金分配明细表</t>
  </si>
  <si>
    <t>单位名称</t>
  </si>
  <si>
    <t>是否西部县</t>
  </si>
  <si>
    <t>是否集中连片特困县、国扶、省扶、少数民族县</t>
  </si>
  <si>
    <t>是否省直管</t>
  </si>
  <si>
    <t>按总人口人均财力分档</t>
  </si>
  <si>
    <t>是否享受民族县政策</t>
  </si>
  <si>
    <t>2018年秋季免学杂费人数(人）</t>
  </si>
  <si>
    <t>各级资金分担比例</t>
  </si>
  <si>
    <t>2019年全年资金需求及分担额（万元）</t>
  </si>
  <si>
    <t>此次弥补2017年资金缺口（万元）</t>
  </si>
  <si>
    <t>调整后各级资金分担额</t>
  </si>
  <si>
    <t>湘财预[2018]199号、湘财预〔2019〕72号已提前下达资金（万元）</t>
  </si>
  <si>
    <t>2017年、2018年资金缺口合计</t>
  </si>
  <si>
    <t>2017年、2018年资金缺口弥补</t>
  </si>
  <si>
    <t>2019年应下达资金（万元）</t>
  </si>
  <si>
    <t>湘财预〔2019〕72号已下达资金（万元）</t>
  </si>
  <si>
    <t>拟清算下达省级资金（万元）</t>
  </si>
  <si>
    <t>待下年抵扣中央资金</t>
  </si>
  <si>
    <t>总人数</t>
  </si>
  <si>
    <t>省示范性高中人数</t>
  </si>
  <si>
    <t>省非示范性高中人数</t>
  </si>
  <si>
    <t>合计</t>
  </si>
  <si>
    <t>中央</t>
  </si>
  <si>
    <t>省级</t>
  </si>
  <si>
    <t>市级</t>
  </si>
  <si>
    <t>县级</t>
  </si>
  <si>
    <t>市（县）</t>
  </si>
  <si>
    <t>需求合计</t>
  </si>
  <si>
    <t>中央资金</t>
  </si>
  <si>
    <t>省级资金</t>
  </si>
  <si>
    <t>地方</t>
  </si>
  <si>
    <t>小计</t>
  </si>
  <si>
    <t>中央下达资金</t>
  </si>
  <si>
    <t>测算系数</t>
  </si>
  <si>
    <t>省本级小计</t>
  </si>
  <si>
    <t>省教育厅小计</t>
  </si>
  <si>
    <t>长沙市一中</t>
  </si>
  <si>
    <t>湖南师大附中</t>
  </si>
  <si>
    <t>教育厅系统财务：国防科大附中</t>
  </si>
  <si>
    <t>市县小计</t>
  </si>
  <si>
    <t>长沙市小计</t>
  </si>
  <si>
    <t>市本级及所辖区小计</t>
  </si>
  <si>
    <t>长沙市本级</t>
  </si>
  <si>
    <t>长沙县</t>
  </si>
  <si>
    <t>否</t>
  </si>
  <si>
    <t>一档</t>
  </si>
  <si>
    <t>望城区</t>
  </si>
  <si>
    <t>芙蓉区</t>
  </si>
  <si>
    <t>雨花区</t>
  </si>
  <si>
    <t>天心区</t>
  </si>
  <si>
    <t>岳麓区</t>
  </si>
  <si>
    <t>开福区</t>
  </si>
  <si>
    <t>浏阳市</t>
  </si>
  <si>
    <t>是</t>
  </si>
  <si>
    <t>宁乡市</t>
  </si>
  <si>
    <t>株洲市小计</t>
  </si>
  <si>
    <t>株洲市本级</t>
  </si>
  <si>
    <t>渌口区</t>
  </si>
  <si>
    <t>二档</t>
  </si>
  <si>
    <t>醴陵市</t>
  </si>
  <si>
    <t>攸县</t>
  </si>
  <si>
    <t>茶陵县</t>
  </si>
  <si>
    <t>三档</t>
  </si>
  <si>
    <t>炎陵县</t>
  </si>
  <si>
    <t>湘潭市小计</t>
  </si>
  <si>
    <t>湘潭市本级</t>
  </si>
  <si>
    <t>湘潭县</t>
  </si>
  <si>
    <t>湘乡市</t>
  </si>
  <si>
    <t>韶山市</t>
  </si>
  <si>
    <t>衡阳市小计</t>
  </si>
  <si>
    <t>衡阳市本级</t>
  </si>
  <si>
    <t>南岳区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</si>
  <si>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</si>
  <si>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</si>
  <si>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</si>
  <si>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</si>
  <si>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</si>
  <si>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</si>
  <si>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</si>
  <si>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</si>
  <si>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邵阳市本级</t>
  </si>
  <si>
    <t>双清区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</si>
  <si>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</si>
  <si>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</si>
  <si>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</si>
  <si>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</si>
  <si>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</si>
  <si>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</si>
  <si>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</si>
  <si>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</si>
  <si>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</si>
  <si>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</si>
  <si>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岳阳市本级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</si>
  <si>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</si>
  <si>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</si>
  <si>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</si>
  <si>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</si>
  <si>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</si>
  <si>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</si>
  <si>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</si>
  <si>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</si>
  <si>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</si>
  <si>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</si>
  <si>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常德市本级</t>
  </si>
  <si>
    <t>鼎城区</t>
  </si>
  <si>
    <t>西洞庭管理区</t>
  </si>
  <si>
    <t>西湖管理区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</si>
  <si>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</si>
  <si>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</si>
  <si>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</si>
  <si>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</si>
  <si>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</si>
  <si>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</si>
  <si>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</si>
  <si>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</si>
  <si>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</si>
  <si>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张家界市本级</t>
  </si>
  <si>
    <t>永定区</t>
  </si>
  <si>
    <t>武陵源区</t>
  </si>
  <si>
    <t>慈利县</t>
  </si>
  <si>
    <t>桑植县</t>
  </si>
  <si>
    <t>益阳市小计</t>
  </si>
  <si>
    <t>益阳市本级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</si>
  <si>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</si>
  <si>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</si>
  <si>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</si>
  <si>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</si>
  <si>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</si>
  <si>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</si>
  <si>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</si>
  <si>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</si>
  <si>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</si>
  <si>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</si>
  <si>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</si>
  <si>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</si>
  <si>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</si>
  <si>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</si>
  <si>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</si>
  <si>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</si>
  <si>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</si>
  <si>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</si>
  <si>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</si>
  <si>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</si>
  <si>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</si>
  <si>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</si>
  <si>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</si>
  <si>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</si>
  <si>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</si>
  <si>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</si>
  <si>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</si>
  <si>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</si>
  <si>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</si>
  <si>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</si>
  <si>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</si>
  <si>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</si>
  <si>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</si>
  <si>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</si>
  <si>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娄底市本级</t>
  </si>
  <si>
    <t>娄星区</t>
  </si>
  <si>
    <t>娄底市经济技术开发区</t>
  </si>
  <si>
    <t>涟源市</t>
  </si>
  <si>
    <t>冷水江市</t>
  </si>
  <si>
    <t>双峰县</t>
  </si>
  <si>
    <t>新化县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</si>
  <si>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</si>
  <si>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</si>
  <si>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</si>
  <si>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</si>
  <si>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</si>
  <si>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</si>
  <si>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</si>
  <si>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</si>
  <si>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</si>
  <si>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</si>
  <si>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</si>
  <si>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</si>
  <si>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</si>
  <si>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</si>
  <si>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</si>
  <si>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</si>
  <si>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湘西州本级</t>
  </si>
  <si>
    <t>吉首市</t>
  </si>
  <si>
    <t>四档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</si>
  <si>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</si>
  <si>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</si>
  <si>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</si>
  <si>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</si>
  <si>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</si>
  <si>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</si>
  <si>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</si>
  <si>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附件3-3</t>
  </si>
  <si>
    <t>2019年普通高中建档立卡家庭经济困难学生免费教科书资金分配表</t>
  </si>
  <si>
    <t>市县</t>
  </si>
  <si>
    <t>免费教科书人数(人）</t>
  </si>
  <si>
    <t>2019年资金需求（万元）</t>
  </si>
  <si>
    <t>2019年预安排资金额度（万元）</t>
  </si>
  <si>
    <t xml:space="preserve"> </t>
  </si>
  <si>
    <t>单位（市县）</t>
  </si>
  <si>
    <t>备注</t>
  </si>
  <si>
    <t>国家奖助学金</t>
  </si>
  <si>
    <t>免学费补助资金</t>
  </si>
  <si>
    <t>全省合计</t>
  </si>
  <si>
    <t>省本级合计</t>
  </si>
  <si>
    <t>教育系统小计</t>
  </si>
  <si>
    <t>省教育厅</t>
  </si>
  <si>
    <t>湖南第一师范学院</t>
  </si>
  <si>
    <t>衡阳师范学院</t>
  </si>
  <si>
    <t>长沙师范学院</t>
  </si>
  <si>
    <t>湖南开放大学（湖南网络工程职业学院）</t>
  </si>
  <si>
    <t>湖南环境生物职业技术学院</t>
  </si>
  <si>
    <t>湖南医药学院</t>
  </si>
  <si>
    <t>湖南科技职业学院</t>
  </si>
  <si>
    <t>湖南石油化工职业技术学院</t>
  </si>
  <si>
    <t>湖南化工职业技术学院</t>
  </si>
  <si>
    <t>湖南工艺美术职业学院</t>
  </si>
  <si>
    <t>湖南国防工业职业技术学院(湖南省江南工业学校)</t>
  </si>
  <si>
    <t>湖南机电职业技术学院</t>
  </si>
  <si>
    <t>湖南文理学院</t>
  </si>
  <si>
    <t>湖南城市学院</t>
  </si>
  <si>
    <t>邵阳学院</t>
  </si>
  <si>
    <t>怀化学院</t>
  </si>
  <si>
    <t>省建工集团</t>
  </si>
  <si>
    <t>湖南城建职业技术学院</t>
  </si>
  <si>
    <t>省水利厅</t>
  </si>
  <si>
    <t>湖南水利水电职业技术学院</t>
  </si>
  <si>
    <t>省卫健委</t>
  </si>
  <si>
    <t>湖南中医药高等专科学校</t>
  </si>
  <si>
    <t>省工信厅</t>
  </si>
  <si>
    <t>中南工业学校（湖南省工业技师学院）</t>
  </si>
  <si>
    <t>湖南电气职业技术学院</t>
  </si>
  <si>
    <t>张家界航空工业职业技术学院</t>
  </si>
  <si>
    <t>湖南省有色金属中等专业学校</t>
  </si>
  <si>
    <t>湖南有色金属职业技术学院</t>
  </si>
  <si>
    <t>省文旅厅</t>
  </si>
  <si>
    <t>湖南艺术职业学院</t>
  </si>
  <si>
    <t>省体育局</t>
  </si>
  <si>
    <t>湖南体育职业学院</t>
  </si>
  <si>
    <t>省农业农村厅</t>
  </si>
  <si>
    <t>湖南生物机电职业技术学院</t>
  </si>
  <si>
    <t>湖南省工业贸易学校</t>
  </si>
  <si>
    <t>省司法厅</t>
  </si>
  <si>
    <t>湖南司法警官职业学院</t>
  </si>
  <si>
    <t>省商务厅</t>
  </si>
  <si>
    <t>湖南外贸职业学院</t>
  </si>
  <si>
    <t>湖南现代物流职业技术学院</t>
  </si>
  <si>
    <t>省人社厅</t>
  </si>
  <si>
    <t>湖南劳动人事职业学院</t>
  </si>
  <si>
    <t>省残联</t>
  </si>
  <si>
    <t>湖南省特教中等专业学校</t>
  </si>
  <si>
    <t>省市场监管局</t>
  </si>
  <si>
    <t>湖南食品药品职业学院</t>
  </si>
  <si>
    <t>省发改委</t>
  </si>
  <si>
    <t>湖南理工职业技术学院</t>
  </si>
  <si>
    <t>省应急管理厅</t>
  </si>
  <si>
    <t>湖南安全技术职业学院</t>
  </si>
  <si>
    <t>省生态环境厅</t>
  </si>
  <si>
    <t>长沙环境保护职业技术学院</t>
  </si>
  <si>
    <t>省自然资源厅</t>
  </si>
  <si>
    <t>湖南工程职业技术学院</t>
  </si>
  <si>
    <t>省机关事务管理局</t>
  </si>
  <si>
    <t>湖南省商业职业中等专业学校（湖南省商业技师学院031010）</t>
  </si>
  <si>
    <t>省交通运输厅</t>
  </si>
  <si>
    <t>湖南省交通科技职业中等专业学校</t>
  </si>
  <si>
    <t>省粮食局</t>
  </si>
  <si>
    <t>湖南省经贸职业中专学校(湖南省经济贸易高级技工学校205006）</t>
  </si>
  <si>
    <t>实拨单位</t>
  </si>
  <si>
    <t>核工业卫生学校（999888）</t>
  </si>
  <si>
    <t>长沙建筑工程学校（999152）</t>
  </si>
  <si>
    <t>湖南省水利水电建设工程学校（中国水利水电第八工程局有限公司999649）</t>
  </si>
  <si>
    <t>长沙医学院（999818）</t>
  </si>
  <si>
    <t>湘潭钢铁集团有限公司职业中等专业学校（湖南华菱湘潭钢铁有限公司999056）</t>
  </si>
  <si>
    <t>人社系统</t>
  </si>
  <si>
    <r>
      <rPr>
        <b/>
        <sz val="8"/>
        <rFont val="黑体"/>
        <family val="3"/>
        <charset val="134"/>
      </rPr>
      <t>小计</t>
    </r>
  </si>
  <si>
    <r>
      <rPr>
        <sz val="8"/>
        <rFont val="黑体"/>
        <family val="3"/>
        <charset val="134"/>
      </rPr>
      <t>湖南劳动高级技工学校（湖南劳动人事职业学院</t>
    </r>
    <r>
      <rPr>
        <sz val="8"/>
        <rFont val="Times New Roman"/>
        <family val="1"/>
      </rPr>
      <t>301006</t>
    </r>
    <r>
      <rPr>
        <sz val="8"/>
        <rFont val="黑体"/>
        <family val="3"/>
        <charset val="134"/>
      </rPr>
      <t>）</t>
    </r>
  </si>
  <si>
    <t>湖南工程高级技工学校（湖南工程职业技术学院203022）</t>
  </si>
  <si>
    <r>
      <rPr>
        <sz val="8"/>
        <rFont val="黑体"/>
        <family val="3"/>
        <charset val="134"/>
      </rPr>
      <t>湖南建筑高级技工学校（</t>
    </r>
    <r>
      <rPr>
        <sz val="8"/>
        <rFont val="Times New Roman"/>
        <family val="1"/>
      </rPr>
      <t>364003</t>
    </r>
    <r>
      <rPr>
        <sz val="8"/>
        <rFont val="黑体"/>
        <family val="3"/>
        <charset val="134"/>
      </rPr>
      <t>）</t>
    </r>
  </si>
  <si>
    <t>湖南省工业技师学院（中南工业学校350022）</t>
  </si>
  <si>
    <t>湖南省汽车技师学院（350024）</t>
  </si>
  <si>
    <t>湖南轻工高级技工学校（350026）</t>
  </si>
  <si>
    <t>湖南兵器工业高级技工学校（350017）</t>
  </si>
  <si>
    <r>
      <rPr>
        <sz val="8"/>
        <rFont val="黑体"/>
        <family val="3"/>
        <charset val="134"/>
      </rPr>
      <t>省教育厅</t>
    </r>
  </si>
  <si>
    <r>
      <rPr>
        <sz val="8"/>
        <rFont val="黑体"/>
        <family val="3"/>
        <charset val="134"/>
      </rPr>
      <t>湖南机电高级技工学校（湖南机电职业技术学院</t>
    </r>
    <r>
      <rPr>
        <sz val="8"/>
        <rFont val="Times New Roman"/>
        <family val="1"/>
      </rPr>
      <t>100059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</si>
  <si>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湖南网络工程技工学校（湖南广播电视大学</t>
    </r>
    <r>
      <rPr>
        <sz val="8"/>
        <rFont val="Times New Roman"/>
        <family val="1"/>
      </rPr>
      <t>100034</t>
    </r>
    <r>
      <rPr>
        <sz val="8"/>
        <rFont val="黑体"/>
        <family val="3"/>
        <charset val="134"/>
      </rPr>
      <t>）</t>
    </r>
  </si>
  <si>
    <t>湖南省医药技工学校（湖南食品药品职业学院047003）</t>
  </si>
  <si>
    <r>
      <rPr>
        <sz val="8"/>
        <rFont val="黑体"/>
        <family val="3"/>
        <charset val="134"/>
      </rPr>
      <t>湖南交通高级技工学校（湖南省交通职业技术学院</t>
    </r>
    <r>
      <rPr>
        <sz val="8"/>
        <rFont val="Times New Roman"/>
        <family val="1"/>
      </rPr>
      <t>202008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</si>
  <si>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省粮食局</t>
    </r>
  </si>
  <si>
    <r>
      <rPr>
        <sz val="8"/>
        <rFont val="黑体"/>
        <family val="3"/>
        <charset val="134"/>
      </rPr>
      <t>湖南省经济贸易高级技工学校（</t>
    </r>
    <r>
      <rPr>
        <sz val="8"/>
        <rFont val="Times New Roman"/>
        <family val="1"/>
      </rPr>
      <t>205006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</si>
  <si>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省机关事务管理局</t>
    </r>
  </si>
  <si>
    <r>
      <rPr>
        <sz val="8"/>
        <rFont val="黑体"/>
        <family val="3"/>
        <charset val="134"/>
      </rPr>
      <t>湖南省商业技师学院（</t>
    </r>
    <r>
      <rPr>
        <sz val="8"/>
        <rFont val="Times New Roman"/>
        <family val="1"/>
      </rPr>
      <t>031010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</si>
  <si>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省人力资源和社会保障厅系统财务</t>
    </r>
  </si>
  <si>
    <t>江麓技工学校</t>
  </si>
  <si>
    <t>中钢集团衡阳重机技工学校（中钢集团衡阳重机职工大学）</t>
  </si>
  <si>
    <t>衡阳工业技工学校（衡阳工业职工大学）</t>
  </si>
  <si>
    <r>
      <rPr>
        <sz val="8"/>
        <rFont val="黑体"/>
        <family val="3"/>
        <charset val="134"/>
      </rPr>
      <t>白沙矿务局技工学校</t>
    </r>
  </si>
  <si>
    <r>
      <rPr>
        <sz val="8"/>
        <rFont val="黑体"/>
        <family val="3"/>
        <charset val="134"/>
      </rPr>
      <t>实拨单位</t>
    </r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</si>
  <si>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</si>
  <si>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</si>
  <si>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</si>
  <si>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</si>
  <si>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</si>
  <si>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市州合计</t>
  </si>
  <si>
    <t>长沙市</t>
  </si>
  <si>
    <t>长沙市本级及所辖区小计</t>
  </si>
  <si>
    <t>株洲市</t>
  </si>
  <si>
    <t>株洲市本级及所辖区小计</t>
  </si>
  <si>
    <t>湘潭市</t>
  </si>
  <si>
    <t>湘潭市本级及所辖区小计</t>
  </si>
  <si>
    <t>雨湖区</t>
  </si>
  <si>
    <t>岳塘区</t>
  </si>
  <si>
    <t>衡阳市</t>
  </si>
  <si>
    <t>衡阳市本级及所辖区小计</t>
  </si>
  <si>
    <t>雁峰区</t>
  </si>
  <si>
    <t>石鼓区</t>
  </si>
  <si>
    <t>珠晖区</t>
  </si>
  <si>
    <t>蒸湘区</t>
  </si>
  <si>
    <t>邵阳市</t>
  </si>
  <si>
    <t>邵阳市本级及所辖区小计</t>
  </si>
  <si>
    <t>邵东市</t>
  </si>
  <si>
    <t>岳阳市</t>
  </si>
  <si>
    <t>岳阳市本级及所辖区小计</t>
  </si>
  <si>
    <t>常德市</t>
  </si>
  <si>
    <t>常德市本级及所辖区小计</t>
  </si>
  <si>
    <t>张家界市</t>
  </si>
  <si>
    <t>张家界市本级及所辖区小计</t>
  </si>
  <si>
    <t>益阳市</t>
  </si>
  <si>
    <t>益阳市本级及所辖区小计</t>
  </si>
  <si>
    <t>永州市</t>
  </si>
  <si>
    <t>永州市本级及所辖区小计</t>
  </si>
  <si>
    <t>郴州市</t>
  </si>
  <si>
    <t>郴州市本级及所辖区小计</t>
  </si>
  <si>
    <t>娄底市</t>
  </si>
  <si>
    <t>娄底市本级及所辖区小计</t>
  </si>
  <si>
    <t>怀化市</t>
  </si>
  <si>
    <t>怀化市本级及所辖区小计</t>
  </si>
  <si>
    <t>湘西土家族苗族自治州</t>
  </si>
  <si>
    <t>湘西州小计</t>
  </si>
  <si>
    <t>参阅件1</t>
  </si>
  <si>
    <t>单位：万元</t>
  </si>
  <si>
    <t>应抵扣历史结余（负数为追补缺口（万元）</t>
  </si>
  <si>
    <t>已提前下达资金</t>
  </si>
  <si>
    <t>待下年抵扣</t>
  </si>
  <si>
    <t>奖学金</t>
  </si>
  <si>
    <t>助学金</t>
  </si>
  <si>
    <t>免学费</t>
  </si>
  <si>
    <t>中职免学费补助资金</t>
  </si>
  <si>
    <t>2021年教育系统预计资助人数（人）</t>
  </si>
  <si>
    <t>助学金分担比例(奖学金由中央全额承担）</t>
  </si>
  <si>
    <t>原始测算资金需求</t>
  </si>
  <si>
    <t>奖学金(市本级名额含所辖区）</t>
  </si>
  <si>
    <t>中央与地方</t>
  </si>
  <si>
    <t>省与市县</t>
  </si>
  <si>
    <r>
      <rPr>
        <sz val="8"/>
        <rFont val="黑体"/>
        <family val="3"/>
        <charset val="134"/>
      </rPr>
      <t>湖南国防工业职业技术学院</t>
    </r>
    <r>
      <rPr>
        <sz val="8"/>
        <rFont val="Times New Roman"/>
        <family val="1"/>
      </rPr>
      <t>(</t>
    </r>
    <r>
      <rPr>
        <sz val="8"/>
        <rFont val="黑体"/>
        <family val="3"/>
        <charset val="134"/>
      </rPr>
      <t>湖南省江南工业学校</t>
    </r>
    <r>
      <rPr>
        <sz val="8"/>
        <rFont val="Times New Roman"/>
        <family val="1"/>
      </rPr>
      <t>)</t>
    </r>
  </si>
  <si>
    <t>省人力资源和社会保障厅</t>
  </si>
  <si>
    <t>省残疾人联合会</t>
  </si>
  <si>
    <t>省食品药品监督管理局</t>
  </si>
  <si>
    <r>
      <rPr>
        <sz val="8"/>
        <rFont val="黑体"/>
        <family val="3"/>
        <charset val="134"/>
      </rPr>
      <t>湖南省商业职业中等专业学校（湖南省商业技师学院</t>
    </r>
    <r>
      <rPr>
        <sz val="8"/>
        <rFont val="Times New Roman"/>
        <family val="1"/>
      </rPr>
      <t>031010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</si>
  <si>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湖南省经贸职业中专学校</t>
    </r>
    <r>
      <rPr>
        <sz val="8"/>
        <rFont val="Times New Roman"/>
        <family val="1"/>
      </rPr>
      <t>(</t>
    </r>
    <r>
      <rPr>
        <sz val="8"/>
        <rFont val="黑体"/>
        <family val="3"/>
        <charset val="134"/>
      </rPr>
      <t>湖南省经济贸易高级技工学校</t>
    </r>
    <r>
      <rPr>
        <sz val="8"/>
        <rFont val="Times New Roman"/>
        <family val="1"/>
      </rPr>
      <t>205006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</si>
  <si>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湖南省水利水电建设工程学校（中国水利水电第八工程局有限公司</t>
    </r>
    <r>
      <rPr>
        <sz val="8"/>
        <rFont val="Times New Roman"/>
        <family val="1"/>
      </rPr>
      <t>999649</t>
    </r>
    <r>
      <rPr>
        <sz val="8"/>
        <rFont val="黑体"/>
        <family val="3"/>
        <charset val="134"/>
      </rPr>
      <t>）</t>
    </r>
  </si>
  <si>
    <r>
      <rPr>
        <sz val="8"/>
        <rFont val="黑体"/>
        <family val="3"/>
        <charset val="134"/>
      </rPr>
      <t>长沙医学院（</t>
    </r>
    <r>
      <rPr>
        <sz val="8"/>
        <rFont val="Times New Roman"/>
        <family val="1"/>
      </rPr>
      <t>999818</t>
    </r>
    <r>
      <rPr>
        <sz val="8"/>
        <rFont val="黑体"/>
        <family val="3"/>
        <charset val="134"/>
      </rPr>
      <t>）</t>
    </r>
  </si>
  <si>
    <t>序号</t>
  </si>
  <si>
    <t>湖南网络工程技工学校（湖南广播电视大学100034）</t>
  </si>
  <si>
    <t>省卫生厅</t>
  </si>
  <si>
    <t>省经信委</t>
  </si>
  <si>
    <t>省文化厅</t>
  </si>
  <si>
    <t>省安监局</t>
  </si>
  <si>
    <t>省环保厅</t>
  </si>
  <si>
    <t>吉首大学</t>
  </si>
  <si>
    <t>人社系统资助人数（人）</t>
  </si>
  <si>
    <t>追补历史缺口</t>
  </si>
  <si>
    <t>人力资源和社会保障系统</t>
  </si>
  <si>
    <r>
      <rPr>
        <b/>
        <sz val="9"/>
        <rFont val="黑体"/>
        <family val="3"/>
        <charset val="134"/>
      </rPr>
      <t>小计</t>
    </r>
  </si>
  <si>
    <r>
      <rPr>
        <sz val="9"/>
        <rFont val="黑体"/>
        <family val="3"/>
        <charset val="134"/>
      </rPr>
      <t>省人力资源和社会保障厅</t>
    </r>
  </si>
  <si>
    <r>
      <rPr>
        <sz val="9"/>
        <rFont val="黑体"/>
        <family val="3"/>
        <charset val="134"/>
      </rPr>
      <t>湖南劳动高级技工学校（湖南劳动人事职业学院</t>
    </r>
    <r>
      <rPr>
        <sz val="9"/>
        <rFont val="Times New Roman"/>
        <family val="1"/>
      </rPr>
      <t>301006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</si>
  <si>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湖南建筑高级技工学校（</t>
    </r>
    <r>
      <rPr>
        <sz val="9"/>
        <rFont val="Times New Roman"/>
        <family val="1"/>
      </rPr>
      <t>364003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</si>
  <si>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省教育厅</t>
    </r>
  </si>
  <si>
    <r>
      <rPr>
        <sz val="9"/>
        <rFont val="黑体"/>
        <family val="3"/>
        <charset val="134"/>
      </rPr>
      <t>湖南机电高级技工学校（湖南机电职业技术学院</t>
    </r>
    <r>
      <rPr>
        <sz val="9"/>
        <rFont val="Times New Roman"/>
        <family val="1"/>
      </rPr>
      <t>100059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</si>
  <si>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湖南网络工程技工学校（湖南广播电视大学</t>
    </r>
    <r>
      <rPr>
        <sz val="9"/>
        <rFont val="Times New Roman"/>
        <family val="1"/>
      </rPr>
      <t>100034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</si>
  <si>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湖南交通高级技工学校（湖南省交通职业技术学院</t>
    </r>
    <r>
      <rPr>
        <sz val="9"/>
        <rFont val="Times New Roman"/>
        <family val="1"/>
      </rPr>
      <t>202008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</si>
  <si>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省粮食局</t>
    </r>
  </si>
  <si>
    <r>
      <rPr>
        <sz val="9"/>
        <rFont val="黑体"/>
        <family val="3"/>
        <charset val="134"/>
      </rPr>
      <t>湖南省经济贸易高级技工学校（</t>
    </r>
    <r>
      <rPr>
        <sz val="9"/>
        <rFont val="Times New Roman"/>
        <family val="1"/>
      </rPr>
      <t>205006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</si>
  <si>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省机关事务管理局</t>
    </r>
  </si>
  <si>
    <r>
      <rPr>
        <sz val="9"/>
        <rFont val="黑体"/>
        <family val="3"/>
        <charset val="134"/>
      </rPr>
      <t>湖南省商业技师学院（</t>
    </r>
    <r>
      <rPr>
        <sz val="9"/>
        <rFont val="Times New Roman"/>
        <family val="1"/>
      </rPr>
      <t>031010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</si>
  <si>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省人力资源和社会保障厅系统财务</t>
    </r>
  </si>
  <si>
    <r>
      <rPr>
        <sz val="9"/>
        <rFont val="黑体"/>
        <family val="3"/>
        <charset val="134"/>
      </rPr>
      <t>白沙矿务局技工学校</t>
    </r>
  </si>
  <si>
    <r>
      <rPr>
        <sz val="9"/>
        <rFont val="黑体"/>
        <family val="3"/>
        <charset val="134"/>
      </rPr>
      <t>实拨单位</t>
    </r>
  </si>
  <si>
    <t>2021年教育系统免学费预计人数（人）</t>
  </si>
  <si>
    <t>人社系统免学费人数（人）</t>
  </si>
  <si>
    <t>人力资源和社会保障系统小计</t>
  </si>
  <si>
    <t>湖南劳动高级技工学校（湖南劳动人事职业学院301006）</t>
  </si>
  <si>
    <t>省地质矿产勘查开发局</t>
  </si>
  <si>
    <t>湖南建筑高级技工学校（364003）</t>
  </si>
  <si>
    <t>湖南机电高级技工学校（湖南机电职业技术学院100059）</t>
  </si>
  <si>
    <t>湖南交通高级技工学校（湖南省交通职业技术学院202008）</t>
  </si>
  <si>
    <t>湖南省经济贸易高级技工学校（205006）</t>
  </si>
  <si>
    <t>湖南省商业技师学院（031010）</t>
  </si>
  <si>
    <t>省人力资源和社会保障厅系统财务</t>
  </si>
  <si>
    <t>白沙矿务局技工学校</t>
  </si>
  <si>
    <t>湖南国防工业职业技术学院</t>
  </si>
  <si>
    <t>湖南省广播电视大学（湖南网络工程职业学院）</t>
  </si>
  <si>
    <t>省有色金属管理局</t>
  </si>
  <si>
    <t>湖南水利水电建设工程学校（中国水利水电第八工程局有限公司999649）</t>
  </si>
  <si>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021教育系统奖助学金</t>
    </r>
  </si>
  <si>
    <t>教育系统预计资助人数（人）</t>
  </si>
  <si>
    <t>2021人社系统资助人数（人）</t>
  </si>
  <si>
    <t>教育系统免学费人数（人）</t>
  </si>
  <si>
    <t>湖南有色金属工业技工学校（363007）</t>
  </si>
  <si>
    <t>地区</t>
  </si>
  <si>
    <t>学校（部分项目）</t>
  </si>
  <si>
    <t>奖助学金</t>
  </si>
  <si>
    <t>省本级</t>
  </si>
  <si>
    <t>2021年中职资助人数摸底测算表（省属校）</t>
  </si>
  <si>
    <t>2021年春季学期（人）</t>
  </si>
  <si>
    <t>2021年秋季学期（人）</t>
  </si>
  <si>
    <t>2021年全年：（春+秋）/2（人次）</t>
  </si>
  <si>
    <t>仍有资金结余，本次无需拨款</t>
  </si>
  <si>
    <t>截止到2020年，我校助学金结余21.37万，免学费结余0.28万</t>
  </si>
  <si>
    <t>截止到2020年，我校助学金结余资金0.1万</t>
  </si>
  <si>
    <t>2020年中职学生资助资金测算总表</t>
  </si>
  <si>
    <t>抵扣历史结余（负数为追补缺口（万元）</t>
  </si>
  <si>
    <t>抵扣调整后应安排资金</t>
  </si>
  <si>
    <t>应追加下达资金</t>
  </si>
  <si>
    <t>调整后应追加下达资金</t>
  </si>
  <si>
    <t>免学费补助</t>
  </si>
  <si>
    <t>省食品监管局</t>
  </si>
  <si>
    <t>原始资金需求（万元）</t>
    <phoneticPr fontId="15" type="noConversion"/>
  </si>
  <si>
    <t>国家助学金</t>
    <phoneticPr fontId="15" type="noConversion"/>
  </si>
  <si>
    <t>中职国家助学金</t>
    <phoneticPr fontId="15" type="noConversion"/>
  </si>
  <si>
    <t>中央</t>
    <phoneticPr fontId="15" type="noConversion"/>
  </si>
  <si>
    <t>调整后应下达资金</t>
    <phoneticPr fontId="15" type="noConversion"/>
  </si>
  <si>
    <t>本次应下达省级资金</t>
    <phoneticPr fontId="15" type="noConversion"/>
  </si>
  <si>
    <t>调整后本次下达省级资金</t>
    <phoneticPr fontId="15" type="noConversion"/>
  </si>
  <si>
    <t>预算代码</t>
  </si>
  <si>
    <t>单位</t>
  </si>
  <si>
    <t>研究生国家奖学金</t>
  </si>
  <si>
    <t>研究生国家助学金</t>
  </si>
  <si>
    <t>研究生学业奖学金</t>
  </si>
  <si>
    <t>研究生国家奖助学金合计（万元）</t>
  </si>
  <si>
    <t>名额（人）</t>
  </si>
  <si>
    <t xml:space="preserve">中央金额（万元）
</t>
  </si>
  <si>
    <t>春季名额（人）</t>
  </si>
  <si>
    <t>秋季名额（人）</t>
  </si>
  <si>
    <t>全年金额（万元）</t>
  </si>
  <si>
    <t>博士</t>
  </si>
  <si>
    <t>硕士</t>
  </si>
  <si>
    <t>高校</t>
  </si>
  <si>
    <t>全省总计</t>
  </si>
  <si>
    <t>省教育厅合计</t>
  </si>
  <si>
    <t>系统财务小计</t>
  </si>
  <si>
    <t>长沙矿冶研究院有限责任公司</t>
  </si>
  <si>
    <t>高等教育</t>
  </si>
  <si>
    <t>长沙矿山研究院有限责任公司</t>
  </si>
  <si>
    <t>湘潭大学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</si>
  <si>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</si>
  <si>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</si>
  <si>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</si>
  <si>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</si>
  <si>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</si>
  <si>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</si>
  <si>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南华大学</t>
  </si>
  <si>
    <t>湖南工业大学</t>
  </si>
  <si>
    <t>湖南工商大学</t>
  </si>
  <si>
    <t>湖南工程学院</t>
  </si>
  <si>
    <t>湖南理工学院</t>
  </si>
  <si>
    <t>湖南人文科技学院</t>
  </si>
  <si>
    <t>其他部门行业小计</t>
  </si>
  <si>
    <t>中共湖南省委党校</t>
  </si>
  <si>
    <t>高等职业教育</t>
  </si>
  <si>
    <t>2021年本专科生国家奖助学金分配明细表</t>
  </si>
  <si>
    <t>本专科生国家奖学金</t>
  </si>
  <si>
    <t>本专科国家助学金</t>
  </si>
  <si>
    <t>本专科生国家奖助学金合计（万元）</t>
  </si>
  <si>
    <t>金额
（万元）</t>
  </si>
  <si>
    <t>金额      （万元）</t>
  </si>
  <si>
    <t>其中</t>
  </si>
  <si>
    <t>一等</t>
  </si>
  <si>
    <t>二等</t>
  </si>
  <si>
    <t>三等</t>
  </si>
  <si>
    <t>市州</t>
  </si>
  <si>
    <t>湘潭大学兴湘学院</t>
  </si>
  <si>
    <t>吉首大学张家界学院</t>
  </si>
  <si>
    <t>湖南科技大学潇湘学院</t>
  </si>
  <si>
    <t>长沙理工大学城南学院</t>
  </si>
  <si>
    <t>湖南农业大学东方科技学院</t>
  </si>
  <si>
    <t>中南林业科技大学涉外学院</t>
  </si>
  <si>
    <t>湖南中医药大学湘杏学院</t>
  </si>
  <si>
    <t>湖南师范大学树达学院</t>
  </si>
  <si>
    <t>南华大学船山学院</t>
  </si>
  <si>
    <t>湖南工业大学科技学院</t>
  </si>
  <si>
    <t>湖南工商大学北津学院</t>
  </si>
  <si>
    <t>湖南工程学院应用技术学院</t>
  </si>
  <si>
    <t>湖南理工学院南湖学院</t>
  </si>
  <si>
    <t>湘南学院</t>
  </si>
  <si>
    <t>衡阳师范学院南岳学院</t>
  </si>
  <si>
    <t>湖南文理学院芙蓉学院</t>
  </si>
  <si>
    <t>湖南科技学院</t>
  </si>
  <si>
    <t>长沙民政职业技术学院</t>
  </si>
  <si>
    <t>湖南工学院</t>
  </si>
  <si>
    <t>湖南财政经济学院</t>
  </si>
  <si>
    <t>湖南女子学院</t>
  </si>
  <si>
    <t>湖南铁道职业技术学院</t>
  </si>
  <si>
    <t>湖南大众传媒职业技术学院</t>
  </si>
  <si>
    <t>湖南广播电视大学（湖南网络工程职业学院）</t>
  </si>
  <si>
    <t>湖南工业职业技术学院</t>
  </si>
  <si>
    <t>省地勘局</t>
  </si>
  <si>
    <t>省公安厅</t>
  </si>
  <si>
    <t>湖南警察学院</t>
  </si>
  <si>
    <t>省供销合作社</t>
  </si>
  <si>
    <t>湖南商务职业技术学院</t>
  </si>
  <si>
    <t>省交通厅</t>
  </si>
  <si>
    <t>湖南交通职业技术学院</t>
  </si>
  <si>
    <t>省农业厅</t>
  </si>
  <si>
    <t>省食品药品管理局</t>
  </si>
  <si>
    <t>省委党校</t>
  </si>
  <si>
    <t>长沙电力职业技术学院</t>
  </si>
  <si>
    <t>湖南邮电职业技术学院</t>
  </si>
  <si>
    <t>湖南航空工业职工工学院</t>
  </si>
  <si>
    <t>湖南涉外经济学院</t>
  </si>
  <si>
    <t>长沙医学院</t>
  </si>
  <si>
    <t>湖南信息学院</t>
  </si>
  <si>
    <t>保险职业学院</t>
  </si>
  <si>
    <t>科目</t>
  </si>
  <si>
    <t>全年应安排国家奖助学金</t>
  </si>
  <si>
    <t>湘财预〔2020〕379号、湘财教指〔2020〕82号、湘财教指〔2021〕8号、湘财预〔2021〕53号已下达中央和省级资金</t>
    <phoneticPr fontId="15" type="noConversion"/>
  </si>
  <si>
    <t>抵扣上年结余(负数为追补缺口）</t>
  </si>
  <si>
    <t>此次应下达省级资金</t>
  </si>
  <si>
    <t>待下年抵扣</t>
    <phoneticPr fontId="15" type="noConversion"/>
  </si>
  <si>
    <t>高校或市州</t>
  </si>
  <si>
    <t>上年结余</t>
  </si>
  <si>
    <t>湘财教指[2020]38号待下年抵扣资金</t>
  </si>
  <si>
    <t>内部调整</t>
  </si>
  <si>
    <t xml:space="preserve">      </t>
  </si>
  <si>
    <t>0</t>
  </si>
  <si>
    <t>2021年普通高中建档立卡家庭经济困难学生免学杂费资金清算明细表</t>
    <phoneticPr fontId="123" type="noConversion"/>
  </si>
  <si>
    <t>2020年秋免学杂费人数(人）</t>
  </si>
  <si>
    <t>湘财预〔2020〕379号湘财教指〔2020〕82号已提前下达资金（万元）</t>
  </si>
  <si>
    <t>此次下达省级资金</t>
    <phoneticPr fontId="123" type="noConversion"/>
  </si>
  <si>
    <t>单位：人/万元</t>
  </si>
  <si>
    <t>资助指标</t>
  </si>
  <si>
    <t>测算分档数</t>
  </si>
  <si>
    <t>一档       （3000元/生/年）</t>
  </si>
  <si>
    <t>二档      （1000元/生/年）</t>
  </si>
  <si>
    <t>已下达资金（万元）</t>
    <phoneticPr fontId="15" type="noConversion"/>
  </si>
  <si>
    <t>功能科目</t>
  </si>
  <si>
    <t xml:space="preserve"> 高校学生资助</t>
  </si>
  <si>
    <t>中职学生资助</t>
  </si>
  <si>
    <t>高中学生资助</t>
  </si>
  <si>
    <t>2050205高等教育</t>
  </si>
  <si>
    <t>2050302中专教育</t>
  </si>
  <si>
    <t>2050305高等职业教育</t>
  </si>
  <si>
    <t>2050204高中教育</t>
  </si>
  <si>
    <t>人社系统小计</t>
    <phoneticPr fontId="15" type="noConversion"/>
  </si>
  <si>
    <t>湖南国防工业职业技术学院(湖南省江南工业学校)</t>
    <phoneticPr fontId="15" type="noConversion"/>
  </si>
  <si>
    <t>核工业卫生学校（999888）</t>
    <phoneticPr fontId="15" type="noConversion"/>
  </si>
  <si>
    <t>长沙建筑工程学校（999152）</t>
    <phoneticPr fontId="15" type="noConversion"/>
  </si>
  <si>
    <t>湖南省水利水电建设工程学校（中国水利水电第八工程局有限公司999649）</t>
    <phoneticPr fontId="15" type="noConversion"/>
  </si>
  <si>
    <t>湘潭钢铁集团有限公司职业中等专业学校（湖南华菱湘潭钢铁有限公司999056）</t>
    <phoneticPr fontId="15" type="noConversion"/>
  </si>
  <si>
    <t>中国水利水电第八工程局高级技工学校（中国水利水电第八工程局有限公司999649）</t>
    <phoneticPr fontId="15" type="noConversion"/>
  </si>
  <si>
    <t>湘潭钢铁集团有限公司高级技工学校（湖南华菱湘潭钢铁有限公司999056）</t>
    <phoneticPr fontId="15" type="noConversion"/>
  </si>
  <si>
    <t>涟源钢铁集团有限公司技工学校（湖南华菱涟源钢铁有限公司999310）</t>
    <phoneticPr fontId="15" type="noConversion"/>
  </si>
  <si>
    <t>中铁十二局技工学校（湘潭铁路工程学校999145）</t>
    <phoneticPr fontId="15" type="noConversion"/>
  </si>
  <si>
    <t>中建五局技工学校（长沙建筑工程学校999152）</t>
    <phoneticPr fontId="15" type="noConversion"/>
  </si>
  <si>
    <t>省教育厅</t>
    <phoneticPr fontId="15" type="noConversion"/>
  </si>
  <si>
    <t xml:space="preserve">2021年普通高中国家助学金资金清算明细表        </t>
    <phoneticPr fontId="123" type="noConversion"/>
  </si>
  <si>
    <t>2021年中职学生资助省级补助资金测算总表</t>
    <phoneticPr fontId="15" type="noConversion"/>
  </si>
  <si>
    <t>2021年高校学生资助省级资金分配表</t>
    <phoneticPr fontId="15" type="noConversion"/>
  </si>
  <si>
    <t>2021年研究生国家奖助学金分配明细表</t>
    <phoneticPr fontId="15" type="noConversion"/>
  </si>
  <si>
    <t>附件4-2</t>
    <phoneticPr fontId="15" type="noConversion"/>
  </si>
  <si>
    <t>2021年全年各级资金分担额（万元）</t>
    <phoneticPr fontId="15" type="noConversion"/>
  </si>
  <si>
    <t>助学金分担比例</t>
    <phoneticPr fontId="15" type="noConversion"/>
  </si>
  <si>
    <t>各级应分担资金</t>
    <phoneticPr fontId="15" type="noConversion"/>
  </si>
  <si>
    <t>各级应分担资金</t>
    <phoneticPr fontId="15" type="noConversion"/>
  </si>
  <si>
    <t>各级应分担资金</t>
    <phoneticPr fontId="15" type="noConversion"/>
  </si>
  <si>
    <t>本专科生国家励志奖学金</t>
    <phoneticPr fontId="15" type="noConversion"/>
  </si>
  <si>
    <t>2021年学生资助省级资金分配表（省直单位）</t>
    <phoneticPr fontId="15" type="noConversion"/>
  </si>
  <si>
    <t>附件1</t>
    <phoneticPr fontId="15" type="noConversion"/>
  </si>
  <si>
    <t>附件2-1</t>
    <phoneticPr fontId="15" type="noConversion"/>
  </si>
  <si>
    <t>附件2-2</t>
    <phoneticPr fontId="15" type="noConversion"/>
  </si>
  <si>
    <t>附件3-1</t>
    <phoneticPr fontId="15" type="noConversion"/>
  </si>
  <si>
    <t>附件3-2</t>
    <phoneticPr fontId="15" type="noConversion"/>
  </si>
  <si>
    <t>附件3-3</t>
    <phoneticPr fontId="15" type="noConversion"/>
  </si>
  <si>
    <t>附件4-1：</t>
    <phoneticPr fontId="15" type="noConversion"/>
  </si>
  <si>
    <t>附件4-3</t>
    <phoneticPr fontId="15" type="noConversion"/>
  </si>
  <si>
    <t>奖助学金（政府预算经济科目列“50902助学金”，部门预算经济科目列“30308助学金”）</t>
    <phoneticPr fontId="15" type="noConversion"/>
  </si>
  <si>
    <t>助学金（政府预算经济科目列“50902助学金”，部门预算经济科目列“30308助学金”）</t>
    <phoneticPr fontId="15" type="noConversion"/>
  </si>
  <si>
    <t>免学费（政府预算经济科目列“50502商品和服务支出”，部门预算经济科目列“30299其他商品和服务支出”）</t>
    <phoneticPr fontId="15" type="noConversion"/>
  </si>
  <si>
    <t>2021年中职国家奖助学金省级资金清算明细表（教育部门）</t>
    <phoneticPr fontId="15" type="noConversion"/>
  </si>
  <si>
    <t>2021年中职国家奖助学金清算明细表（人社部门）</t>
    <phoneticPr fontId="15" type="noConversion"/>
  </si>
  <si>
    <t>2021年中职免学费补助省级资金清算明细表（教育部门）</t>
    <phoneticPr fontId="15" type="noConversion"/>
  </si>
  <si>
    <t>2021年中职免学费补助资金清算明细表（人社部门）</t>
    <phoneticPr fontId="15" type="noConversion"/>
  </si>
  <si>
    <t>湖南省工业技师学院（中南工业学校350015）</t>
    <phoneticPr fontId="15" type="noConversion"/>
  </si>
  <si>
    <t>湖南省汽车技师学院（350016）</t>
    <phoneticPr fontId="15" type="noConversion"/>
  </si>
  <si>
    <t>湖南轻工高级技工学校（350017）</t>
    <phoneticPr fontId="15" type="noConversion"/>
  </si>
  <si>
    <t>湖南兵器工业高级技工学校（350014）</t>
    <phoneticPr fontId="15" type="noConversion"/>
  </si>
  <si>
    <t>湖南省商务职业技术学院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</si>
</sst>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&quot;$&quot;* #,##0_-;\-&quot;$&quot;* #,##0_-;_-&quot;$&quot;* &quot;-&quot;_-;_-@_-"/>
    <numFmt numFmtId="178" formatCode="#,##0;\(#,##0\)"/>
    <numFmt numFmtId="179" formatCode="\$#,##0.00;\(\$#,##0.00\)"/>
    <numFmt numFmtId="180" formatCode="#,##0;\-#,##0;&quot;-&quot;"/>
    <numFmt numFmtId="181" formatCode="_(* #,##0.00_);_(* \(#,##0.00\);_(* &quot;-&quot;??_);_(@_)"/>
    <numFmt numFmtId="182" formatCode="_-* #,##0.00_-;\-* #,##0.00_-;_-* &quot;-&quot;??_-;_-@_-"/>
    <numFmt numFmtId="183" formatCode="_(&quot;$&quot;* #,##0.00_);_(&quot;$&quot;* \(#,##0.00\);_(&quot;$&quot;* &quot;-&quot;??_);_(@_)"/>
    <numFmt numFmtId="184" formatCode="\$#,##0;\(\$#,##0\)"/>
    <numFmt numFmtId="185" formatCode="_-* #,##0&quot;$&quot;_-;\-* #,##0&quot;$&quot;_-;_-* &quot;-&quot;&quot;$&quot;_-;_-@_-"/>
    <numFmt numFmtId="186" formatCode="0.0"/>
    <numFmt numFmtId="187" formatCode="0.00_ "/>
    <numFmt numFmtId="188" formatCode="_-* #,##0_$_-;\-* #,##0_$_-;_-* &quot;-&quot;_$_-;_-@_-"/>
    <numFmt numFmtId="189" formatCode="_-* #,##0.00_$_-;\-* #,##0.00_$_-;_-* &quot;-&quot;??_$_-;_-@_-"/>
    <numFmt numFmtId="190" formatCode="0_ "/>
    <numFmt numFmtId="191" formatCode="_-* #,##0.00&quot;$&quot;_-;\-* #,##0.00&quot;$&quot;_-;_-* &quot;-&quot;??&quot;$&quot;_-;_-@_-"/>
    <numFmt numFmtId="192" formatCode="0.0_);[Red]\(0.0\)"/>
    <numFmt numFmtId="193" formatCode="0.00_);[Red]\(0.00\)"/>
    <numFmt numFmtId="195" formatCode="0_);[Red]\(0\)"/>
    <numFmt numFmtId="196" formatCode="0.00_ ;[Red]\-0.00\ "/>
    <numFmt numFmtId="197" formatCode="0.0000_);[Red]\(0.0000\)"/>
  </numFmts>
  <fonts count="142">
    <font>
      <sz val="12"/>
      <name val="宋体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b/>
      <sz val="6"/>
      <name val="宋体"/>
      <family val="3"/>
      <charset val="134"/>
    </font>
    <font>
      <sz val="6"/>
      <name val="宋体"/>
      <family val="3"/>
      <charset val="134"/>
    </font>
    <font>
      <sz val="8"/>
      <name val="宋体"/>
      <family val="3"/>
      <charset val="134"/>
      <scheme val="minor"/>
    </font>
    <font>
      <sz val="16"/>
      <name val="黑体"/>
      <family val="3"/>
      <charset val="134"/>
    </font>
    <font>
      <sz val="20"/>
      <name val="方正小标宋_GBK"/>
      <family val="4"/>
      <charset val="134"/>
    </font>
    <font>
      <sz val="6"/>
      <name val="黑体"/>
      <family val="3"/>
      <charset val="134"/>
    </font>
    <font>
      <sz val="8"/>
      <name val="黑体"/>
      <family val="3"/>
      <charset val="134"/>
    </font>
    <font>
      <sz val="8"/>
      <name val="Times New Roman"/>
      <family val="1"/>
    </font>
    <font>
      <b/>
      <sz val="8"/>
      <name val="黑体"/>
      <family val="3"/>
      <charset val="134"/>
    </font>
    <font>
      <b/>
      <sz val="8"/>
      <name val="Times New Roman"/>
      <family val="1"/>
    </font>
    <font>
      <sz val="8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6"/>
      <name val="方正小标宋_GBK"/>
      <family val="4"/>
      <charset val="134"/>
    </font>
    <font>
      <b/>
      <sz val="6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sz val="8"/>
      <color rgb="FF00B0F0"/>
      <name val="黑体"/>
      <family val="3"/>
      <charset val="134"/>
    </font>
    <font>
      <sz val="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8"/>
      <name val="方正小标宋简体"/>
      <family val="4"/>
      <charset val="134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9"/>
      <name val="黑体"/>
      <family val="3"/>
      <charset val="134"/>
    </font>
    <font>
      <sz val="10"/>
      <name val="微软雅黑"/>
      <family val="2"/>
      <charset val="134"/>
    </font>
    <font>
      <sz val="9"/>
      <color rgb="FF000000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color rgb="FF000000"/>
      <name val="黑体"/>
      <family val="3"/>
      <charset val="134"/>
    </font>
    <font>
      <sz val="8"/>
      <name val="微软雅黑"/>
      <family val="2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theme="1"/>
      <name val="黑体"/>
      <family val="3"/>
      <charset val="134"/>
    </font>
    <font>
      <b/>
      <sz val="9"/>
      <name val="Times New Roman"/>
      <family val="1"/>
    </font>
    <font>
      <sz val="8"/>
      <color rgb="FFFF0000"/>
      <name val="黑体"/>
      <family val="3"/>
      <charset val="134"/>
    </font>
    <font>
      <sz val="9"/>
      <name val="Times New Roman"/>
      <family val="1"/>
    </font>
    <font>
      <sz val="8"/>
      <color rgb="FFFF0000"/>
      <name val="Times New Roman"/>
      <family val="1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sz val="6"/>
      <color theme="1"/>
      <name val="黑体"/>
      <family val="3"/>
      <charset val="134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indexed="1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8"/>
      <name val="方正小标宋_GBK"/>
      <family val="4"/>
      <charset val="134"/>
    </font>
    <font>
      <b/>
      <sz val="9"/>
      <name val="宋体"/>
      <family val="3"/>
      <charset val="134"/>
      <scheme val="major"/>
    </font>
    <font>
      <sz val="9"/>
      <color rgb="FFFF0000"/>
      <name val="宋体"/>
      <family val="3"/>
      <charset val="134"/>
      <scheme val="major"/>
    </font>
    <font>
      <b/>
      <sz val="9"/>
      <name val="黑体"/>
      <family val="3"/>
      <charset val="134"/>
    </font>
    <font>
      <sz val="10"/>
      <color theme="1"/>
      <name val="宋体"/>
      <family val="3"/>
      <charset val="134"/>
    </font>
    <font>
      <sz val="20"/>
      <color rgb="FFFF0000"/>
      <name val="方正小标宋_GBK"/>
      <family val="4"/>
      <charset val="134"/>
    </font>
    <font>
      <sz val="9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黑体"/>
      <family val="3"/>
      <charset val="134"/>
    </font>
    <font>
      <sz val="8"/>
      <name val="仿宋_GB2312"/>
      <family val="3"/>
      <charset val="134"/>
    </font>
    <font>
      <sz val="10"/>
      <color indexed="10"/>
      <name val="宋体"/>
      <family val="3"/>
      <charset val="134"/>
    </font>
    <font>
      <b/>
      <sz val="8"/>
      <name val="仿宋_GB2312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Geneva"/>
      <family val="1"/>
    </font>
    <font>
      <sz val="11"/>
      <color indexed="10"/>
      <name val="宋体"/>
      <family val="3"/>
      <charset val="134"/>
    </font>
    <font>
      <b/>
      <sz val="18"/>
      <name val="Arial"/>
      <family val="2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Times New Roman"/>
      <family val="1"/>
    </font>
    <font>
      <sz val="7"/>
      <name val="Small Fonts"/>
      <family val="2"/>
    </font>
    <font>
      <sz val="10"/>
      <color indexed="8"/>
      <name val="Arial"/>
      <family val="2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Helv"/>
      <family val="2"/>
    </font>
    <font>
      <sz val="11"/>
      <color indexed="60"/>
      <name val="宋体"/>
      <family val="3"/>
      <charset val="134"/>
    </font>
    <font>
      <b/>
      <i/>
      <sz val="16"/>
      <name val="Helv"/>
      <family val="2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sz val="11"/>
      <name val="ＭＳ Ｐゴシック"/>
      <family val="2"/>
    </font>
    <font>
      <b/>
      <sz val="21"/>
      <name val="楷体_GB2312"/>
      <family val="3"/>
      <charset val="134"/>
    </font>
    <font>
      <sz val="11"/>
      <color indexed="16"/>
      <name val="宋体"/>
      <family val="3"/>
      <charset val="134"/>
    </font>
    <font>
      <sz val="12"/>
      <name val="바탕체"/>
      <family val="3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2"/>
      <name val="Courier"/>
      <family val="3"/>
    </font>
    <font>
      <sz val="12"/>
      <name val="官帕眉"/>
      <charset val="134"/>
    </font>
    <font>
      <i/>
      <sz val="11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8"/>
      <color indexed="10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11"/>
      <name val="黑体"/>
      <family val="3"/>
      <charset val="134"/>
    </font>
    <font>
      <b/>
      <sz val="9"/>
      <name val="仿宋_GB2312"/>
      <family val="3"/>
      <charset val="134"/>
    </font>
    <font>
      <sz val="9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333333"/>
      <name val="Times New Roman"/>
      <family val="1"/>
    </font>
    <font>
      <sz val="8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color rgb="FF000000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6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8"/>
      <color rgb="FF000000"/>
      <name val="方正小标宋简体"/>
      <family val="3"/>
      <charset val="134"/>
    </font>
    <font>
      <sz val="10"/>
      <color rgb="FF000000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rgb="FFFF0000"/>
      <name val="仿宋_GB2312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733">
    <xf numFmtId="0" fontId="0" fillId="0" borderId="0"/>
    <xf numFmtId="0" fontId="76" fillId="0" borderId="22" applyNumberFormat="0" applyFill="0" applyAlignment="0" applyProtection="0">
      <alignment vertical="center"/>
    </xf>
    <xf numFmtId="0" fontId="83" fillId="0" borderId="0"/>
    <xf numFmtId="0" fontId="75" fillId="21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83" fillId="0" borderId="0"/>
    <xf numFmtId="0" fontId="73" fillId="1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9" fillId="0" borderId="0"/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80" fillId="0" borderId="0">
      <alignment vertical="center"/>
    </xf>
    <xf numFmtId="0" fontId="89" fillId="0" borderId="0"/>
    <xf numFmtId="0" fontId="94" fillId="30" borderId="24" applyNumberFormat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89" fillId="0" borderId="0"/>
    <xf numFmtId="0" fontId="73" fillId="26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177" fontId="79" fillId="0" borderId="0" applyFont="0" applyFill="0" applyBorder="0" applyAlignment="0" applyProtection="0"/>
    <xf numFmtId="0" fontId="73" fillId="22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89" fillId="0" borderId="0" applyFont="0" applyFill="0" applyBorder="0" applyAlignment="0" applyProtection="0"/>
    <xf numFmtId="0" fontId="73" fillId="12" borderId="0" applyNumberFormat="0" applyBorder="0" applyAlignment="0" applyProtection="0">
      <alignment vertical="center"/>
    </xf>
    <xf numFmtId="0" fontId="35" fillId="0" borderId="0"/>
    <xf numFmtId="0" fontId="89" fillId="0" borderId="0"/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3" fillId="0" borderId="0"/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83" fillId="0" borderId="0"/>
    <xf numFmtId="0" fontId="73" fillId="22" borderId="0" applyNumberFormat="0" applyBorder="0" applyAlignment="0" applyProtection="0">
      <alignment vertical="center"/>
    </xf>
    <xf numFmtId="0" fontId="89" fillId="0" borderId="0"/>
    <xf numFmtId="0" fontId="88" fillId="0" borderId="26" applyNumberFormat="0" applyFill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89" fillId="0" borderId="0"/>
    <xf numFmtId="0" fontId="88" fillId="0" borderId="26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35" fillId="0" borderId="0"/>
    <xf numFmtId="0" fontId="83" fillId="0" borderId="0"/>
    <xf numFmtId="0" fontId="84" fillId="0" borderId="0" applyNumberFormat="0" applyFill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89" fillId="0" borderId="0"/>
    <xf numFmtId="0" fontId="83" fillId="0" borderId="0"/>
    <xf numFmtId="0" fontId="83" fillId="0" borderId="0"/>
    <xf numFmtId="0" fontId="75" fillId="13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83" fillId="0" borderId="0"/>
    <xf numFmtId="0" fontId="73" fillId="1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8" fillId="0" borderId="3">
      <alignment horizontal="left" vertical="center"/>
    </xf>
    <xf numFmtId="0" fontId="73" fillId="18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181" fontId="79" fillId="0" borderId="0" applyFont="0" applyFill="0" applyBorder="0" applyAlignment="0" applyProtection="0"/>
    <xf numFmtId="0" fontId="75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0" fillId="0" borderId="0">
      <alignment vertical="center"/>
    </xf>
    <xf numFmtId="41" fontId="79" fillId="0" borderId="0" applyFont="0" applyFill="0" applyBorder="0" applyAlignment="0" applyProtection="0"/>
    <xf numFmtId="0" fontId="73" fillId="19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80" fillId="0" borderId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19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6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26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85" fillId="0" borderId="0" applyProtection="0"/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35" fillId="0" borderId="0"/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186" fontId="52" fillId="0" borderId="1">
      <alignment vertical="center"/>
      <protection locked="0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2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22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35" fillId="0" borderId="0"/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73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184" fontId="81" fillId="0" borderId="0"/>
    <xf numFmtId="0" fontId="35" fillId="0" borderId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35" fillId="0" borderId="0"/>
    <xf numFmtId="0" fontId="73" fillId="2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4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24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4" borderId="0" applyNumberFormat="0" applyBorder="0" applyAlignment="0" applyProtection="0">
      <alignment vertical="center"/>
    </xf>
    <xf numFmtId="0" fontId="35" fillId="0" borderId="0"/>
    <xf numFmtId="0" fontId="72" fillId="0" borderId="0" applyProtection="0"/>
    <xf numFmtId="0" fontId="80" fillId="0" borderId="0">
      <alignment vertical="center"/>
    </xf>
    <xf numFmtId="0" fontId="80" fillId="0" borderId="0">
      <alignment vertical="center"/>
    </xf>
    <xf numFmtId="0" fontId="73" fillId="24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4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3" fillId="24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4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24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73" fillId="24" borderId="0" applyNumberFormat="0" applyBorder="0" applyAlignment="0" applyProtection="0">
      <alignment vertical="center"/>
    </xf>
    <xf numFmtId="0" fontId="80" fillId="0" borderId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8" fillId="0" borderId="3">
      <alignment horizontal="left"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180" fontId="91" fillId="0" borderId="0" applyFill="0" applyBorder="0" applyAlignment="0"/>
    <xf numFmtId="0" fontId="101" fillId="0" borderId="0" applyFont="0" applyFill="0" applyBorder="0" applyAlignment="0" applyProtection="0"/>
    <xf numFmtId="178" fontId="81" fillId="0" borderId="0"/>
    <xf numFmtId="183" fontId="79" fillId="0" borderId="0" applyFont="0" applyFill="0" applyBorder="0" applyAlignment="0" applyProtection="0"/>
    <xf numFmtId="179" fontId="81" fillId="0" borderId="0"/>
    <xf numFmtId="2" fontId="72" fillId="0" borderId="0" applyProtection="0"/>
    <xf numFmtId="38" fontId="82" fillId="30" borderId="0" applyNumberFormat="0" applyBorder="0" applyAlignment="0" applyProtection="0"/>
    <xf numFmtId="0" fontId="75" fillId="13" borderId="0" applyNumberFormat="0" applyBorder="0" applyAlignment="0" applyProtection="0">
      <alignment vertical="center"/>
    </xf>
    <xf numFmtId="0" fontId="78" fillId="0" borderId="30" applyNumberFormat="0" applyAlignment="0" applyProtection="0">
      <alignment horizontal="left" vertical="center"/>
    </xf>
    <xf numFmtId="0" fontId="78" fillId="0" borderId="3">
      <alignment horizontal="left" vertical="center"/>
    </xf>
    <xf numFmtId="0" fontId="78" fillId="0" borderId="0" applyProtection="0"/>
    <xf numFmtId="43" fontId="35" fillId="0" borderId="0" applyFont="0" applyFill="0" applyBorder="0" applyAlignment="0" applyProtection="0">
      <alignment vertical="center"/>
    </xf>
    <xf numFmtId="0" fontId="35" fillId="0" borderId="0"/>
    <xf numFmtId="10" fontId="82" fillId="10" borderId="1" applyNumberFormat="0" applyBorder="0" applyAlignment="0" applyProtection="0"/>
    <xf numFmtId="0" fontId="35" fillId="0" borderId="0">
      <alignment vertical="center"/>
    </xf>
    <xf numFmtId="10" fontId="82" fillId="10" borderId="1" applyNumberFormat="0" applyBorder="0" applyAlignment="0" applyProtection="0"/>
    <xf numFmtId="37" fontId="90" fillId="0" borderId="0"/>
    <xf numFmtId="37" fontId="90" fillId="0" borderId="0"/>
    <xf numFmtId="37" fontId="90" fillId="0" borderId="0"/>
    <xf numFmtId="0" fontId="95" fillId="0" borderId="0"/>
    <xf numFmtId="0" fontId="97" fillId="0" borderId="0"/>
    <xf numFmtId="0" fontId="10" fillId="0" borderId="0"/>
    <xf numFmtId="10" fontId="79" fillId="0" borderId="0" applyFont="0" applyFill="0" applyBorder="0" applyAlignment="0" applyProtection="0"/>
    <xf numFmtId="0" fontId="80" fillId="0" borderId="0">
      <alignment vertical="center"/>
    </xf>
    <xf numFmtId="1" fontId="79" fillId="0" borderId="0"/>
    <xf numFmtId="0" fontId="35" fillId="0" borderId="0"/>
    <xf numFmtId="0" fontId="72" fillId="0" borderId="21" applyProtection="0"/>
    <xf numFmtId="0" fontId="35" fillId="0" borderId="0"/>
    <xf numFmtId="0" fontId="35" fillId="0" borderId="0"/>
    <xf numFmtId="0" fontId="52" fillId="0" borderId="1">
      <alignment horizontal="distributed" vertical="center" wrapText="1"/>
    </xf>
    <xf numFmtId="0" fontId="72" fillId="0" borderId="21" applyProtection="0"/>
    <xf numFmtId="0" fontId="77" fillId="0" borderId="23" applyNumberFormat="0" applyFill="0" applyAlignment="0" applyProtection="0">
      <alignment vertical="center"/>
    </xf>
    <xf numFmtId="0" fontId="72" fillId="0" borderId="21" applyProtection="0"/>
    <xf numFmtId="9" fontId="35" fillId="0" borderId="0" applyFont="0" applyFill="0" applyBorder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35" fillId="0" borderId="0">
      <alignment vertical="center"/>
    </xf>
    <xf numFmtId="0" fontId="98" fillId="0" borderId="29" applyNumberFormat="0" applyFill="0" applyAlignment="0" applyProtection="0">
      <alignment vertical="center"/>
    </xf>
    <xf numFmtId="0" fontId="35" fillId="0" borderId="0">
      <alignment vertical="center"/>
    </xf>
    <xf numFmtId="0" fontId="98" fillId="0" borderId="29" applyNumberFormat="0" applyFill="0" applyAlignment="0" applyProtection="0">
      <alignment vertical="center"/>
    </xf>
    <xf numFmtId="0" fontId="35" fillId="0" borderId="0">
      <alignment vertical="center"/>
    </xf>
    <xf numFmtId="0" fontId="98" fillId="0" borderId="29" applyNumberFormat="0" applyFill="0" applyAlignment="0" applyProtection="0">
      <alignment vertical="center"/>
    </xf>
    <xf numFmtId="0" fontId="35" fillId="0" borderId="0"/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76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76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76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76" fillId="0" borderId="22" applyNumberFormat="0" applyFill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76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02" fillId="0" borderId="0">
      <alignment horizontal="centerContinuous"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0" borderId="0"/>
    <xf numFmtId="0" fontId="71" fillId="0" borderId="0" applyNumberFormat="0" applyFill="0" applyBorder="0" applyAlignment="0" applyProtection="0">
      <alignment vertical="center"/>
    </xf>
    <xf numFmtId="0" fontId="35" fillId="0" borderId="0"/>
    <xf numFmtId="0" fontId="71" fillId="0" borderId="0" applyNumberFormat="0" applyFill="0" applyBorder="0" applyAlignment="0" applyProtection="0">
      <alignment vertical="center"/>
    </xf>
    <xf numFmtId="0" fontId="35" fillId="0" borderId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2" fillId="0" borderId="1">
      <alignment horizontal="distributed" vertical="center" wrapText="1"/>
    </xf>
    <xf numFmtId="0" fontId="35" fillId="0" borderId="0"/>
    <xf numFmtId="0" fontId="52" fillId="0" borderId="1">
      <alignment horizontal="distributed" vertical="center" wrapText="1"/>
    </xf>
    <xf numFmtId="0" fontId="52" fillId="0" borderId="1">
      <alignment horizontal="distributed" vertical="center" wrapText="1"/>
    </xf>
    <xf numFmtId="0" fontId="52" fillId="0" borderId="1">
      <alignment horizontal="distributed" vertical="center" wrapText="1"/>
    </xf>
    <xf numFmtId="0" fontId="52" fillId="0" borderId="1">
      <alignment horizontal="distributed" vertical="center" wrapText="1"/>
    </xf>
    <xf numFmtId="0" fontId="84" fillId="0" borderId="0" applyNumberFormat="0" applyFill="0" applyBorder="0" applyAlignment="0" applyProtection="0">
      <alignment vertical="center"/>
    </xf>
    <xf numFmtId="0" fontId="52" fillId="0" borderId="1">
      <alignment horizontal="distributed" vertical="center" wrapText="1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103" fillId="1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86" fillId="14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103" fillId="14" borderId="0" applyNumberFormat="0" applyBorder="0" applyAlignment="0" applyProtection="0">
      <alignment vertical="center"/>
    </xf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35" fillId="0" borderId="0"/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3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75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>
      <alignment vertical="center"/>
    </xf>
    <xf numFmtId="0" fontId="35" fillId="0" borderId="0"/>
    <xf numFmtId="0" fontId="105" fillId="33" borderId="32" applyNumberFormat="0" applyAlignment="0" applyProtection="0">
      <alignment vertical="center"/>
    </xf>
    <xf numFmtId="0" fontId="35" fillId="0" borderId="0"/>
    <xf numFmtId="0" fontId="8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>
      <alignment vertical="center"/>
    </xf>
    <xf numFmtId="0" fontId="75" fillId="25" borderId="0" applyNumberFormat="0" applyBorder="0" applyAlignment="0" applyProtection="0">
      <alignment vertical="center"/>
    </xf>
    <xf numFmtId="0" fontId="80" fillId="0" borderId="0">
      <alignment vertical="center"/>
    </xf>
    <xf numFmtId="0" fontId="75" fillId="25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>
      <alignment vertical="center"/>
    </xf>
    <xf numFmtId="0" fontId="35" fillId="0" borderId="0"/>
    <xf numFmtId="0" fontId="8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5" fillId="27" borderId="0" applyNumberFormat="0" applyBorder="0" applyAlignment="0" applyProtection="0">
      <alignment vertical="center"/>
    </xf>
    <xf numFmtId="0" fontId="35" fillId="0" borderId="0"/>
    <xf numFmtId="0" fontId="75" fillId="27" borderId="0" applyNumberFormat="0" applyBorder="0" applyAlignment="0" applyProtection="0">
      <alignment vertical="center"/>
    </xf>
    <xf numFmtId="0" fontId="35" fillId="0" borderId="0"/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35" fillId="0" borderId="0"/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35" fillId="0" borderId="0"/>
    <xf numFmtId="0" fontId="75" fillId="27" borderId="0" applyNumberFormat="0" applyBorder="0" applyAlignment="0" applyProtection="0">
      <alignment vertical="center"/>
    </xf>
    <xf numFmtId="0" fontId="35" fillId="0" borderId="0"/>
    <xf numFmtId="0" fontId="75" fillId="27" borderId="0" applyNumberFormat="0" applyBorder="0" applyAlignment="0" applyProtection="0">
      <alignment vertical="center"/>
    </xf>
    <xf numFmtId="0" fontId="35" fillId="0" borderId="0"/>
    <xf numFmtId="0" fontId="75" fillId="2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3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0" fillId="0" borderId="0"/>
    <xf numFmtId="0" fontId="35" fillId="0" borderId="0"/>
    <xf numFmtId="0" fontId="80" fillId="0" borderId="0">
      <alignment vertical="center"/>
    </xf>
    <xf numFmtId="0" fontId="35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>
      <alignment vertical="center"/>
    </xf>
    <xf numFmtId="0" fontId="35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0" fillId="0" borderId="0"/>
    <xf numFmtId="0" fontId="23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1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80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7" fillId="23" borderId="24" applyNumberFormat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2" borderId="28" applyNumberFormat="0" applyFont="0" applyAlignment="0" applyProtection="0">
      <alignment vertical="center"/>
    </xf>
    <xf numFmtId="0" fontId="35" fillId="0" borderId="0"/>
    <xf numFmtId="0" fontId="35" fillId="32" borderId="28" applyNumberFormat="0" applyFont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3" fillId="1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93" fillId="1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5" fillId="0" borderId="0">
      <alignment vertical="center"/>
    </xf>
    <xf numFmtId="0" fontId="106" fillId="0" borderId="0">
      <alignment vertical="center"/>
    </xf>
    <xf numFmtId="0" fontId="35" fillId="0" borderId="0"/>
    <xf numFmtId="0" fontId="35" fillId="0" borderId="0"/>
    <xf numFmtId="0" fontId="35" fillId="0" borderId="0" applyNumberFormat="0" applyFill="0" applyBorder="0" applyAlignment="0" applyProtection="0"/>
    <xf numFmtId="9" fontId="108" fillId="0" borderId="0" applyFont="0" applyFill="0" applyBorder="0" applyAlignment="0" applyProtection="0"/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86" fontId="52" fillId="0" borderId="1">
      <alignment vertical="center"/>
      <protection locked="0"/>
    </xf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81" fillId="0" borderId="0"/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94" fillId="30" borderId="24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0" fontId="105" fillId="33" borderId="32" applyNumberFormat="0" applyAlignment="0" applyProtection="0">
      <alignment vertical="center"/>
    </xf>
    <xf numFmtId="186" fontId="52" fillId="0" borderId="1">
      <alignment vertical="center"/>
      <protection locked="0"/>
    </xf>
    <xf numFmtId="0" fontId="105" fillId="33" borderId="32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188" fontId="89" fillId="0" borderId="0" applyFont="0" applyFill="0" applyBorder="0" applyAlignment="0" applyProtection="0"/>
    <xf numFmtId="189" fontId="89" fillId="0" borderId="0" applyFont="0" applyFill="0" applyBorder="0" applyAlignment="0" applyProtection="0"/>
    <xf numFmtId="185" fontId="89" fillId="0" borderId="0" applyFont="0" applyFill="0" applyBorder="0" applyAlignment="0" applyProtection="0"/>
    <xf numFmtId="191" fontId="8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89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108" fillId="0" borderId="0"/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99" fillId="30" borderId="31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0" fontId="87" fillId="23" borderId="24" applyNumberFormat="0" applyAlignment="0" applyProtection="0">
      <alignment vertical="center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1" fontId="52" fillId="0" borderId="1">
      <alignment vertical="center"/>
      <protection locked="0"/>
    </xf>
    <xf numFmtId="0" fontId="107" fillId="0" borderId="0"/>
    <xf numFmtId="186" fontId="52" fillId="0" borderId="1">
      <alignment vertical="center"/>
      <protection locked="0"/>
    </xf>
    <xf numFmtId="186" fontId="52" fillId="0" borderId="1">
      <alignment vertical="center"/>
      <protection locked="0"/>
    </xf>
    <xf numFmtId="186" fontId="52" fillId="0" borderId="1">
      <alignment vertical="center"/>
      <protection locked="0"/>
    </xf>
    <xf numFmtId="186" fontId="52" fillId="0" borderId="1">
      <alignment vertical="center"/>
      <protection locked="0"/>
    </xf>
    <xf numFmtId="0" fontId="79" fillId="0" borderId="0"/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80" fillId="34" borderId="25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0" fontId="35" fillId="32" borderId="28" applyNumberFormat="0" applyFont="0" applyAlignment="0" applyProtection="0">
      <alignment vertical="center"/>
    </xf>
    <xf numFmtId="38" fontId="101" fillId="0" borderId="0" applyFont="0" applyFill="0" applyBorder="0" applyAlignment="0" applyProtection="0"/>
    <xf numFmtId="40" fontId="101" fillId="0" borderId="0" applyFont="0" applyFill="0" applyBorder="0" applyAlignment="0" applyProtection="0"/>
    <xf numFmtId="0" fontId="104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</cellStyleXfs>
  <cellXfs count="857">
    <xf numFmtId="0" fontId="0" fillId="0" borderId="0" xfId="0"/>
    <xf numFmtId="0" fontId="1" fillId="0" borderId="0" xfId="0" applyFont="1"/>
    <xf numFmtId="193" fontId="1" fillId="0" borderId="0" xfId="0" applyNumberFormat="1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Fill="1"/>
    <xf numFmtId="0" fontId="4" fillId="0" borderId="0" xfId="0" applyFont="1"/>
    <xf numFmtId="0" fontId="0" fillId="0" borderId="0" xfId="0" applyAlignment="1">
      <alignment horizontal="center"/>
    </xf>
    <xf numFmtId="195" fontId="5" fillId="2" borderId="0" xfId="0" applyNumberFormat="1" applyFont="1" applyFill="1" applyBorder="1" applyAlignment="1">
      <alignment horizontal="center" vertical="center" wrapText="1"/>
    </xf>
    <xf numFmtId="195" fontId="5" fillId="2" borderId="0" xfId="0" applyNumberFormat="1" applyFont="1" applyFill="1" applyAlignment="1">
      <alignment vertical="center"/>
    </xf>
    <xf numFmtId="195" fontId="5" fillId="0" borderId="0" xfId="0" applyNumberFormat="1" applyFont="1" applyFill="1" applyAlignment="1">
      <alignment vertical="center"/>
    </xf>
    <xf numFmtId="187" fontId="8" fillId="0" borderId="0" xfId="0" applyNumberFormat="1" applyFont="1" applyFill="1" applyBorder="1" applyAlignment="1">
      <alignment horizontal="center" vertical="center" wrapText="1"/>
    </xf>
    <xf numFmtId="195" fontId="5" fillId="0" borderId="0" xfId="0" applyNumberFormat="1" applyFont="1" applyFill="1" applyBorder="1" applyAlignment="1">
      <alignment horizontal="center" vertical="center" wrapText="1"/>
    </xf>
    <xf numFmtId="195" fontId="5" fillId="0" borderId="0" xfId="0" applyNumberFormat="1" applyFont="1" applyFill="1" applyBorder="1" applyAlignment="1">
      <alignment horizontal="center" vertical="center"/>
    </xf>
    <xf numFmtId="0" fontId="9" fillId="0" borderId="1" xfId="26" applyFont="1" applyFill="1" applyBorder="1" applyAlignment="1">
      <alignment horizontal="center" vertical="center" wrapText="1"/>
    </xf>
    <xf numFmtId="195" fontId="9" fillId="2" borderId="1" xfId="26" applyNumberFormat="1" applyFont="1" applyFill="1" applyBorder="1" applyAlignment="1">
      <alignment horizontal="center" vertical="center" wrapText="1"/>
    </xf>
    <xf numFmtId="195" fontId="9" fillId="0" borderId="1" xfId="26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8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96" fontId="12" fillId="2" borderId="1" xfId="0" applyNumberFormat="1" applyFont="1" applyFill="1" applyBorder="1" applyAlignment="1">
      <alignment horizontal="center" vertical="center"/>
    </xf>
    <xf numFmtId="0" fontId="5" fillId="0" borderId="5" xfId="26" applyFont="1" applyFill="1" applyBorder="1" applyAlignment="1">
      <alignment horizontal="center" vertical="center" wrapText="1"/>
    </xf>
    <xf numFmtId="0" fontId="11" fillId="0" borderId="6" xfId="26" applyFont="1" applyFill="1" applyBorder="1" applyAlignment="1">
      <alignment vertical="center" wrapText="1"/>
    </xf>
    <xf numFmtId="196" fontId="12" fillId="0" borderId="1" xfId="0" applyNumberFormat="1" applyFont="1" applyFill="1" applyBorder="1" applyAlignment="1">
      <alignment horizontal="center" vertical="center"/>
    </xf>
    <xf numFmtId="193" fontId="12" fillId="0" borderId="1" xfId="0" applyNumberFormat="1" applyFont="1" applyFill="1" applyBorder="1" applyAlignment="1">
      <alignment horizontal="center" vertical="center"/>
    </xf>
    <xf numFmtId="0" fontId="9" fillId="2" borderId="1" xfId="26" applyFont="1" applyFill="1" applyBorder="1" applyAlignment="1">
      <alignment horizontal="left" vertical="center" wrapText="1"/>
    </xf>
    <xf numFmtId="196" fontId="10" fillId="2" borderId="1" xfId="0" applyNumberFormat="1" applyFont="1" applyFill="1" applyBorder="1" applyAlignment="1">
      <alignment horizontal="center" vertical="center"/>
    </xf>
    <xf numFmtId="196" fontId="10" fillId="0" borderId="1" xfId="0" applyNumberFormat="1" applyFont="1" applyFill="1" applyBorder="1" applyAlignment="1">
      <alignment horizontal="center" vertical="center"/>
    </xf>
    <xf numFmtId="0" fontId="9" fillId="0" borderId="1" xfId="26" applyFont="1" applyFill="1" applyBorder="1" applyAlignment="1">
      <alignment horizontal="left" vertical="center" wrapText="1"/>
    </xf>
    <xf numFmtId="0" fontId="9" fillId="0" borderId="6" xfId="26" applyFont="1" applyFill="1" applyBorder="1" applyAlignment="1">
      <alignment vertical="center" wrapText="1"/>
    </xf>
    <xf numFmtId="0" fontId="9" fillId="0" borderId="6" xfId="26" applyFont="1" applyFill="1" applyBorder="1" applyAlignment="1">
      <alignment horizontal="left" vertical="center" wrapText="1"/>
    </xf>
    <xf numFmtId="0" fontId="5" fillId="0" borderId="1" xfId="26" applyFont="1" applyFill="1" applyBorder="1" applyAlignment="1">
      <alignment horizontal="center" vertical="center" wrapText="1"/>
    </xf>
    <xf numFmtId="193" fontId="12" fillId="2" borderId="1" xfId="0" applyNumberFormat="1" applyFont="1" applyFill="1" applyBorder="1" applyAlignment="1">
      <alignment horizontal="center" vertical="center"/>
    </xf>
    <xf numFmtId="49" fontId="5" fillId="0" borderId="1" xfId="26" applyNumberFormat="1" applyFont="1" applyFill="1" applyBorder="1" applyAlignment="1">
      <alignment horizontal="center" vertical="center" wrapText="1"/>
    </xf>
    <xf numFmtId="0" fontId="11" fillId="0" borderId="1" xfId="26" applyFont="1" applyFill="1" applyBorder="1" applyAlignment="1">
      <alignment horizontal="left" vertical="center" wrapText="1"/>
    </xf>
    <xf numFmtId="196" fontId="12" fillId="2" borderId="1" xfId="26" applyNumberFormat="1" applyFont="1" applyFill="1" applyBorder="1" applyAlignment="1">
      <alignment horizontal="center" vertical="center" wrapText="1"/>
    </xf>
    <xf numFmtId="0" fontId="13" fillId="0" borderId="1" xfId="26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195" fontId="11" fillId="0" borderId="1" xfId="26" applyNumberFormat="1" applyFont="1" applyBorder="1" applyAlignment="1">
      <alignment horizontal="center" vertical="center" wrapText="1"/>
    </xf>
    <xf numFmtId="195" fontId="12" fillId="0" borderId="1" xfId="26" applyNumberFormat="1" applyFont="1" applyBorder="1" applyAlignment="1">
      <alignment vertical="center" wrapText="1"/>
    </xf>
    <xf numFmtId="0" fontId="9" fillId="0" borderId="1" xfId="820" applyFont="1" applyFill="1" applyBorder="1" applyAlignment="1">
      <alignment horizontal="center" vertical="center" wrapText="1"/>
    </xf>
    <xf numFmtId="0" fontId="10" fillId="0" borderId="1" xfId="1328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187" fontId="12" fillId="2" borderId="1" xfId="0" applyNumberFormat="1" applyFont="1" applyFill="1" applyBorder="1" applyAlignment="1">
      <alignment horizontal="center" vertical="center"/>
    </xf>
    <xf numFmtId="196" fontId="9" fillId="2" borderId="1" xfId="0" applyNumberFormat="1" applyFont="1" applyFill="1" applyBorder="1" applyAlignment="1">
      <alignment horizontal="center" vertical="center"/>
    </xf>
    <xf numFmtId="193" fontId="14" fillId="0" borderId="0" xfId="0" applyNumberFormat="1" applyFont="1" applyFill="1" applyAlignment="1">
      <alignment horizontal="center" vertical="center"/>
    </xf>
    <xf numFmtId="193" fontId="14" fillId="2" borderId="0" xfId="0" applyNumberFormat="1" applyFont="1" applyFill="1" applyAlignment="1">
      <alignment horizontal="center" vertical="center"/>
    </xf>
    <xf numFmtId="193" fontId="9" fillId="0" borderId="1" xfId="820" applyNumberFormat="1" applyFont="1" applyBorder="1" applyAlignment="1">
      <alignment horizontal="center" vertical="center"/>
    </xf>
    <xf numFmtId="193" fontId="9" fillId="2" borderId="1" xfId="820" applyNumberFormat="1" applyFont="1" applyFill="1" applyBorder="1" applyAlignment="1">
      <alignment horizontal="center" vertical="center"/>
    </xf>
    <xf numFmtId="196" fontId="9" fillId="0" borderId="1" xfId="26" applyNumberFormat="1" applyFont="1" applyFill="1" applyBorder="1" applyAlignment="1">
      <alignment horizontal="center" vertical="center"/>
    </xf>
    <xf numFmtId="196" fontId="9" fillId="2" borderId="1" xfId="26" applyNumberFormat="1" applyFont="1" applyFill="1" applyBorder="1" applyAlignment="1">
      <alignment horizontal="center" vertical="center"/>
    </xf>
    <xf numFmtId="196" fontId="9" fillId="3" borderId="1" xfId="26" applyNumberFormat="1" applyFont="1" applyFill="1" applyBorder="1" applyAlignment="1">
      <alignment horizontal="center" vertical="center"/>
    </xf>
    <xf numFmtId="196" fontId="9" fillId="0" borderId="5" xfId="26" applyNumberFormat="1" applyFont="1" applyFill="1" applyBorder="1" applyAlignment="1">
      <alignment horizontal="center" vertical="center"/>
    </xf>
    <xf numFmtId="190" fontId="1" fillId="2" borderId="0" xfId="0" applyNumberFormat="1" applyFont="1" applyFill="1"/>
    <xf numFmtId="187" fontId="15" fillId="2" borderId="0" xfId="0" applyNumberFormat="1" applyFont="1" applyFill="1"/>
    <xf numFmtId="193" fontId="16" fillId="0" borderId="0" xfId="0" applyNumberFormat="1" applyFont="1" applyFill="1" applyAlignment="1">
      <alignment horizontal="center" vertical="center"/>
    </xf>
    <xf numFmtId="193" fontId="9" fillId="0" borderId="1" xfId="820" applyNumberFormat="1" applyFont="1" applyBorder="1" applyAlignment="1">
      <alignment horizontal="center" vertical="center" wrapText="1"/>
    </xf>
    <xf numFmtId="193" fontId="9" fillId="0" borderId="6" xfId="820" applyNumberFormat="1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49" fontId="9" fillId="0" borderId="1" xfId="820" applyNumberFormat="1" applyFont="1" applyFill="1" applyBorder="1" applyAlignment="1">
      <alignment horizontal="center" vertical="center" wrapText="1"/>
    </xf>
    <xf numFmtId="0" fontId="9" fillId="0" borderId="1" xfId="1328" applyFont="1" applyFill="1" applyBorder="1" applyAlignment="1">
      <alignment horizontal="left" vertical="center" wrapText="1"/>
    </xf>
    <xf numFmtId="0" fontId="12" fillId="0" borderId="6" xfId="26" applyFont="1" applyFill="1" applyBorder="1" applyAlignment="1">
      <alignment vertical="center" wrapText="1"/>
    </xf>
    <xf numFmtId="0" fontId="12" fillId="0" borderId="1" xfId="1328" applyFont="1" applyFill="1" applyBorder="1" applyAlignment="1">
      <alignment horizontal="left" vertical="center" wrapText="1"/>
    </xf>
    <xf numFmtId="0" fontId="10" fillId="0" borderId="1" xfId="820" applyFont="1" applyFill="1" applyBorder="1" applyAlignment="1">
      <alignment horizontal="center" vertical="center" wrapText="1"/>
    </xf>
    <xf numFmtId="0" fontId="11" fillId="0" borderId="1" xfId="1328" applyFont="1" applyFill="1" applyBorder="1" applyAlignment="1">
      <alignment horizontal="left" vertical="center" wrapText="1"/>
    </xf>
    <xf numFmtId="195" fontId="18" fillId="0" borderId="1" xfId="26" applyNumberFormat="1" applyFont="1" applyFill="1" applyBorder="1" applyAlignment="1">
      <alignment horizontal="center" vertical="center" wrapText="1"/>
    </xf>
    <xf numFmtId="0" fontId="11" fillId="0" borderId="1" xfId="26" applyFont="1" applyFill="1" applyBorder="1" applyAlignment="1">
      <alignment vertical="center" wrapText="1"/>
    </xf>
    <xf numFmtId="0" fontId="9" fillId="0" borderId="1" xfId="26" applyFont="1" applyFill="1" applyBorder="1" applyAlignment="1">
      <alignment vertical="center" wrapText="1"/>
    </xf>
    <xf numFmtId="0" fontId="21" fillId="0" borderId="1" xfId="26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196" fontId="2" fillId="4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1" fillId="0" borderId="1" xfId="26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 applyFill="1"/>
    <xf numFmtId="193" fontId="1" fillId="0" borderId="0" xfId="0" applyNumberFormat="1" applyFont="1"/>
    <xf numFmtId="187" fontId="0" fillId="2" borderId="0" xfId="0" applyNumberFormat="1" applyFill="1"/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28" fillId="5" borderId="1" xfId="0" applyNumberFormat="1" applyFont="1" applyFill="1" applyBorder="1" applyAlignment="1">
      <alignment horizontal="center" vertical="center" wrapText="1"/>
    </xf>
    <xf numFmtId="0" fontId="27" fillId="6" borderId="8" xfId="0" applyNumberFormat="1" applyFont="1" applyFill="1" applyBorder="1" applyAlignment="1">
      <alignment horizontal="center" vertical="center"/>
    </xf>
    <xf numFmtId="0" fontId="27" fillId="6" borderId="9" xfId="0" applyNumberFormat="1" applyFont="1" applyFill="1" applyBorder="1" applyAlignment="1">
      <alignment horizontal="center" vertical="center"/>
    </xf>
    <xf numFmtId="0" fontId="28" fillId="5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left" vertical="center" wrapText="1"/>
    </xf>
    <xf numFmtId="0" fontId="29" fillId="0" borderId="8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5" borderId="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left" vertical="center" wrapText="1"/>
    </xf>
    <xf numFmtId="0" fontId="30" fillId="3" borderId="1" xfId="0" applyNumberFormat="1" applyFont="1" applyFill="1" applyBorder="1" applyAlignment="1">
      <alignment horizontal="center" vertical="center"/>
    </xf>
    <xf numFmtId="0" fontId="33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29" fillId="0" borderId="10" xfId="0" applyNumberFormat="1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left" vertical="center"/>
    </xf>
    <xf numFmtId="0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 wrapText="1"/>
    </xf>
    <xf numFmtId="0" fontId="30" fillId="5" borderId="0" xfId="0" applyNumberFormat="1" applyFont="1" applyFill="1" applyAlignment="1">
      <alignment horizontal="center" vertical="center"/>
    </xf>
    <xf numFmtId="0" fontId="23" fillId="0" borderId="0" xfId="0" applyNumberFormat="1" applyFont="1" applyFill="1" applyAlignment="1"/>
    <xf numFmtId="0" fontId="30" fillId="3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3" fillId="0" borderId="0" xfId="0" applyNumberFormat="1" applyFont="1" applyFill="1" applyAlignment="1">
      <alignment wrapText="1"/>
    </xf>
    <xf numFmtId="0" fontId="23" fillId="5" borderId="0" xfId="0" applyNumberFormat="1" applyFont="1" applyFill="1" applyAlignment="1"/>
    <xf numFmtId="190" fontId="0" fillId="0" borderId="0" xfId="0" applyNumberFormat="1"/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ont="1"/>
    <xf numFmtId="190" fontId="0" fillId="3" borderId="0" xfId="0" applyNumberFormat="1" applyFill="1"/>
    <xf numFmtId="0" fontId="38" fillId="2" borderId="1" xfId="26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9" fillId="2" borderId="2" xfId="26" applyFont="1" applyFill="1" applyBorder="1" applyAlignment="1">
      <alignment horizontal="left" vertical="center" wrapText="1"/>
    </xf>
    <xf numFmtId="196" fontId="10" fillId="2" borderId="1" xfId="26" applyNumberFormat="1" applyFont="1" applyFill="1" applyBorder="1" applyAlignment="1">
      <alignment horizontal="center" vertical="center" wrapText="1"/>
    </xf>
    <xf numFmtId="196" fontId="10" fillId="0" borderId="1" xfId="26" applyNumberFormat="1" applyFont="1" applyFill="1" applyBorder="1" applyAlignment="1">
      <alignment horizontal="center" vertical="center" wrapText="1"/>
    </xf>
    <xf numFmtId="0" fontId="39" fillId="2" borderId="0" xfId="26" applyFont="1" applyFill="1" applyBorder="1" applyAlignment="1">
      <alignment horizontal="center" vertical="center" wrapText="1"/>
    </xf>
    <xf numFmtId="9" fontId="46" fillId="0" borderId="0" xfId="26" applyNumberFormat="1" applyFont="1" applyBorder="1" applyAlignment="1">
      <alignment horizontal="center" vertical="center" wrapText="1"/>
    </xf>
    <xf numFmtId="9" fontId="8" fillId="0" borderId="0" xfId="26" applyNumberFormat="1" applyFont="1" applyBorder="1" applyAlignment="1">
      <alignment horizontal="center" vertical="center" wrapText="1"/>
    </xf>
    <xf numFmtId="195" fontId="47" fillId="2" borderId="1" xfId="26" applyNumberFormat="1" applyFont="1" applyFill="1" applyBorder="1" applyAlignment="1">
      <alignment horizontal="center" vertical="center" wrapText="1"/>
    </xf>
    <xf numFmtId="9" fontId="47" fillId="0" borderId="4" xfId="26" applyNumberFormat="1" applyFont="1" applyFill="1" applyBorder="1" applyAlignment="1">
      <alignment horizontal="center" vertical="center" wrapText="1"/>
    </xf>
    <xf numFmtId="0" fontId="40" fillId="0" borderId="4" xfId="26" applyFont="1" applyFill="1" applyBorder="1" applyAlignment="1">
      <alignment horizontal="center" vertical="center" wrapText="1"/>
    </xf>
    <xf numFmtId="193" fontId="40" fillId="2" borderId="1" xfId="26" applyNumberFormat="1" applyFont="1" applyFill="1" applyBorder="1" applyAlignment="1">
      <alignment horizontal="center" vertical="center" wrapText="1"/>
    </xf>
    <xf numFmtId="9" fontId="40" fillId="0" borderId="1" xfId="26" applyNumberFormat="1" applyFont="1" applyFill="1" applyBorder="1" applyAlignment="1">
      <alignment horizontal="center" vertical="center" wrapText="1"/>
    </xf>
    <xf numFmtId="195" fontId="40" fillId="0" borderId="1" xfId="26" applyNumberFormat="1" applyFont="1" applyFill="1" applyBorder="1" applyAlignment="1">
      <alignment horizontal="center" vertical="center" wrapText="1"/>
    </xf>
    <xf numFmtId="0" fontId="9" fillId="0" borderId="5" xfId="26" applyFont="1" applyFill="1" applyBorder="1" applyAlignment="1">
      <alignment horizontal="center" vertical="center" wrapText="1"/>
    </xf>
    <xf numFmtId="9" fontId="47" fillId="0" borderId="1" xfId="26" applyNumberFormat="1" applyFont="1" applyFill="1" applyBorder="1" applyAlignment="1">
      <alignment horizontal="center" vertical="center" wrapText="1"/>
    </xf>
    <xf numFmtId="9" fontId="48" fillId="0" borderId="1" xfId="26" applyNumberFormat="1" applyFont="1" applyBorder="1" applyAlignment="1">
      <alignment horizontal="center" vertical="center" wrapText="1"/>
    </xf>
    <xf numFmtId="9" fontId="42" fillId="0" borderId="1" xfId="26" applyNumberFormat="1" applyFont="1" applyBorder="1" applyAlignment="1">
      <alignment horizontal="center" vertical="center" wrapText="1"/>
    </xf>
    <xf numFmtId="0" fontId="29" fillId="0" borderId="1" xfId="26" applyFont="1" applyFill="1" applyBorder="1" applyAlignment="1">
      <alignment horizontal="left" vertical="center" wrapText="1"/>
    </xf>
    <xf numFmtId="9" fontId="42" fillId="0" borderId="1" xfId="26" applyNumberFormat="1" applyFont="1" applyFill="1" applyBorder="1" applyAlignment="1">
      <alignment horizontal="center" vertical="center" wrapText="1"/>
    </xf>
    <xf numFmtId="195" fontId="47" fillId="0" borderId="1" xfId="26" applyNumberFormat="1" applyFont="1" applyFill="1" applyBorder="1" applyAlignment="1">
      <alignment horizontal="center" vertical="center" wrapText="1"/>
    </xf>
    <xf numFmtId="49" fontId="9" fillId="0" borderId="1" xfId="26" applyNumberFormat="1" applyFont="1" applyFill="1" applyBorder="1" applyAlignment="1">
      <alignment horizontal="center" vertical="center" wrapText="1"/>
    </xf>
    <xf numFmtId="0" fontId="2" fillId="0" borderId="1" xfId="26" applyFont="1" applyFill="1" applyBorder="1" applyAlignment="1">
      <alignment horizontal="left" vertical="center" wrapText="1"/>
    </xf>
    <xf numFmtId="9" fontId="42" fillId="2" borderId="1" xfId="26" applyNumberFormat="1" applyFont="1" applyFill="1" applyBorder="1" applyAlignment="1">
      <alignment horizontal="center" vertical="center" wrapText="1"/>
    </xf>
    <xf numFmtId="9" fontId="42" fillId="0" borderId="1" xfId="820" applyNumberFormat="1" applyFont="1" applyFill="1" applyBorder="1" applyAlignment="1">
      <alignment horizontal="center" vertical="center"/>
    </xf>
    <xf numFmtId="193" fontId="40" fillId="0" borderId="1" xfId="26" applyNumberFormat="1" applyFont="1" applyFill="1" applyBorder="1" applyAlignment="1">
      <alignment horizontal="center" vertical="center" wrapText="1"/>
    </xf>
    <xf numFmtId="193" fontId="29" fillId="0" borderId="0" xfId="26" applyNumberFormat="1" applyFont="1" applyFill="1" applyAlignment="1">
      <alignment horizontal="center" vertical="center" wrapText="1"/>
    </xf>
    <xf numFmtId="193" fontId="29" fillId="2" borderId="0" xfId="26" applyNumberFormat="1" applyFont="1" applyFill="1" applyAlignment="1">
      <alignment horizontal="center" vertical="center" wrapText="1"/>
    </xf>
    <xf numFmtId="192" fontId="29" fillId="0" borderId="0" xfId="820" applyNumberFormat="1" applyFont="1" applyFill="1" applyBorder="1" applyAlignment="1">
      <alignment horizontal="right" vertical="center" wrapText="1"/>
    </xf>
    <xf numFmtId="196" fontId="40" fillId="0" borderId="1" xfId="26" applyNumberFormat="1" applyFont="1" applyFill="1" applyBorder="1" applyAlignment="1">
      <alignment horizontal="center" vertical="center" wrapText="1"/>
    </xf>
    <xf numFmtId="196" fontId="40" fillId="2" borderId="1" xfId="26" applyNumberFormat="1" applyFont="1" applyFill="1" applyBorder="1" applyAlignment="1">
      <alignment horizontal="center" vertical="center" wrapText="1"/>
    </xf>
    <xf numFmtId="193" fontId="42" fillId="0" borderId="1" xfId="26" applyNumberFormat="1" applyFont="1" applyFill="1" applyBorder="1" applyAlignment="1">
      <alignment horizontal="center" vertical="center" wrapText="1"/>
    </xf>
    <xf numFmtId="193" fontId="42" fillId="2" borderId="1" xfId="26" applyNumberFormat="1" applyFont="1" applyFill="1" applyBorder="1" applyAlignment="1">
      <alignment horizontal="center" vertical="center" wrapText="1"/>
    </xf>
    <xf numFmtId="193" fontId="40" fillId="8" borderId="1" xfId="26" applyNumberFormat="1" applyFont="1" applyFill="1" applyBorder="1" applyAlignment="1">
      <alignment horizontal="center" vertical="center" wrapText="1"/>
    </xf>
    <xf numFmtId="195" fontId="40" fillId="2" borderId="1" xfId="26" applyNumberFormat="1" applyFont="1" applyFill="1" applyBorder="1" applyAlignment="1">
      <alignment horizontal="center" vertical="center" wrapText="1"/>
    </xf>
    <xf numFmtId="193" fontId="40" fillId="0" borderId="1" xfId="26" applyNumberFormat="1" applyFont="1" applyBorder="1" applyAlignment="1">
      <alignment horizontal="center" vertical="center" wrapText="1"/>
    </xf>
    <xf numFmtId="9" fontId="40" fillId="0" borderId="1" xfId="26" applyNumberFormat="1" applyFont="1" applyBorder="1" applyAlignment="1">
      <alignment horizontal="center" vertical="center" wrapText="1"/>
    </xf>
    <xf numFmtId="0" fontId="41" fillId="0" borderId="1" xfId="26" applyFont="1" applyFill="1" applyBorder="1" applyAlignment="1">
      <alignment horizontal="left" vertical="center" wrapText="1"/>
    </xf>
    <xf numFmtId="9" fontId="40" fillId="2" borderId="1" xfId="26" applyNumberFormat="1" applyFont="1" applyFill="1" applyBorder="1" applyAlignment="1">
      <alignment horizontal="center" vertical="center" wrapText="1"/>
    </xf>
    <xf numFmtId="196" fontId="42" fillId="2" borderId="1" xfId="2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3" fillId="0" borderId="14" xfId="0" applyFont="1" applyFill="1" applyBorder="1" applyAlignment="1">
      <alignment horizontal="center" vertical="center"/>
    </xf>
    <xf numFmtId="9" fontId="29" fillId="2" borderId="1" xfId="26" applyNumberFormat="1" applyFont="1" applyFill="1" applyBorder="1" applyAlignment="1">
      <alignment horizontal="center" vertical="center" wrapText="1"/>
    </xf>
    <xf numFmtId="195" fontId="29" fillId="2" borderId="1" xfId="26" applyNumberFormat="1" applyFont="1" applyFill="1" applyBorder="1" applyAlignment="1">
      <alignment horizontal="center" vertical="center" wrapText="1"/>
    </xf>
    <xf numFmtId="195" fontId="40" fillId="2" borderId="1" xfId="0" applyNumberFormat="1" applyFont="1" applyFill="1" applyBorder="1" applyAlignment="1">
      <alignment horizontal="center" vertical="center"/>
    </xf>
    <xf numFmtId="9" fontId="42" fillId="2" borderId="1" xfId="0" applyNumberFormat="1" applyFont="1" applyFill="1" applyBorder="1" applyAlignment="1">
      <alignment horizontal="center" vertical="center"/>
    </xf>
    <xf numFmtId="9" fontId="40" fillId="2" borderId="1" xfId="0" applyNumberFormat="1" applyFont="1" applyFill="1" applyBorder="1" applyAlignment="1">
      <alignment horizontal="center" vertical="center"/>
    </xf>
    <xf numFmtId="196" fontId="40" fillId="2" borderId="1" xfId="0" applyNumberFormat="1" applyFont="1" applyFill="1" applyBorder="1" applyAlignment="1">
      <alignment horizontal="center" vertical="center"/>
    </xf>
    <xf numFmtId="0" fontId="54" fillId="2" borderId="1" xfId="26" applyFont="1" applyFill="1" applyBorder="1" applyAlignment="1">
      <alignment vertical="center" wrapText="1"/>
    </xf>
    <xf numFmtId="0" fontId="54" fillId="2" borderId="4" xfId="26" applyFont="1" applyFill="1" applyBorder="1" applyAlignment="1">
      <alignment vertical="center" wrapText="1"/>
    </xf>
    <xf numFmtId="195" fontId="42" fillId="0" borderId="1" xfId="0" applyNumberFormat="1" applyFont="1" applyFill="1" applyBorder="1" applyAlignment="1">
      <alignment horizontal="center" vertical="center"/>
    </xf>
    <xf numFmtId="193" fontId="54" fillId="2" borderId="1" xfId="26" applyNumberFormat="1" applyFont="1" applyFill="1" applyBorder="1" applyAlignment="1">
      <alignment horizontal="left" vertical="center" wrapText="1"/>
    </xf>
    <xf numFmtId="195" fontId="40" fillId="0" borderId="1" xfId="0" applyNumberFormat="1" applyFont="1" applyFill="1" applyBorder="1" applyAlignment="1">
      <alignment horizontal="center" vertical="center"/>
    </xf>
    <xf numFmtId="193" fontId="40" fillId="2" borderId="1" xfId="0" applyNumberFormat="1" applyFont="1" applyFill="1" applyBorder="1" applyAlignment="1">
      <alignment horizontal="center" vertical="center"/>
    </xf>
    <xf numFmtId="0" fontId="54" fillId="2" borderId="1" xfId="26" applyFont="1" applyFill="1" applyBorder="1" applyAlignment="1">
      <alignment horizontal="left" vertical="center" wrapText="1"/>
    </xf>
    <xf numFmtId="196" fontId="40" fillId="0" borderId="1" xfId="0" applyNumberFormat="1" applyFont="1" applyFill="1" applyBorder="1" applyAlignment="1">
      <alignment horizontal="center" vertical="center"/>
    </xf>
    <xf numFmtId="0" fontId="38" fillId="2" borderId="1" xfId="26" applyFont="1" applyFill="1" applyBorder="1" applyAlignment="1">
      <alignment horizontal="center" vertical="center" wrapText="1"/>
    </xf>
    <xf numFmtId="193" fontId="40" fillId="0" borderId="1" xfId="0" applyNumberFormat="1" applyFont="1" applyFill="1" applyBorder="1" applyAlignment="1">
      <alignment horizontal="center" vertical="center"/>
    </xf>
    <xf numFmtId="0" fontId="38" fillId="2" borderId="1" xfId="1328" applyFont="1" applyFill="1" applyBorder="1" applyAlignment="1">
      <alignment horizontal="left" vertical="center" wrapText="1"/>
    </xf>
    <xf numFmtId="196" fontId="42" fillId="2" borderId="1" xfId="0" applyNumberFormat="1" applyFont="1" applyFill="1" applyBorder="1" applyAlignment="1">
      <alignment horizontal="center" vertical="center"/>
    </xf>
    <xf numFmtId="196" fontId="0" fillId="0" borderId="0" xfId="0" applyNumberFormat="1"/>
    <xf numFmtId="196" fontId="57" fillId="0" borderId="14" xfId="820" applyNumberFormat="1" applyFont="1" applyBorder="1" applyAlignment="1">
      <alignment vertical="center" wrapText="1"/>
    </xf>
    <xf numFmtId="196" fontId="57" fillId="0" borderId="14" xfId="820" applyNumberFormat="1" applyFont="1" applyBorder="1" applyAlignment="1">
      <alignment horizontal="center" vertical="center" wrapText="1"/>
    </xf>
    <xf numFmtId="0" fontId="58" fillId="0" borderId="0" xfId="0" applyFont="1" applyFill="1" applyAlignment="1">
      <alignment vertical="center"/>
    </xf>
    <xf numFmtId="0" fontId="5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96" fontId="0" fillId="0" borderId="1" xfId="0" applyNumberFormat="1" applyBorder="1"/>
    <xf numFmtId="0" fontId="0" fillId="0" borderId="1" xfId="0" applyBorder="1" applyAlignment="1">
      <alignment horizontal="center" wrapText="1"/>
    </xf>
    <xf numFmtId="195" fontId="0" fillId="0" borderId="0" xfId="0" applyNumberFormat="1" applyFill="1"/>
    <xf numFmtId="9" fontId="4" fillId="2" borderId="0" xfId="0" applyNumberFormat="1" applyFont="1" applyFill="1"/>
    <xf numFmtId="195" fontId="5" fillId="0" borderId="0" xfId="0" applyNumberFormat="1" applyFont="1" applyFill="1" applyAlignment="1">
      <alignment vertical="center" wrapText="1"/>
    </xf>
    <xf numFmtId="9" fontId="22" fillId="2" borderId="0" xfId="0" applyNumberFormat="1" applyFont="1" applyFill="1" applyAlignment="1">
      <alignment vertical="center"/>
    </xf>
    <xf numFmtId="9" fontId="4" fillId="2" borderId="0" xfId="0" applyNumberFormat="1" applyFont="1" applyFill="1" applyAlignment="1">
      <alignment vertical="center"/>
    </xf>
    <xf numFmtId="9" fontId="22" fillId="2" borderId="0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9" fontId="9" fillId="2" borderId="1" xfId="26" applyNumberFormat="1" applyFont="1" applyFill="1" applyBorder="1" applyAlignment="1">
      <alignment horizontal="center" vertical="center" wrapText="1"/>
    </xf>
    <xf numFmtId="195" fontId="12" fillId="0" borderId="1" xfId="0" applyNumberFormat="1" applyFont="1" applyFill="1" applyBorder="1" applyAlignment="1">
      <alignment horizontal="center" vertical="center"/>
    </xf>
    <xf numFmtId="195" fontId="12" fillId="2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95" fontId="10" fillId="0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195" fontId="43" fillId="0" borderId="1" xfId="0" applyNumberFormat="1" applyFont="1" applyFill="1" applyBorder="1" applyAlignment="1">
      <alignment horizontal="center" vertical="center"/>
    </xf>
    <xf numFmtId="196" fontId="43" fillId="0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45" fillId="0" borderId="0" xfId="0" applyFont="1"/>
    <xf numFmtId="195" fontId="29" fillId="0" borderId="0" xfId="26" applyNumberFormat="1" applyFont="1" applyBorder="1" applyAlignment="1">
      <alignment horizontal="center" vertical="center" wrapText="1"/>
    </xf>
    <xf numFmtId="9" fontId="29" fillId="0" borderId="0" xfId="26" applyNumberFormat="1" applyFont="1" applyBorder="1" applyAlignment="1">
      <alignment horizontal="center" vertical="center" wrapText="1"/>
    </xf>
    <xf numFmtId="192" fontId="8" fillId="0" borderId="14" xfId="820" applyNumberFormat="1" applyFont="1" applyFill="1" applyBorder="1" applyAlignment="1">
      <alignment horizontal="right" vertical="center" wrapText="1"/>
    </xf>
    <xf numFmtId="195" fontId="29" fillId="0" borderId="14" xfId="820" applyNumberFormat="1" applyFont="1" applyFill="1" applyBorder="1" applyAlignment="1">
      <alignment horizontal="right" vertical="center" wrapText="1"/>
    </xf>
    <xf numFmtId="9" fontId="29" fillId="0" borderId="14" xfId="820" applyNumberFormat="1" applyFont="1" applyFill="1" applyBorder="1" applyAlignment="1">
      <alignment horizontal="right" vertical="center" wrapText="1"/>
    </xf>
    <xf numFmtId="192" fontId="29" fillId="0" borderId="14" xfId="820" applyNumberFormat="1" applyFont="1" applyFill="1" applyBorder="1" applyAlignment="1">
      <alignment horizontal="right" vertical="center" wrapText="1"/>
    </xf>
    <xf numFmtId="9" fontId="29" fillId="0" borderId="5" xfId="26" applyNumberFormat="1" applyFont="1" applyBorder="1" applyAlignment="1">
      <alignment horizontal="center" vertical="center" wrapText="1"/>
    </xf>
    <xf numFmtId="0" fontId="29" fillId="10" borderId="5" xfId="1327" applyFont="1" applyFill="1" applyBorder="1" applyAlignment="1">
      <alignment horizontal="center" vertical="center" wrapText="1"/>
    </xf>
    <xf numFmtId="195" fontId="56" fillId="0" borderId="1" xfId="26" applyNumberFormat="1" applyFont="1" applyBorder="1" applyAlignment="1">
      <alignment horizontal="center" vertical="center" wrapText="1"/>
    </xf>
    <xf numFmtId="195" fontId="40" fillId="0" borderId="1" xfId="26" applyNumberFormat="1" applyFont="1" applyBorder="1" applyAlignment="1">
      <alignment horizontal="center" vertical="center" wrapText="1"/>
    </xf>
    <xf numFmtId="0" fontId="42" fillId="0" borderId="1" xfId="820" applyFont="1" applyFill="1" applyBorder="1" applyAlignment="1">
      <alignment horizontal="center" vertical="center" wrapText="1"/>
    </xf>
    <xf numFmtId="0" fontId="42" fillId="0" borderId="1" xfId="1328" applyFont="1" applyFill="1" applyBorder="1" applyAlignment="1">
      <alignment horizontal="left" vertical="center" wrapText="1"/>
    </xf>
    <xf numFmtId="195" fontId="42" fillId="0" borderId="1" xfId="26" applyNumberFormat="1" applyFont="1" applyBorder="1" applyAlignment="1">
      <alignment horizontal="center" vertical="center" wrapText="1"/>
    </xf>
    <xf numFmtId="49" fontId="29" fillId="0" borderId="1" xfId="820" applyNumberFormat="1" applyFont="1" applyFill="1" applyBorder="1" applyAlignment="1">
      <alignment horizontal="center" vertical="center" wrapText="1"/>
    </xf>
    <xf numFmtId="0" fontId="29" fillId="0" borderId="1" xfId="1328" applyFont="1" applyFill="1" applyBorder="1" applyAlignment="1">
      <alignment horizontal="left" vertical="center" wrapText="1"/>
    </xf>
    <xf numFmtId="0" fontId="29" fillId="0" borderId="1" xfId="820" applyFont="1" applyFill="1" applyBorder="1" applyAlignment="1">
      <alignment horizontal="center" vertical="center" wrapText="1"/>
    </xf>
    <xf numFmtId="0" fontId="40" fillId="0" borderId="6" xfId="26" applyFont="1" applyFill="1" applyBorder="1" applyAlignment="1">
      <alignment vertical="center" wrapText="1"/>
    </xf>
    <xf numFmtId="0" fontId="40" fillId="0" borderId="1" xfId="1328" applyFont="1" applyFill="1" applyBorder="1" applyAlignment="1">
      <alignment horizontal="left" vertical="center" wrapText="1"/>
    </xf>
    <xf numFmtId="0" fontId="56" fillId="0" borderId="1" xfId="1328" applyFont="1" applyFill="1" applyBorder="1" applyAlignment="1">
      <alignment horizontal="left" vertical="center" wrapText="1"/>
    </xf>
    <xf numFmtId="187" fontId="40" fillId="0" borderId="1" xfId="26" applyNumberFormat="1" applyFont="1" applyBorder="1" applyAlignment="1">
      <alignment horizontal="center" vertical="center" wrapText="1"/>
    </xf>
    <xf numFmtId="193" fontId="29" fillId="0" borderId="14" xfId="820" applyNumberFormat="1" applyFont="1" applyFill="1" applyBorder="1" applyAlignment="1">
      <alignment horizontal="right" vertical="center" wrapText="1"/>
    </xf>
    <xf numFmtId="193" fontId="29" fillId="2" borderId="14" xfId="820" applyNumberFormat="1" applyFont="1" applyFill="1" applyBorder="1" applyAlignment="1">
      <alignment horizontal="right" vertical="center" wrapText="1"/>
    </xf>
    <xf numFmtId="193" fontId="29" fillId="0" borderId="0" xfId="820" applyNumberFormat="1" applyFont="1" applyFill="1" applyBorder="1" applyAlignment="1">
      <alignment horizontal="right" vertical="center" wrapText="1"/>
    </xf>
    <xf numFmtId="187" fontId="40" fillId="2" borderId="1" xfId="26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5" fillId="0" borderId="1" xfId="0" applyFont="1" applyBorder="1"/>
    <xf numFmtId="0" fontId="0" fillId="0" borderId="1" xfId="0" applyFont="1" applyBorder="1"/>
    <xf numFmtId="193" fontId="0" fillId="0" borderId="0" xfId="0" applyNumberFormat="1"/>
    <xf numFmtId="0" fontId="15" fillId="0" borderId="0" xfId="0" applyFont="1"/>
    <xf numFmtId="9" fontId="4" fillId="0" borderId="0" xfId="0" applyNumberFormat="1" applyFont="1"/>
    <xf numFmtId="0" fontId="4" fillId="0" borderId="0" xfId="0" applyFont="1" applyAlignment="1">
      <alignment wrapText="1"/>
    </xf>
    <xf numFmtId="192" fontId="39" fillId="2" borderId="14" xfId="820" applyNumberFormat="1" applyFont="1" applyFill="1" applyBorder="1" applyAlignment="1">
      <alignment horizontal="right" vertical="center" wrapText="1"/>
    </xf>
    <xf numFmtId="9" fontId="46" fillId="0" borderId="14" xfId="820" applyNumberFormat="1" applyFont="1" applyFill="1" applyBorder="1" applyAlignment="1">
      <alignment horizontal="right" vertical="center" wrapText="1"/>
    </xf>
    <xf numFmtId="195" fontId="47" fillId="2" borderId="4" xfId="26" applyNumberFormat="1" applyFont="1" applyFill="1" applyBorder="1" applyAlignment="1">
      <alignment horizontal="center" vertical="center" wrapText="1"/>
    </xf>
    <xf numFmtId="195" fontId="48" fillId="2" borderId="1" xfId="26" applyNumberFormat="1" applyFont="1" applyFill="1" applyBorder="1" applyAlignment="1">
      <alignment horizontal="center" vertical="center" wrapText="1"/>
    </xf>
    <xf numFmtId="0" fontId="9" fillId="2" borderId="6" xfId="26" applyFont="1" applyFill="1" applyBorder="1" applyAlignment="1">
      <alignment horizontal="left" vertical="center" wrapText="1"/>
    </xf>
    <xf numFmtId="195" fontId="49" fillId="2" borderId="1" xfId="26" applyNumberFormat="1" applyFont="1" applyFill="1" applyBorder="1" applyAlignment="1">
      <alignment horizontal="center" vertical="center" wrapText="1"/>
    </xf>
    <xf numFmtId="192" fontId="29" fillId="2" borderId="14" xfId="82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93" fontId="0" fillId="2" borderId="0" xfId="0" applyNumberFormat="1" applyFill="1"/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2" borderId="6" xfId="26" applyFont="1" applyFill="1" applyBorder="1" applyAlignment="1">
      <alignment vertical="center" wrapText="1"/>
    </xf>
    <xf numFmtId="0" fontId="5" fillId="2" borderId="1" xfId="26" applyFont="1" applyFill="1" applyBorder="1" applyAlignment="1">
      <alignment horizontal="center" vertical="center" wrapText="1"/>
    </xf>
    <xf numFmtId="49" fontId="5" fillId="2" borderId="1" xfId="26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93" fontId="9" fillId="0" borderId="1" xfId="820" applyNumberFormat="1" applyFont="1" applyFill="1" applyBorder="1" applyAlignment="1">
      <alignment horizontal="center" vertical="center" wrapText="1"/>
    </xf>
    <xf numFmtId="193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93" fontId="1" fillId="2" borderId="0" xfId="0" applyNumberFormat="1" applyFont="1" applyFill="1"/>
    <xf numFmtId="187" fontId="0" fillId="0" borderId="0" xfId="0" applyNumberFormat="1" applyFill="1" applyAlignment="1">
      <alignment horizontal="center" vertical="center"/>
    </xf>
    <xf numFmtId="0" fontId="27" fillId="10" borderId="1" xfId="1327" applyFont="1" applyFill="1" applyBorder="1" applyAlignment="1">
      <alignment horizontal="center" vertical="center" wrapText="1"/>
    </xf>
    <xf numFmtId="0" fontId="27" fillId="10" borderId="5" xfId="1327" applyFont="1" applyFill="1" applyBorder="1" applyAlignment="1">
      <alignment horizontal="center" vertical="center" wrapText="1"/>
    </xf>
    <xf numFmtId="193" fontId="27" fillId="10" borderId="5" xfId="1327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9" fillId="2" borderId="1" xfId="917" applyNumberFormat="1" applyFont="1" applyFill="1" applyBorder="1" applyAlignment="1">
      <alignment horizontal="center" vertical="center" wrapText="1"/>
    </xf>
    <xf numFmtId="0" fontId="60" fillId="10" borderId="1" xfId="1327" applyFont="1" applyFill="1" applyBorder="1" applyAlignment="1">
      <alignment horizontal="center" vertical="center" wrapText="1"/>
    </xf>
    <xf numFmtId="195" fontId="60" fillId="10" borderId="1" xfId="0" applyNumberFormat="1" applyFont="1" applyFill="1" applyBorder="1" applyAlignment="1">
      <alignment horizontal="center" vertical="center"/>
    </xf>
    <xf numFmtId="193" fontId="60" fillId="1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95" fontId="37" fillId="10" borderId="1" xfId="0" applyNumberFormat="1" applyFont="1" applyFill="1" applyBorder="1" applyAlignment="1">
      <alignment horizontal="center" vertical="center"/>
    </xf>
    <xf numFmtId="193" fontId="37" fillId="1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93" fontId="37" fillId="0" borderId="1" xfId="0" applyNumberFormat="1" applyFont="1" applyBorder="1" applyAlignment="1">
      <alignment horizontal="center" vertical="center"/>
    </xf>
    <xf numFmtId="195" fontId="60" fillId="10" borderId="1" xfId="1327" applyNumberFormat="1" applyFont="1" applyFill="1" applyBorder="1" applyAlignment="1">
      <alignment horizontal="center" vertical="center" wrapText="1"/>
    </xf>
    <xf numFmtId="193" fontId="60" fillId="10" borderId="1" xfId="1327" applyNumberFormat="1" applyFont="1" applyFill="1" applyBorder="1" applyAlignment="1">
      <alignment horizontal="center" vertical="center" wrapText="1"/>
    </xf>
    <xf numFmtId="0" fontId="37" fillId="10" borderId="1" xfId="1327" applyFont="1" applyFill="1" applyBorder="1" applyAlignment="1">
      <alignment horizontal="center" vertical="center" wrapText="1"/>
    </xf>
    <xf numFmtId="193" fontId="37" fillId="0" borderId="1" xfId="0" applyNumberFormat="1" applyFont="1" applyFill="1" applyBorder="1" applyAlignment="1">
      <alignment horizontal="center" vertical="center"/>
    </xf>
    <xf numFmtId="195" fontId="60" fillId="0" borderId="1" xfId="0" applyNumberFormat="1" applyFont="1" applyFill="1" applyBorder="1" applyAlignment="1">
      <alignment horizontal="center" vertical="center"/>
    </xf>
    <xf numFmtId="193" fontId="60" fillId="0" borderId="1" xfId="0" applyNumberFormat="1" applyFont="1" applyFill="1" applyBorder="1" applyAlignment="1">
      <alignment horizontal="center" vertical="center"/>
    </xf>
    <xf numFmtId="0" fontId="62" fillId="10" borderId="1" xfId="1327" applyFont="1" applyFill="1" applyBorder="1" applyAlignment="1">
      <alignment horizontal="center" vertical="center" wrapText="1"/>
    </xf>
    <xf numFmtId="0" fontId="63" fillId="10" borderId="1" xfId="1327" applyFont="1" applyFill="1" applyBorder="1" applyAlignment="1">
      <alignment horizontal="center" vertical="center" wrapText="1"/>
    </xf>
    <xf numFmtId="193" fontId="64" fillId="0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0" fillId="10" borderId="0" xfId="0" applyFont="1" applyFill="1" applyAlignment="1">
      <alignment horizontal="center" vertical="center" wrapText="1"/>
    </xf>
    <xf numFmtId="0" fontId="0" fillId="10" borderId="0" xfId="0" applyFont="1" applyFill="1" applyAlignment="1">
      <alignment vertical="center"/>
    </xf>
    <xf numFmtId="0" fontId="0" fillId="10" borderId="0" xfId="0" applyNumberFormat="1" applyFont="1" applyFill="1" applyAlignment="1">
      <alignment vertical="center"/>
    </xf>
    <xf numFmtId="0" fontId="0" fillId="1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193" fontId="0" fillId="10" borderId="0" xfId="0" applyNumberFormat="1" applyFont="1" applyFill="1" applyAlignment="1">
      <alignment vertical="center"/>
    </xf>
    <xf numFmtId="196" fontId="0" fillId="0" borderId="0" xfId="0" applyNumberFormat="1" applyFont="1" applyAlignment="1">
      <alignment vertical="center"/>
    </xf>
    <xf numFmtId="0" fontId="65" fillId="10" borderId="0" xfId="0" applyFont="1" applyFill="1" applyAlignment="1">
      <alignment vertical="center" wrapText="1"/>
    </xf>
    <xf numFmtId="0" fontId="6" fillId="10" borderId="0" xfId="0" applyFont="1" applyFill="1" applyAlignment="1">
      <alignment vertical="center"/>
    </xf>
    <xf numFmtId="0" fontId="66" fillId="10" borderId="0" xfId="0" applyFont="1" applyFill="1" applyAlignment="1">
      <alignment horizontal="center" vertical="center"/>
    </xf>
    <xf numFmtId="0" fontId="66" fillId="10" borderId="0" xfId="0" applyNumberFormat="1" applyFont="1" applyFill="1" applyAlignment="1">
      <alignment horizontal="center" vertical="center"/>
    </xf>
    <xf numFmtId="0" fontId="60" fillId="10" borderId="1" xfId="1327" applyFont="1" applyFill="1" applyBorder="1" applyAlignment="1">
      <alignment horizontal="center" vertical="center"/>
    </xf>
    <xf numFmtId="0" fontId="60" fillId="10" borderId="1" xfId="1327" applyNumberFormat="1" applyFont="1" applyFill="1" applyBorder="1" applyAlignment="1">
      <alignment horizontal="center" vertical="center" wrapText="1"/>
    </xf>
    <xf numFmtId="190" fontId="40" fillId="10" borderId="1" xfId="917" applyNumberFormat="1" applyFont="1" applyFill="1" applyBorder="1" applyAlignment="1">
      <alignment horizontal="center" vertical="center"/>
    </xf>
    <xf numFmtId="0" fontId="60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190" fontId="37" fillId="10" borderId="1" xfId="0" applyNumberFormat="1" applyFont="1" applyFill="1" applyBorder="1" applyAlignment="1">
      <alignment horizontal="center" vertical="center"/>
    </xf>
    <xf numFmtId="190" fontId="60" fillId="10" borderId="1" xfId="0" applyNumberFormat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917" applyFont="1" applyFill="1" applyBorder="1" applyAlignment="1">
      <alignment horizontal="center" vertical="center"/>
    </xf>
    <xf numFmtId="0" fontId="37" fillId="10" borderId="1" xfId="1327" applyFont="1" applyFill="1" applyBorder="1" applyAlignment="1">
      <alignment horizontal="left" vertical="center" wrapText="1"/>
    </xf>
    <xf numFmtId="0" fontId="67" fillId="10" borderId="1" xfId="917" applyFont="1" applyFill="1" applyBorder="1" applyAlignment="1">
      <alignment horizontal="center" vertical="center"/>
    </xf>
    <xf numFmtId="0" fontId="68" fillId="10" borderId="1" xfId="1327" applyFont="1" applyFill="1" applyBorder="1" applyAlignment="1">
      <alignment horizontal="center" vertical="center" wrapText="1"/>
    </xf>
    <xf numFmtId="190" fontId="60" fillId="10" borderId="1" xfId="1327" applyNumberFormat="1" applyFont="1" applyFill="1" applyBorder="1" applyAlignment="1">
      <alignment horizontal="center" vertical="center" wrapText="1"/>
    </xf>
    <xf numFmtId="0" fontId="37" fillId="10" borderId="1" xfId="1327" applyFont="1" applyFill="1" applyBorder="1" applyAlignment="1">
      <alignment horizontal="center" vertical="center"/>
    </xf>
    <xf numFmtId="0" fontId="37" fillId="10" borderId="1" xfId="1327" applyFont="1" applyFill="1" applyBorder="1" applyAlignment="1">
      <alignment horizontal="left" vertical="center"/>
    </xf>
    <xf numFmtId="0" fontId="15" fillId="10" borderId="0" xfId="0" applyFont="1" applyFill="1" applyAlignment="1">
      <alignment vertical="center"/>
    </xf>
    <xf numFmtId="0" fontId="0" fillId="10" borderId="0" xfId="0" applyNumberFormat="1" applyFont="1" applyFill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0" fontId="60" fillId="10" borderId="1" xfId="1327" applyNumberFormat="1" applyFont="1" applyFill="1" applyBorder="1" applyAlignment="1">
      <alignment horizontal="center" vertical="center"/>
    </xf>
    <xf numFmtId="187" fontId="60" fillId="10" borderId="1" xfId="0" applyNumberFormat="1" applyFont="1" applyFill="1" applyBorder="1" applyAlignment="1">
      <alignment horizontal="center" vertical="center"/>
    </xf>
    <xf numFmtId="187" fontId="40" fillId="10" borderId="1" xfId="917" applyNumberFormat="1" applyFont="1" applyFill="1" applyBorder="1" applyAlignment="1">
      <alignment horizontal="center" vertical="center"/>
    </xf>
    <xf numFmtId="193" fontId="40" fillId="10" borderId="1" xfId="917" applyNumberFormat="1" applyFont="1" applyFill="1" applyBorder="1" applyAlignment="1">
      <alignment horizontal="center" vertical="center"/>
    </xf>
    <xf numFmtId="187" fontId="42" fillId="10" borderId="1" xfId="1327" applyNumberFormat="1" applyFont="1" applyFill="1" applyBorder="1" applyAlignment="1">
      <alignment horizontal="center" vertical="center" wrapText="1"/>
    </xf>
    <xf numFmtId="187" fontId="42" fillId="10" borderId="1" xfId="917" applyNumberFormat="1" applyFont="1" applyFill="1" applyBorder="1" applyAlignment="1">
      <alignment horizontal="center" vertical="center" wrapText="1"/>
    </xf>
    <xf numFmtId="187" fontId="60" fillId="10" borderId="1" xfId="1327" applyNumberFormat="1" applyFont="1" applyFill="1" applyBorder="1" applyAlignment="1">
      <alignment horizontal="center" vertical="center" wrapText="1"/>
    </xf>
    <xf numFmtId="187" fontId="50" fillId="10" borderId="1" xfId="917" applyNumberFormat="1" applyFont="1" applyFill="1" applyBorder="1" applyAlignment="1">
      <alignment horizontal="center" vertical="center" wrapText="1"/>
    </xf>
    <xf numFmtId="187" fontId="40" fillId="10" borderId="1" xfId="1327" applyNumberFormat="1" applyFont="1" applyFill="1" applyBorder="1" applyAlignment="1">
      <alignment horizontal="center" vertical="center" wrapText="1"/>
    </xf>
    <xf numFmtId="187" fontId="49" fillId="3" borderId="1" xfId="917" applyNumberFormat="1" applyFont="1" applyFill="1" applyBorder="1" applyAlignment="1">
      <alignment horizontal="center" vertical="center" wrapText="1"/>
    </xf>
    <xf numFmtId="187" fontId="42" fillId="3" borderId="1" xfId="917" applyNumberFormat="1" applyFont="1" applyFill="1" applyBorder="1" applyAlignment="1">
      <alignment horizontal="center" vertical="center" wrapText="1"/>
    </xf>
    <xf numFmtId="193" fontId="60" fillId="10" borderId="1" xfId="1327" applyNumberFormat="1" applyFont="1" applyFill="1" applyBorder="1" applyAlignment="1">
      <alignment horizontal="center" vertical="center"/>
    </xf>
    <xf numFmtId="187" fontId="42" fillId="10" borderId="1" xfId="917" applyNumberFormat="1" applyFont="1" applyFill="1" applyBorder="1" applyAlignment="1">
      <alignment horizontal="center" vertical="center"/>
    </xf>
    <xf numFmtId="196" fontId="37" fillId="10" borderId="1" xfId="0" applyNumberFormat="1" applyFont="1" applyFill="1" applyBorder="1" applyAlignment="1">
      <alignment horizontal="center" vertical="center"/>
    </xf>
    <xf numFmtId="187" fontId="0" fillId="0" borderId="0" xfId="0" applyNumberFormat="1" applyFont="1" applyAlignment="1">
      <alignment vertical="center"/>
    </xf>
    <xf numFmtId="0" fontId="29" fillId="0" borderId="1" xfId="0" applyFont="1" applyBorder="1" applyAlignment="1">
      <alignment vertical="center" wrapText="1"/>
    </xf>
    <xf numFmtId="196" fontId="39" fillId="2" borderId="1" xfId="917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96" fontId="0" fillId="0" borderId="1" xfId="0" applyNumberFormat="1" applyFont="1" applyBorder="1" applyAlignment="1">
      <alignment vertical="center"/>
    </xf>
    <xf numFmtId="196" fontId="40" fillId="10" borderId="1" xfId="917" applyNumberFormat="1" applyFont="1" applyFill="1" applyBorder="1" applyAlignment="1">
      <alignment horizontal="center" vertical="center"/>
    </xf>
    <xf numFmtId="196" fontId="37" fillId="2" borderId="1" xfId="0" applyNumberFormat="1" applyFont="1" applyFill="1" applyBorder="1" applyAlignment="1">
      <alignment horizontal="center" vertical="center"/>
    </xf>
    <xf numFmtId="196" fontId="0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96" fontId="15" fillId="0" borderId="1" xfId="0" applyNumberFormat="1" applyFont="1" applyBorder="1" applyAlignment="1">
      <alignment horizontal="center" vertical="center"/>
    </xf>
    <xf numFmtId="196" fontId="44" fillId="10" borderId="1" xfId="1327" applyNumberFormat="1" applyFont="1" applyFill="1" applyBorder="1" applyAlignment="1">
      <alignment horizontal="center" vertical="center" wrapText="1"/>
    </xf>
    <xf numFmtId="196" fontId="37" fillId="0" borderId="1" xfId="0" applyNumberFormat="1" applyFont="1" applyBorder="1" applyAlignment="1">
      <alignment horizontal="center" vertical="center"/>
    </xf>
    <xf numFmtId="196" fontId="44" fillId="10" borderId="1" xfId="0" applyNumberFormat="1" applyFont="1" applyFill="1" applyBorder="1" applyAlignment="1">
      <alignment horizontal="center" vertical="center"/>
    </xf>
    <xf numFmtId="0" fontId="37" fillId="3" borderId="1" xfId="917" applyFont="1" applyFill="1" applyBorder="1" applyAlignment="1">
      <alignment horizontal="center" vertical="center"/>
    </xf>
    <xf numFmtId="0" fontId="67" fillId="10" borderId="1" xfId="0" applyFont="1" applyFill="1" applyBorder="1" applyAlignment="1">
      <alignment horizontal="center" vertical="center"/>
    </xf>
    <xf numFmtId="0" fontId="69" fillId="10" borderId="1" xfId="1327" applyFont="1" applyFill="1" applyBorder="1" applyAlignment="1">
      <alignment horizontal="center" vertical="center" wrapText="1"/>
    </xf>
    <xf numFmtId="0" fontId="70" fillId="10" borderId="1" xfId="1327" applyFont="1" applyFill="1" applyBorder="1" applyAlignment="1">
      <alignment horizontal="center" vertical="center" wrapText="1"/>
    </xf>
    <xf numFmtId="0" fontId="15" fillId="10" borderId="1" xfId="1327" applyFont="1" applyFill="1" applyBorder="1" applyAlignment="1">
      <alignment horizontal="center" vertical="center"/>
    </xf>
    <xf numFmtId="196" fontId="0" fillId="10" borderId="0" xfId="0" applyNumberFormat="1" applyFont="1" applyFill="1" applyAlignment="1">
      <alignment horizontal="center" vertical="center"/>
    </xf>
    <xf numFmtId="196" fontId="1" fillId="0" borderId="1" xfId="0" applyNumberFormat="1" applyFont="1" applyFill="1" applyBorder="1" applyAlignment="1">
      <alignment horizontal="center" vertical="center"/>
    </xf>
    <xf numFmtId="193" fontId="40" fillId="0" borderId="33" xfId="26" applyNumberFormat="1" applyFont="1" applyFill="1" applyBorder="1" applyAlignment="1">
      <alignment horizontal="center" vertical="center" wrapText="1"/>
    </xf>
    <xf numFmtId="193" fontId="40" fillId="2" borderId="33" xfId="26" applyNumberFormat="1" applyFont="1" applyFill="1" applyBorder="1" applyAlignment="1">
      <alignment horizontal="center" vertical="center" wrapText="1"/>
    </xf>
    <xf numFmtId="196" fontId="40" fillId="0" borderId="33" xfId="26" applyNumberFormat="1" applyFont="1" applyFill="1" applyBorder="1" applyAlignment="1">
      <alignment horizontal="center" vertical="center" wrapText="1"/>
    </xf>
    <xf numFmtId="196" fontId="40" fillId="2" borderId="33" xfId="26" applyNumberFormat="1" applyFont="1" applyFill="1" applyBorder="1" applyAlignment="1">
      <alignment horizontal="center" vertical="center" wrapText="1"/>
    </xf>
    <xf numFmtId="195" fontId="9" fillId="0" borderId="33" xfId="26" applyNumberFormat="1" applyFont="1" applyFill="1" applyBorder="1" applyAlignment="1">
      <alignment horizontal="center" vertical="center" wrapText="1"/>
    </xf>
    <xf numFmtId="195" fontId="9" fillId="2" borderId="33" xfId="26" applyNumberFormat="1" applyFont="1" applyFill="1" applyBorder="1" applyAlignment="1">
      <alignment horizontal="center" vertical="center" wrapText="1"/>
    </xf>
    <xf numFmtId="193" fontId="12" fillId="2" borderId="33" xfId="0" applyNumberFormat="1" applyFont="1" applyFill="1" applyBorder="1" applyAlignment="1">
      <alignment horizontal="center" vertical="center"/>
    </xf>
    <xf numFmtId="193" fontId="12" fillId="0" borderId="33" xfId="0" applyNumberFormat="1" applyFont="1" applyFill="1" applyBorder="1" applyAlignment="1">
      <alignment horizontal="center" vertical="center"/>
    </xf>
    <xf numFmtId="195" fontId="12" fillId="2" borderId="33" xfId="0" applyNumberFormat="1" applyFont="1" applyFill="1" applyBorder="1" applyAlignment="1">
      <alignment horizontal="center" vertical="center"/>
    </xf>
    <xf numFmtId="1" fontId="12" fillId="2" borderId="33" xfId="0" applyNumberFormat="1" applyFont="1" applyFill="1" applyBorder="1" applyAlignment="1">
      <alignment horizontal="center" vertical="center"/>
    </xf>
    <xf numFmtId="196" fontId="10" fillId="0" borderId="33" xfId="0" applyNumberFormat="1" applyFont="1" applyFill="1" applyBorder="1" applyAlignment="1">
      <alignment horizontal="center" vertical="center"/>
    </xf>
    <xf numFmtId="196" fontId="10" fillId="2" borderId="33" xfId="26" applyNumberFormat="1" applyFont="1" applyFill="1" applyBorder="1" applyAlignment="1">
      <alignment horizontal="center" vertical="center" wrapText="1"/>
    </xf>
    <xf numFmtId="0" fontId="6" fillId="0" borderId="0" xfId="914" applyFont="1"/>
    <xf numFmtId="0" fontId="35" fillId="0" borderId="0" xfId="1725">
      <alignment vertical="center"/>
    </xf>
    <xf numFmtId="0" fontId="35" fillId="0" borderId="0" xfId="1725" applyAlignment="1">
      <alignment horizontal="center" vertical="center"/>
    </xf>
    <xf numFmtId="195" fontId="35" fillId="0" borderId="0" xfId="1725" applyNumberFormat="1" applyAlignment="1">
      <alignment horizontal="center" vertical="center"/>
    </xf>
    <xf numFmtId="193" fontId="35" fillId="0" borderId="0" xfId="1725" applyNumberFormat="1" applyAlignment="1">
      <alignment horizontal="center" vertical="center"/>
    </xf>
    <xf numFmtId="0" fontId="35" fillId="0" borderId="0" xfId="1725" applyNumberFormat="1" applyAlignment="1">
      <alignment horizontal="center" vertical="center"/>
    </xf>
    <xf numFmtId="193" fontId="110" fillId="0" borderId="0" xfId="1725" applyNumberFormat="1" applyFont="1" applyAlignment="1">
      <alignment horizontal="center" vertical="center"/>
    </xf>
    <xf numFmtId="193" fontId="110" fillId="0" borderId="0" xfId="1725" applyNumberFormat="1" applyFont="1" applyFill="1" applyAlignment="1">
      <alignment horizontal="center" vertical="center"/>
    </xf>
    <xf numFmtId="0" fontId="113" fillId="0" borderId="0" xfId="1725" applyFont="1">
      <alignment vertical="center"/>
    </xf>
    <xf numFmtId="0" fontId="114" fillId="0" borderId="33" xfId="914" applyFont="1" applyFill="1" applyBorder="1" applyAlignment="1">
      <alignment horizontal="center" wrapText="1"/>
    </xf>
    <xf numFmtId="193" fontId="40" fillId="0" borderId="33" xfId="914" applyNumberFormat="1" applyFont="1" applyFill="1" applyBorder="1" applyAlignment="1">
      <alignment horizontal="center" vertical="center"/>
    </xf>
    <xf numFmtId="0" fontId="45" fillId="0" borderId="0" xfId="1725" applyFont="1">
      <alignment vertical="center"/>
    </xf>
    <xf numFmtId="0" fontId="114" fillId="0" borderId="35" xfId="1725" applyFont="1" applyFill="1" applyBorder="1" applyAlignment="1">
      <alignment vertical="center" wrapText="1"/>
    </xf>
    <xf numFmtId="0" fontId="114" fillId="0" borderId="33" xfId="1725" applyFont="1" applyFill="1" applyBorder="1" applyAlignment="1">
      <alignment horizontal="center" vertical="center" wrapText="1"/>
    </xf>
    <xf numFmtId="193" fontId="47" fillId="0" borderId="33" xfId="914" applyNumberFormat="1" applyFont="1" applyFill="1" applyBorder="1" applyAlignment="1">
      <alignment horizontal="center" vertical="center"/>
    </xf>
    <xf numFmtId="0" fontId="115" fillId="0" borderId="35" xfId="1725" applyFont="1" applyFill="1" applyBorder="1" applyAlignment="1">
      <alignment vertical="center" wrapText="1"/>
    </xf>
    <xf numFmtId="0" fontId="115" fillId="0" borderId="33" xfId="1725" applyFont="1" applyFill="1" applyBorder="1" applyAlignment="1">
      <alignment horizontal="center" vertical="center" wrapText="1"/>
    </xf>
    <xf numFmtId="190" fontId="42" fillId="0" borderId="33" xfId="1725" applyNumberFormat="1" applyFont="1" applyFill="1" applyBorder="1" applyAlignment="1">
      <alignment horizontal="center" vertical="center"/>
    </xf>
    <xf numFmtId="190" fontId="42" fillId="0" borderId="33" xfId="1725" applyNumberFormat="1" applyFont="1" applyBorder="1" applyAlignment="1">
      <alignment horizontal="center" vertical="center"/>
    </xf>
    <xf numFmtId="193" fontId="42" fillId="0" borderId="33" xfId="914" applyNumberFormat="1" applyFont="1" applyBorder="1" applyAlignment="1">
      <alignment horizontal="center" vertical="center"/>
    </xf>
    <xf numFmtId="193" fontId="42" fillId="0" borderId="33" xfId="1725" applyNumberFormat="1" applyFont="1" applyBorder="1" applyAlignment="1">
      <alignment horizontal="center" vertical="center"/>
    </xf>
    <xf numFmtId="193" fontId="48" fillId="0" borderId="33" xfId="914" applyNumberFormat="1" applyFont="1" applyBorder="1" applyAlignment="1">
      <alignment horizontal="center" vertical="center"/>
    </xf>
    <xf numFmtId="193" fontId="42" fillId="0" borderId="33" xfId="914" applyNumberFormat="1" applyFont="1" applyFill="1" applyBorder="1" applyAlignment="1">
      <alignment horizontal="center" vertical="center"/>
    </xf>
    <xf numFmtId="193" fontId="48" fillId="2" borderId="33" xfId="914" applyNumberFormat="1" applyFont="1" applyFill="1" applyBorder="1" applyAlignment="1">
      <alignment horizontal="center" vertical="center"/>
    </xf>
    <xf numFmtId="193" fontId="49" fillId="2" borderId="33" xfId="914" applyNumberFormat="1" applyFont="1" applyFill="1" applyBorder="1" applyAlignment="1">
      <alignment horizontal="center" vertical="center"/>
    </xf>
    <xf numFmtId="193" fontId="42" fillId="2" borderId="33" xfId="914" applyNumberFormat="1" applyFont="1" applyFill="1" applyBorder="1" applyAlignment="1">
      <alignment horizontal="center" vertical="center"/>
    </xf>
    <xf numFmtId="0" fontId="4" fillId="3" borderId="0" xfId="1725" applyFont="1" applyFill="1" applyAlignment="1">
      <alignment vertical="center" wrapText="1"/>
    </xf>
    <xf numFmtId="0" fontId="35" fillId="0" borderId="0" xfId="1725" applyFill="1">
      <alignment vertical="center"/>
    </xf>
    <xf numFmtId="0" fontId="116" fillId="0" borderId="33" xfId="1725" applyFont="1" applyFill="1" applyBorder="1" applyAlignment="1">
      <alignment horizontal="center" vertical="center" wrapText="1"/>
    </xf>
    <xf numFmtId="0" fontId="80" fillId="0" borderId="0" xfId="1725" applyFont="1">
      <alignment vertical="center"/>
    </xf>
    <xf numFmtId="0" fontId="115" fillId="0" borderId="0" xfId="1725" applyFont="1" applyFill="1" applyBorder="1" applyAlignment="1">
      <alignment horizontal="center" vertical="center" wrapText="1"/>
    </xf>
    <xf numFmtId="0" fontId="115" fillId="3" borderId="35" xfId="1725" applyFont="1" applyFill="1" applyBorder="1" applyAlignment="1">
      <alignment vertical="center" wrapText="1"/>
    </xf>
    <xf numFmtId="193" fontId="49" fillId="0" borderId="33" xfId="914" applyNumberFormat="1" applyFont="1" applyBorder="1" applyAlignment="1">
      <alignment horizontal="center" vertical="center"/>
    </xf>
    <xf numFmtId="195" fontId="35" fillId="36" borderId="0" xfId="1725" applyNumberFormat="1" applyFill="1" applyAlignment="1">
      <alignment horizontal="center" vertical="center"/>
    </xf>
    <xf numFmtId="195" fontId="35" fillId="37" borderId="0" xfId="1725" applyNumberFormat="1" applyFill="1" applyAlignment="1">
      <alignment horizontal="center" vertical="center"/>
    </xf>
    <xf numFmtId="0" fontId="0" fillId="0" borderId="0" xfId="0" applyAlignment="1">
      <alignment vertical="center"/>
    </xf>
    <xf numFmtId="192" fontId="35" fillId="0" borderId="0" xfId="1725" applyNumberFormat="1" applyAlignment="1">
      <alignment horizontal="center" vertical="center"/>
    </xf>
    <xf numFmtId="193" fontId="40" fillId="2" borderId="33" xfId="914" applyNumberFormat="1" applyFont="1" applyFill="1" applyBorder="1" applyAlignment="1">
      <alignment horizontal="center" vertical="center"/>
    </xf>
    <xf numFmtId="0" fontId="115" fillId="0" borderId="33" xfId="1725" applyFont="1" applyFill="1" applyBorder="1" applyAlignment="1">
      <alignment vertical="center" wrapText="1"/>
    </xf>
    <xf numFmtId="0" fontId="80" fillId="0" borderId="33" xfId="1725" applyFont="1" applyBorder="1">
      <alignment vertical="center"/>
    </xf>
    <xf numFmtId="0" fontId="80" fillId="0" borderId="0" xfId="1725" applyFont="1" applyAlignment="1">
      <alignment vertical="center"/>
    </xf>
    <xf numFmtId="0" fontId="80" fillId="0" borderId="0" xfId="1725" applyFont="1" applyFill="1">
      <alignment vertical="center"/>
    </xf>
    <xf numFmtId="0" fontId="110" fillId="0" borderId="0" xfId="1725" applyFont="1">
      <alignment vertical="center"/>
    </xf>
    <xf numFmtId="0" fontId="115" fillId="0" borderId="0" xfId="1725" applyFont="1" applyAlignment="1">
      <alignment horizontal="center" vertical="center" wrapText="1"/>
    </xf>
    <xf numFmtId="195" fontId="80" fillId="0" borderId="0" xfId="1725" applyNumberFormat="1" applyFont="1" applyAlignment="1">
      <alignment horizontal="center" vertical="center"/>
    </xf>
    <xf numFmtId="193" fontId="80" fillId="0" borderId="0" xfId="1725" applyNumberFormat="1" applyFont="1" applyAlignment="1">
      <alignment horizontal="center" vertical="center"/>
    </xf>
    <xf numFmtId="192" fontId="80" fillId="0" borderId="0" xfId="1725" applyNumberFormat="1" applyFont="1" applyAlignment="1">
      <alignment horizontal="center" vertical="center"/>
    </xf>
    <xf numFmtId="195" fontId="80" fillId="36" borderId="0" xfId="1725" applyNumberFormat="1" applyFont="1" applyFill="1" applyAlignment="1">
      <alignment horizontal="center" vertical="center"/>
    </xf>
    <xf numFmtId="195" fontId="80" fillId="37" borderId="0" xfId="1725" applyNumberFormat="1" applyFont="1" applyFill="1" applyAlignment="1">
      <alignment horizontal="center" vertical="center"/>
    </xf>
    <xf numFmtId="193" fontId="80" fillId="0" borderId="0" xfId="1725" applyNumberFormat="1" applyFont="1" applyFill="1" applyAlignment="1">
      <alignment horizontal="center" vertical="center"/>
    </xf>
    <xf numFmtId="0" fontId="6" fillId="2" borderId="0" xfId="914" applyFont="1" applyFill="1"/>
    <xf numFmtId="0" fontId="80" fillId="2" borderId="0" xfId="1725" applyFont="1" applyFill="1">
      <alignment vertical="center"/>
    </xf>
    <xf numFmtId="0" fontId="14" fillId="2" borderId="0" xfId="1725" applyFont="1" applyFill="1" applyAlignment="1">
      <alignment horizontal="center" vertical="center"/>
    </xf>
    <xf numFmtId="193" fontId="110" fillId="2" borderId="0" xfId="1725" applyNumberFormat="1" applyFont="1" applyFill="1" applyAlignment="1">
      <alignment horizontal="center" vertical="center"/>
    </xf>
    <xf numFmtId="193" fontId="112" fillId="0" borderId="0" xfId="1725" applyNumberFormat="1" applyFont="1" applyAlignment="1">
      <alignment vertical="center"/>
    </xf>
    <xf numFmtId="193" fontId="40" fillId="40" borderId="33" xfId="914" applyNumberFormat="1" applyFont="1" applyFill="1" applyBorder="1" applyAlignment="1">
      <alignment horizontal="center" vertical="center"/>
    </xf>
    <xf numFmtId="193" fontId="45" fillId="0" borderId="0" xfId="1725" applyNumberFormat="1" applyFont="1">
      <alignment vertical="center"/>
    </xf>
    <xf numFmtId="193" fontId="40" fillId="41" borderId="33" xfId="914" applyNumberFormat="1" applyFont="1" applyFill="1" applyBorder="1" applyAlignment="1">
      <alignment horizontal="center" vertical="center"/>
    </xf>
    <xf numFmtId="196" fontId="61" fillId="0" borderId="33" xfId="914" applyNumberFormat="1" applyFont="1" applyFill="1" applyBorder="1" applyAlignment="1">
      <alignment horizontal="center" vertical="center"/>
    </xf>
    <xf numFmtId="196" fontId="61" fillId="2" borderId="33" xfId="914" applyNumberFormat="1" applyFont="1" applyFill="1" applyBorder="1" applyAlignment="1">
      <alignment horizontal="center" vertical="center"/>
    </xf>
    <xf numFmtId="196" fontId="61" fillId="39" borderId="33" xfId="914" applyNumberFormat="1" applyFont="1" applyFill="1" applyBorder="1" applyAlignment="1">
      <alignment horizontal="center" vertical="center"/>
    </xf>
    <xf numFmtId="0" fontId="117" fillId="0" borderId="33" xfId="1725" applyFont="1" applyFill="1" applyBorder="1" applyAlignment="1">
      <alignment vertical="center" wrapText="1"/>
    </xf>
    <xf numFmtId="196" fontId="40" fillId="0" borderId="33" xfId="914" applyNumberFormat="1" applyFont="1" applyFill="1" applyBorder="1" applyAlignment="1">
      <alignment horizontal="center" vertical="center"/>
    </xf>
    <xf numFmtId="196" fontId="81" fillId="0" borderId="33" xfId="914" applyNumberFormat="1" applyFont="1" applyBorder="1" applyAlignment="1">
      <alignment horizontal="center" vertical="center"/>
    </xf>
    <xf numFmtId="196" fontId="81" fillId="0" borderId="33" xfId="914" applyNumberFormat="1" applyFont="1" applyFill="1" applyBorder="1" applyAlignment="1">
      <alignment horizontal="center" vertical="center"/>
    </xf>
    <xf numFmtId="196" fontId="40" fillId="2" borderId="33" xfId="914" applyNumberFormat="1" applyFont="1" applyFill="1" applyBorder="1" applyAlignment="1">
      <alignment horizontal="center" vertical="center"/>
    </xf>
    <xf numFmtId="187" fontId="118" fillId="0" borderId="8" xfId="914" applyNumberFormat="1" applyFont="1" applyBorder="1" applyAlignment="1">
      <alignment horizontal="center" vertical="center" wrapText="1"/>
    </xf>
    <xf numFmtId="0" fontId="15" fillId="0" borderId="33" xfId="1725" applyNumberFormat="1" applyFont="1" applyBorder="1" applyAlignment="1">
      <alignment vertical="center" wrapText="1"/>
    </xf>
    <xf numFmtId="0" fontId="119" fillId="0" borderId="33" xfId="1725" applyFont="1" applyBorder="1" applyAlignment="1">
      <alignment vertical="center" wrapText="1"/>
    </xf>
    <xf numFmtId="0" fontId="45" fillId="0" borderId="33" xfId="1725" applyFont="1" applyBorder="1">
      <alignment vertical="center"/>
    </xf>
    <xf numFmtId="0" fontId="120" fillId="0" borderId="33" xfId="1725" applyFont="1" applyBorder="1" applyAlignment="1">
      <alignment vertical="center" wrapText="1"/>
    </xf>
    <xf numFmtId="0" fontId="115" fillId="2" borderId="33" xfId="1725" applyFont="1" applyFill="1" applyBorder="1" applyAlignment="1">
      <alignment vertical="center" wrapText="1"/>
    </xf>
    <xf numFmtId="0" fontId="115" fillId="2" borderId="33" xfId="1725" applyFont="1" applyFill="1" applyBorder="1" applyAlignment="1">
      <alignment horizontal="center" vertical="center" wrapText="1"/>
    </xf>
    <xf numFmtId="196" fontId="81" fillId="2" borderId="33" xfId="914" applyNumberFormat="1" applyFont="1" applyFill="1" applyBorder="1" applyAlignment="1">
      <alignment horizontal="center" vertical="center"/>
    </xf>
    <xf numFmtId="187" fontId="118" fillId="2" borderId="8" xfId="914" applyNumberFormat="1" applyFont="1" applyFill="1" applyBorder="1" applyAlignment="1">
      <alignment horizontal="center" vertical="center" wrapText="1"/>
    </xf>
    <xf numFmtId="0" fontId="80" fillId="2" borderId="33" xfId="1725" applyFont="1" applyFill="1" applyBorder="1">
      <alignment vertical="center"/>
    </xf>
    <xf numFmtId="196" fontId="61" fillId="3" borderId="33" xfId="914" applyNumberFormat="1" applyFont="1" applyFill="1" applyBorder="1" applyAlignment="1">
      <alignment horizontal="center" vertical="center"/>
    </xf>
    <xf numFmtId="0" fontId="115" fillId="0" borderId="39" xfId="1725" applyFont="1" applyFill="1" applyBorder="1" applyAlignment="1">
      <alignment horizontal="center" vertical="center" wrapText="1"/>
    </xf>
    <xf numFmtId="0" fontId="115" fillId="0" borderId="34" xfId="1725" applyFont="1" applyFill="1" applyBorder="1" applyAlignment="1">
      <alignment horizontal="center" vertical="center" wrapText="1"/>
    </xf>
    <xf numFmtId="0" fontId="115" fillId="0" borderId="34" xfId="1725" applyFont="1" applyFill="1" applyBorder="1" applyAlignment="1">
      <alignment vertical="center" wrapText="1"/>
    </xf>
    <xf numFmtId="196" fontId="61" fillId="0" borderId="35" xfId="914" applyNumberFormat="1" applyFont="1" applyFill="1" applyBorder="1" applyAlignment="1">
      <alignment horizontal="center" vertical="center" wrapText="1"/>
    </xf>
    <xf numFmtId="196" fontId="61" fillId="2" borderId="35" xfId="914" applyNumberFormat="1" applyFont="1" applyFill="1" applyBorder="1" applyAlignment="1">
      <alignment horizontal="center" vertical="center" wrapText="1"/>
    </xf>
    <xf numFmtId="0" fontId="115" fillId="0" borderId="6" xfId="1725" applyFont="1" applyFill="1" applyBorder="1" applyAlignment="1">
      <alignment vertical="center" wrapText="1"/>
    </xf>
    <xf numFmtId="0" fontId="115" fillId="0" borderId="6" xfId="1725" applyFont="1" applyFill="1" applyBorder="1" applyAlignment="1">
      <alignment horizontal="center" vertical="center" wrapText="1"/>
    </xf>
    <xf numFmtId="196" fontId="60" fillId="0" borderId="33" xfId="914" applyNumberFormat="1" applyFont="1" applyFill="1" applyBorder="1" applyAlignment="1">
      <alignment horizontal="center" vertical="center"/>
    </xf>
    <xf numFmtId="0" fontId="80" fillId="0" borderId="33" xfId="1725" applyFont="1" applyBorder="1" applyAlignment="1">
      <alignment vertical="center"/>
    </xf>
    <xf numFmtId="0" fontId="117" fillId="2" borderId="33" xfId="1725" applyFont="1" applyFill="1" applyBorder="1" applyAlignment="1">
      <alignment vertical="center" wrapText="1"/>
    </xf>
    <xf numFmtId="0" fontId="115" fillId="2" borderId="39" xfId="1725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0" fillId="0" borderId="33" xfId="1725" applyFont="1" applyFill="1" applyBorder="1">
      <alignment vertical="center"/>
    </xf>
    <xf numFmtId="196" fontId="61" fillId="0" borderId="33" xfId="914" applyNumberFormat="1" applyFont="1" applyBorder="1" applyAlignment="1">
      <alignment horizontal="center" vertical="center"/>
    </xf>
    <xf numFmtId="0" fontId="110" fillId="0" borderId="33" xfId="1725" applyFont="1" applyBorder="1">
      <alignment vertical="center"/>
    </xf>
    <xf numFmtId="0" fontId="2" fillId="2" borderId="33" xfId="1725" applyFont="1" applyFill="1" applyBorder="1" applyAlignment="1">
      <alignment vertical="center" wrapText="1"/>
    </xf>
    <xf numFmtId="0" fontId="45" fillId="2" borderId="0" xfId="1725" applyFont="1" applyFill="1">
      <alignment vertical="center"/>
    </xf>
    <xf numFmtId="0" fontId="35" fillId="0" borderId="0" xfId="914" applyFont="1" applyFill="1" applyAlignment="1">
      <alignment vertical="center"/>
    </xf>
    <xf numFmtId="196" fontId="81" fillId="0" borderId="0" xfId="914" applyNumberFormat="1" applyFont="1" applyBorder="1" applyAlignment="1">
      <alignment horizontal="center" vertical="center"/>
    </xf>
    <xf numFmtId="0" fontId="35" fillId="2" borderId="0" xfId="914" applyFont="1" applyFill="1" applyAlignment="1">
      <alignment vertical="center"/>
    </xf>
    <xf numFmtId="0" fontId="14" fillId="0" borderId="0" xfId="1725" applyFont="1" applyAlignment="1">
      <alignment horizontal="center" vertical="center"/>
    </xf>
    <xf numFmtId="0" fontId="124" fillId="0" borderId="0" xfId="0" applyFont="1" applyFill="1" applyAlignment="1">
      <alignment horizontal="center" vertical="center"/>
    </xf>
    <xf numFmtId="190" fontId="124" fillId="0" borderId="0" xfId="0" applyNumberFormat="1" applyFont="1" applyFill="1" applyAlignment="1">
      <alignment horizontal="center" vertical="center"/>
    </xf>
    <xf numFmtId="187" fontId="124" fillId="0" borderId="0" xfId="0" applyNumberFormat="1" applyFont="1" applyFill="1" applyAlignment="1">
      <alignment horizontal="center" vertical="center"/>
    </xf>
    <xf numFmtId="187" fontId="10" fillId="0" borderId="0" xfId="1726" applyNumberFormat="1" applyFont="1" applyFill="1" applyAlignment="1">
      <alignment horizontal="center" vertical="center" wrapText="1"/>
    </xf>
    <xf numFmtId="0" fontId="44" fillId="0" borderId="33" xfId="1327" applyFont="1" applyFill="1" applyBorder="1" applyAlignment="1">
      <alignment horizontal="center" vertical="center" wrapText="1"/>
    </xf>
    <xf numFmtId="190" fontId="44" fillId="0" borderId="33" xfId="0" applyNumberFormat="1" applyFont="1" applyFill="1" applyBorder="1" applyAlignment="1">
      <alignment horizontal="center" vertical="center"/>
    </xf>
    <xf numFmtId="187" fontId="44" fillId="0" borderId="33" xfId="0" applyNumberFormat="1" applyFont="1" applyFill="1" applyBorder="1" applyAlignment="1">
      <alignment horizontal="center" vertical="center"/>
    </xf>
    <xf numFmtId="0" fontId="44" fillId="0" borderId="33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190" fontId="42" fillId="0" borderId="33" xfId="1726" applyNumberFormat="1" applyFont="1" applyFill="1" applyBorder="1" applyAlignment="1">
      <alignment horizontal="center" vertical="center" wrapText="1"/>
    </xf>
    <xf numFmtId="190" fontId="15" fillId="0" borderId="33" xfId="881" applyNumberFormat="1" applyFont="1" applyFill="1" applyBorder="1" applyAlignment="1">
      <alignment horizontal="center" vertical="center"/>
    </xf>
    <xf numFmtId="187" fontId="48" fillId="0" borderId="33" xfId="1728" applyNumberFormat="1" applyFont="1" applyFill="1" applyBorder="1" applyAlignment="1">
      <alignment horizontal="center" vertical="center" wrapText="1"/>
    </xf>
    <xf numFmtId="187" fontId="42" fillId="0" borderId="33" xfId="1726" applyNumberFormat="1" applyFont="1" applyFill="1" applyBorder="1" applyAlignment="1">
      <alignment horizontal="center" vertical="center" wrapText="1"/>
    </xf>
    <xf numFmtId="187" fontId="15" fillId="0" borderId="33" xfId="0" applyNumberFormat="1" applyFont="1" applyFill="1" applyBorder="1" applyAlignment="1">
      <alignment horizontal="center" vertical="center"/>
    </xf>
    <xf numFmtId="190" fontId="59" fillId="0" borderId="33" xfId="881" applyNumberFormat="1" applyFont="1" applyFill="1" applyBorder="1" applyAlignment="1">
      <alignment horizontal="center" vertical="center"/>
    </xf>
    <xf numFmtId="187" fontId="49" fillId="0" borderId="33" xfId="1726" applyNumberFormat="1" applyFont="1" applyFill="1" applyBorder="1" applyAlignment="1">
      <alignment horizontal="center" vertical="center" wrapText="1"/>
    </xf>
    <xf numFmtId="187" fontId="59" fillId="0" borderId="33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197" fontId="124" fillId="0" borderId="0" xfId="0" applyNumberFormat="1" applyFont="1" applyFill="1" applyAlignment="1">
      <alignment horizontal="center" vertical="center"/>
    </xf>
    <xf numFmtId="187" fontId="10" fillId="0" borderId="14" xfId="1726" applyNumberFormat="1" applyFont="1" applyFill="1" applyBorder="1" applyAlignment="1">
      <alignment horizontal="center" vertical="center" wrapText="1"/>
    </xf>
    <xf numFmtId="0" fontId="123" fillId="0" borderId="33" xfId="887" applyNumberFormat="1" applyFont="1" applyFill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 wrapText="1"/>
    </xf>
    <xf numFmtId="187" fontId="49" fillId="0" borderId="33" xfId="1728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vertical="center" wrapText="1"/>
    </xf>
    <xf numFmtId="193" fontId="113" fillId="0" borderId="0" xfId="1725" applyNumberFormat="1" applyFont="1">
      <alignment vertical="center"/>
    </xf>
    <xf numFmtId="0" fontId="128" fillId="0" borderId="0" xfId="0" applyFont="1" applyAlignment="1">
      <alignment vertical="center" wrapText="1"/>
    </xf>
    <xf numFmtId="193" fontId="129" fillId="0" borderId="0" xfId="0" applyNumberFormat="1" applyFont="1" applyAlignment="1">
      <alignment horizontal="center" vertical="center" wrapText="1"/>
    </xf>
    <xf numFmtId="193" fontId="129" fillId="9" borderId="0" xfId="0" applyNumberFormat="1" applyFont="1" applyFill="1" applyAlignment="1">
      <alignment horizontal="center" vertical="center" wrapText="1"/>
    </xf>
    <xf numFmtId="0" fontId="130" fillId="0" borderId="0" xfId="0" applyFont="1" applyAlignment="1">
      <alignment wrapText="1"/>
    </xf>
    <xf numFmtId="193" fontId="65" fillId="0" borderId="33" xfId="1732" applyNumberFormat="1" applyFont="1" applyFill="1" applyBorder="1" applyAlignment="1">
      <alignment horizontal="center" vertical="center" wrapText="1"/>
    </xf>
    <xf numFmtId="193" fontId="65" fillId="0" borderId="33" xfId="820" applyNumberFormat="1" applyFont="1" applyFill="1" applyBorder="1" applyAlignment="1">
      <alignment horizontal="center" vertical="center" wrapText="1"/>
    </xf>
    <xf numFmtId="187" fontId="134" fillId="0" borderId="33" xfId="1725" applyNumberFormat="1" applyFont="1" applyFill="1" applyBorder="1" applyAlignment="1">
      <alignment horizontal="center" vertical="center" wrapText="1"/>
    </xf>
    <xf numFmtId="187" fontId="135" fillId="0" borderId="33" xfId="26" applyNumberFormat="1" applyFont="1" applyFill="1" applyBorder="1" applyAlignment="1">
      <alignment horizontal="center" vertical="center" wrapText="1"/>
    </xf>
    <xf numFmtId="187" fontId="135" fillId="0" borderId="33" xfId="0" applyNumberFormat="1" applyFont="1" applyFill="1" applyBorder="1" applyAlignment="1">
      <alignment horizontal="center" vertical="center"/>
    </xf>
    <xf numFmtId="0" fontId="16" fillId="0" borderId="33" xfId="26" applyFont="1" applyFill="1" applyBorder="1" applyAlignment="1">
      <alignment horizontal="center" vertical="center" wrapText="1"/>
    </xf>
    <xf numFmtId="0" fontId="135" fillId="0" borderId="33" xfId="26" applyFont="1" applyFill="1" applyBorder="1" applyAlignment="1">
      <alignment horizontal="center" vertical="center" wrapText="1"/>
    </xf>
    <xf numFmtId="187" fontId="135" fillId="2" borderId="33" xfId="0" applyNumberFormat="1" applyFont="1" applyFill="1" applyBorder="1" applyAlignment="1">
      <alignment horizontal="center" vertical="center"/>
    </xf>
    <xf numFmtId="0" fontId="136" fillId="0" borderId="33" xfId="1725" applyFont="1" applyFill="1" applyBorder="1" applyAlignment="1">
      <alignment vertical="center" wrapText="1"/>
    </xf>
    <xf numFmtId="193" fontId="16" fillId="0" borderId="33" xfId="26" applyNumberFormat="1" applyFont="1" applyFill="1" applyBorder="1" applyAlignment="1">
      <alignment horizontal="center" vertical="center" wrapText="1"/>
    </xf>
    <xf numFmtId="187" fontId="16" fillId="0" borderId="33" xfId="914" applyNumberFormat="1" applyFont="1" applyFill="1" applyBorder="1" applyAlignment="1">
      <alignment horizontal="center" vertical="center"/>
    </xf>
    <xf numFmtId="0" fontId="16" fillId="0" borderId="33" xfId="1732" applyFont="1" applyFill="1" applyBorder="1" applyAlignment="1">
      <alignment horizontal="left" vertical="center" wrapText="1"/>
    </xf>
    <xf numFmtId="187" fontId="16" fillId="0" borderId="33" xfId="0" applyNumberFormat="1" applyFont="1" applyFill="1" applyBorder="1" applyAlignment="1">
      <alignment horizontal="center" vertical="center"/>
    </xf>
    <xf numFmtId="193" fontId="16" fillId="0" borderId="33" xfId="914" applyNumberFormat="1" applyFont="1" applyFill="1" applyBorder="1" applyAlignment="1">
      <alignment horizontal="center" vertical="center" wrapText="1"/>
    </xf>
    <xf numFmtId="0" fontId="16" fillId="2" borderId="33" xfId="26" applyFont="1" applyFill="1" applyBorder="1" applyAlignment="1">
      <alignment horizontal="center" vertical="center" wrapText="1"/>
    </xf>
    <xf numFmtId="0" fontId="16" fillId="0" borderId="34" xfId="26" applyFont="1" applyFill="1" applyBorder="1" applyAlignment="1">
      <alignment horizontal="center" vertical="center" wrapText="1"/>
    </xf>
    <xf numFmtId="0" fontId="16" fillId="0" borderId="33" xfId="820" applyFont="1" applyFill="1" applyBorder="1" applyAlignment="1">
      <alignment horizontal="center" vertical="center" wrapText="1"/>
    </xf>
    <xf numFmtId="49" fontId="16" fillId="0" borderId="33" xfId="820" applyNumberFormat="1" applyFont="1" applyFill="1" applyBorder="1" applyAlignment="1">
      <alignment horizontal="center" vertical="center" wrapText="1"/>
    </xf>
    <xf numFmtId="0" fontId="16" fillId="0" borderId="33" xfId="1328" applyFont="1" applyFill="1" applyBorder="1" applyAlignment="1">
      <alignment horizontal="left" vertical="center" wrapText="1"/>
    </xf>
    <xf numFmtId="0" fontId="16" fillId="0" borderId="33" xfId="0" applyFont="1" applyFill="1" applyBorder="1" applyAlignment="1">
      <alignment horizontal="center" vertical="center" wrapText="1"/>
    </xf>
    <xf numFmtId="193" fontId="16" fillId="0" borderId="33" xfId="0" applyNumberFormat="1" applyFont="1" applyFill="1" applyBorder="1" applyAlignment="1">
      <alignment horizontal="center" vertical="center" wrapText="1"/>
    </xf>
    <xf numFmtId="187" fontId="135" fillId="0" borderId="33" xfId="914" applyNumberFormat="1" applyFont="1" applyFill="1" applyBorder="1" applyAlignment="1">
      <alignment horizontal="center" vertical="center"/>
    </xf>
    <xf numFmtId="0" fontId="16" fillId="0" borderId="33" xfId="1725" applyFont="1" applyFill="1" applyBorder="1" applyAlignment="1">
      <alignment horizontal="center" vertical="center" wrapText="1"/>
    </xf>
    <xf numFmtId="0" fontId="114" fillId="0" borderId="36" xfId="1725" applyFont="1" applyFill="1" applyBorder="1" applyAlignment="1">
      <alignment vertical="center" wrapText="1"/>
    </xf>
    <xf numFmtId="0" fontId="114" fillId="0" borderId="39" xfId="1725" applyFont="1" applyFill="1" applyBorder="1" applyAlignment="1">
      <alignment vertical="center" wrapText="1"/>
    </xf>
    <xf numFmtId="0" fontId="135" fillId="0" borderId="33" xfId="1732" applyFont="1" applyFill="1" applyBorder="1" applyAlignment="1">
      <alignment horizontal="left" vertical="center" wrapText="1"/>
    </xf>
    <xf numFmtId="193" fontId="135" fillId="0" borderId="33" xfId="914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93" fontId="138" fillId="0" borderId="33" xfId="914" applyNumberFormat="1" applyFont="1" applyFill="1" applyBorder="1" applyAlignment="1">
      <alignment horizontal="center" vertical="center"/>
    </xf>
    <xf numFmtId="193" fontId="138" fillId="36" borderId="33" xfId="914" applyNumberFormat="1" applyFont="1" applyFill="1" applyBorder="1" applyAlignment="1">
      <alignment horizontal="center" vertical="center"/>
    </xf>
    <xf numFmtId="0" fontId="127" fillId="0" borderId="33" xfId="1725" applyFont="1" applyFill="1" applyBorder="1" applyAlignment="1">
      <alignment vertical="center" wrapText="1"/>
    </xf>
    <xf numFmtId="193" fontId="138" fillId="0" borderId="34" xfId="914" applyNumberFormat="1" applyFont="1" applyFill="1" applyBorder="1" applyAlignment="1">
      <alignment horizontal="center" vertical="center"/>
    </xf>
    <xf numFmtId="193" fontId="138" fillId="36" borderId="34" xfId="914" applyNumberFormat="1" applyFont="1" applyFill="1" applyBorder="1" applyAlignment="1">
      <alignment horizontal="center" vertical="center"/>
    </xf>
    <xf numFmtId="0" fontId="137" fillId="0" borderId="33" xfId="1725" applyFont="1" applyFill="1" applyBorder="1" applyAlignment="1">
      <alignment vertical="center" wrapText="1"/>
    </xf>
    <xf numFmtId="193" fontId="138" fillId="0" borderId="33" xfId="914" applyNumberFormat="1" applyFont="1" applyFill="1" applyBorder="1" applyAlignment="1">
      <alignment horizontal="center" vertical="center" wrapText="1"/>
    </xf>
    <xf numFmtId="193" fontId="138" fillId="36" borderId="33" xfId="914" applyNumberFormat="1" applyFont="1" applyFill="1" applyBorder="1" applyAlignment="1">
      <alignment horizontal="center" vertical="center" wrapText="1"/>
    </xf>
    <xf numFmtId="0" fontId="137" fillId="0" borderId="33" xfId="1725" applyFont="1" applyFill="1" applyBorder="1" applyAlignment="1">
      <alignment horizontal="center" vertical="center" wrapText="1"/>
    </xf>
    <xf numFmtId="190" fontId="89" fillId="0" borderId="33" xfId="1725" applyNumberFormat="1" applyFont="1" applyBorder="1" applyAlignment="1">
      <alignment horizontal="center" vertical="center"/>
    </xf>
    <xf numFmtId="193" fontId="89" fillId="2" borderId="33" xfId="914" applyNumberFormat="1" applyFont="1" applyFill="1" applyBorder="1" applyAlignment="1">
      <alignment horizontal="center" vertical="center"/>
    </xf>
    <xf numFmtId="193" fontId="89" fillId="0" borderId="33" xfId="914" applyNumberFormat="1" applyFont="1" applyBorder="1" applyAlignment="1">
      <alignment horizontal="center" vertical="center"/>
    </xf>
    <xf numFmtId="190" fontId="89" fillId="36" borderId="33" xfId="1725" applyNumberFormat="1" applyFont="1" applyFill="1" applyBorder="1" applyAlignment="1">
      <alignment horizontal="center" vertical="center"/>
    </xf>
    <xf numFmtId="193" fontId="139" fillId="3" borderId="33" xfId="914" applyNumberFormat="1" applyFont="1" applyFill="1" applyBorder="1" applyAlignment="1">
      <alignment horizontal="center" vertical="center"/>
    </xf>
    <xf numFmtId="193" fontId="139" fillId="0" borderId="33" xfId="914" applyNumberFormat="1" applyFont="1" applyBorder="1" applyAlignment="1">
      <alignment horizontal="center" vertical="center"/>
    </xf>
    <xf numFmtId="193" fontId="89" fillId="0" borderId="33" xfId="914" applyNumberFormat="1" applyFont="1" applyFill="1" applyBorder="1" applyAlignment="1">
      <alignment horizontal="center" vertical="center"/>
    </xf>
    <xf numFmtId="0" fontId="127" fillId="0" borderId="33" xfId="1725" applyFont="1" applyFill="1" applyBorder="1" applyAlignment="1">
      <alignment vertical="center"/>
    </xf>
    <xf numFmtId="187" fontId="138" fillId="0" borderId="33" xfId="914" applyNumberFormat="1" applyFont="1" applyFill="1" applyBorder="1" applyAlignment="1">
      <alignment horizontal="center" vertical="center" wrapText="1"/>
    </xf>
    <xf numFmtId="187" fontId="138" fillId="36" borderId="33" xfId="914" applyNumberFormat="1" applyFont="1" applyFill="1" applyBorder="1" applyAlignment="1">
      <alignment horizontal="center" vertical="center" wrapText="1"/>
    </xf>
    <xf numFmtId="0" fontId="137" fillId="3" borderId="33" xfId="1725" applyFont="1" applyFill="1" applyBorder="1" applyAlignment="1">
      <alignment vertical="center" wrapText="1"/>
    </xf>
    <xf numFmtId="0" fontId="140" fillId="0" borderId="33" xfId="1725" applyFont="1" applyBorder="1">
      <alignment vertical="center"/>
    </xf>
    <xf numFmtId="0" fontId="141" fillId="0" borderId="33" xfId="1725" applyFont="1" applyFill="1" applyBorder="1" applyAlignment="1">
      <alignment vertical="center" wrapText="1"/>
    </xf>
    <xf numFmtId="187" fontId="138" fillId="0" borderId="33" xfId="1725" applyNumberFormat="1" applyFont="1" applyFill="1" applyBorder="1" applyAlignment="1">
      <alignment horizontal="center" vertical="center"/>
    </xf>
    <xf numFmtId="187" fontId="138" fillId="36" borderId="33" xfId="1725" applyNumberFormat="1" applyFont="1" applyFill="1" applyBorder="1" applyAlignment="1">
      <alignment horizontal="center" vertical="center"/>
    </xf>
    <xf numFmtId="196" fontId="57" fillId="0" borderId="14" xfId="820" applyNumberFormat="1" applyFont="1" applyBorder="1" applyAlignment="1">
      <alignment horizontal="center" vertical="center" wrapText="1"/>
    </xf>
    <xf numFmtId="0" fontId="39" fillId="2" borderId="35" xfId="26" applyFont="1" applyFill="1" applyBorder="1" applyAlignment="1">
      <alignment vertical="center" wrapText="1"/>
    </xf>
    <xf numFmtId="0" fontId="53" fillId="10" borderId="14" xfId="0" applyFont="1" applyFill="1" applyBorder="1" applyAlignment="1">
      <alignment horizontal="center" vertical="center" wrapText="1"/>
    </xf>
    <xf numFmtId="0" fontId="27" fillId="10" borderId="1" xfId="1327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2" xfId="1327" applyFont="1" applyFill="1" applyBorder="1" applyAlignment="1">
      <alignment horizontal="center" vertical="center" wrapText="1"/>
    </xf>
    <xf numFmtId="0" fontId="27" fillId="10" borderId="3" xfId="1327" applyFont="1" applyFill="1" applyBorder="1" applyAlignment="1">
      <alignment horizontal="center" vertical="center" wrapText="1"/>
    </xf>
    <xf numFmtId="0" fontId="27" fillId="10" borderId="4" xfId="1327" applyFont="1" applyFill="1" applyBorder="1" applyAlignment="1">
      <alignment horizontal="center" vertical="center" wrapText="1"/>
    </xf>
    <xf numFmtId="193" fontId="27" fillId="0" borderId="1" xfId="1327" applyNumberFormat="1" applyFont="1" applyFill="1" applyBorder="1" applyAlignment="1">
      <alignment horizontal="center" vertical="center" wrapText="1"/>
    </xf>
    <xf numFmtId="0" fontId="29" fillId="10" borderId="1" xfId="917" applyFont="1" applyFill="1" applyBorder="1" applyAlignment="1">
      <alignment horizontal="center" vertical="center" wrapText="1"/>
    </xf>
    <xf numFmtId="0" fontId="27" fillId="11" borderId="1" xfId="1327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27" fillId="10" borderId="5" xfId="1327" applyNumberFormat="1" applyFont="1" applyFill="1" applyBorder="1" applyAlignment="1">
      <alignment horizontal="center" vertical="center" wrapText="1"/>
    </xf>
    <xf numFmtId="0" fontId="27" fillId="10" borderId="6" xfId="1327" applyNumberFormat="1" applyFont="1" applyFill="1" applyBorder="1" applyAlignment="1">
      <alignment horizontal="center" vertical="center" wrapText="1"/>
    </xf>
    <xf numFmtId="193" fontId="27" fillId="0" borderId="5" xfId="1327" applyNumberFormat="1" applyFont="1" applyFill="1" applyBorder="1" applyAlignment="1">
      <alignment horizontal="center" vertical="center" wrapText="1"/>
    </xf>
    <xf numFmtId="193" fontId="27" fillId="0" borderId="7" xfId="1327" applyNumberFormat="1" applyFont="1" applyFill="1" applyBorder="1" applyAlignment="1">
      <alignment horizontal="center" vertical="center" wrapText="1"/>
    </xf>
    <xf numFmtId="193" fontId="27" fillId="0" borderId="6" xfId="1327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96" fontId="27" fillId="0" borderId="5" xfId="0" applyNumberFormat="1" applyFont="1" applyBorder="1" applyAlignment="1">
      <alignment horizontal="center" vertical="center"/>
    </xf>
    <xf numFmtId="196" fontId="27" fillId="0" borderId="6" xfId="0" applyNumberFormat="1" applyFont="1" applyBorder="1" applyAlignment="1">
      <alignment horizontal="center" vertical="center"/>
    </xf>
    <xf numFmtId="0" fontId="53" fillId="10" borderId="0" xfId="0" applyFont="1" applyFill="1" applyAlignment="1">
      <alignment horizontal="center" vertical="center" wrapText="1"/>
    </xf>
    <xf numFmtId="0" fontId="131" fillId="0" borderId="0" xfId="0" applyFont="1" applyAlignment="1">
      <alignment horizontal="center" vertical="center" wrapText="1"/>
    </xf>
    <xf numFmtId="193" fontId="133" fillId="0" borderId="34" xfId="1110" applyNumberFormat="1" applyFont="1" applyFill="1" applyBorder="1" applyAlignment="1">
      <alignment horizontal="center" vertical="center"/>
    </xf>
    <xf numFmtId="193" fontId="133" fillId="0" borderId="6" xfId="1110" applyNumberFormat="1" applyFont="1" applyFill="1" applyBorder="1" applyAlignment="1">
      <alignment horizontal="center" vertical="center"/>
    </xf>
    <xf numFmtId="187" fontId="134" fillId="0" borderId="33" xfId="1725" applyNumberFormat="1" applyFont="1" applyFill="1" applyBorder="1" applyAlignment="1">
      <alignment horizontal="center" vertical="center" wrapText="1"/>
    </xf>
    <xf numFmtId="196" fontId="132" fillId="0" borderId="45" xfId="0" applyNumberFormat="1" applyFont="1" applyBorder="1" applyAlignment="1">
      <alignment horizontal="right" vertical="center" wrapText="1"/>
    </xf>
    <xf numFmtId="196" fontId="132" fillId="0" borderId="0" xfId="0" applyNumberFormat="1" applyFont="1" applyBorder="1" applyAlignment="1">
      <alignment horizontal="right" vertical="center" wrapText="1"/>
    </xf>
    <xf numFmtId="0" fontId="133" fillId="0" borderId="33" xfId="1110" applyFont="1" applyFill="1" applyBorder="1" applyAlignment="1">
      <alignment horizontal="center" vertical="center"/>
    </xf>
    <xf numFmtId="0" fontId="133" fillId="0" borderId="34" xfId="1110" applyFont="1" applyFill="1" applyBorder="1" applyAlignment="1">
      <alignment horizontal="center" vertical="center"/>
    </xf>
    <xf numFmtId="0" fontId="133" fillId="0" borderId="6" xfId="1110" applyFont="1" applyFill="1" applyBorder="1" applyAlignment="1">
      <alignment horizontal="center" vertical="center"/>
    </xf>
    <xf numFmtId="193" fontId="65" fillId="0" borderId="33" xfId="1732" applyNumberFormat="1" applyFont="1" applyFill="1" applyBorder="1" applyAlignment="1">
      <alignment horizontal="center" vertical="center" wrapText="1"/>
    </xf>
    <xf numFmtId="193" fontId="133" fillId="0" borderId="33" xfId="1110" applyNumberFormat="1" applyFont="1" applyFill="1" applyBorder="1" applyAlignment="1">
      <alignment horizontal="center" vertical="center"/>
    </xf>
    <xf numFmtId="193" fontId="65" fillId="0" borderId="33" xfId="820" applyNumberFormat="1" applyFont="1" applyFill="1" applyBorder="1" applyAlignment="1">
      <alignment horizontal="center" vertical="center" wrapText="1"/>
    </xf>
    <xf numFmtId="187" fontId="123" fillId="0" borderId="33" xfId="1727" applyNumberFormat="1" applyFont="1" applyFill="1" applyBorder="1" applyAlignment="1">
      <alignment horizontal="center" vertical="center" wrapText="1"/>
    </xf>
    <xf numFmtId="187" fontId="123" fillId="0" borderId="33" xfId="890" applyNumberFormat="1" applyFont="1" applyFill="1" applyBorder="1" applyAlignment="1">
      <alignment horizontal="center" vertical="center" wrapText="1"/>
    </xf>
    <xf numFmtId="0" fontId="122" fillId="0" borderId="0" xfId="0" applyFont="1" applyFill="1" applyAlignment="1">
      <alignment horizontal="center" vertical="center" wrapText="1"/>
    </xf>
    <xf numFmtId="0" fontId="123" fillId="0" borderId="33" xfId="1727" applyFont="1" applyFill="1" applyBorder="1" applyAlignment="1">
      <alignment horizontal="center" vertical="center" wrapText="1"/>
    </xf>
    <xf numFmtId="190" fontId="123" fillId="0" borderId="33" xfId="1727" applyNumberFormat="1" applyFont="1" applyFill="1" applyBorder="1" applyAlignment="1">
      <alignment horizontal="center" vertical="center" wrapText="1"/>
    </xf>
    <xf numFmtId="187" fontId="125" fillId="0" borderId="41" xfId="0" applyNumberFormat="1" applyFont="1" applyFill="1" applyBorder="1" applyAlignment="1">
      <alignment horizontal="center" vertical="center" wrapText="1"/>
    </xf>
    <xf numFmtId="187" fontId="125" fillId="0" borderId="36" xfId="0" applyNumberFormat="1" applyFont="1" applyFill="1" applyBorder="1" applyAlignment="1">
      <alignment horizontal="center" vertical="center" wrapText="1"/>
    </xf>
    <xf numFmtId="187" fontId="125" fillId="0" borderId="33" xfId="0" applyNumberFormat="1" applyFont="1" applyFill="1" applyBorder="1" applyAlignment="1">
      <alignment horizontal="center" vertical="center" wrapText="1"/>
    </xf>
    <xf numFmtId="0" fontId="121" fillId="0" borderId="33" xfId="1730" applyNumberFormat="1" applyFont="1" applyFill="1" applyBorder="1" applyAlignment="1">
      <alignment horizontal="center" vertical="center" wrapText="1"/>
    </xf>
    <xf numFmtId="0" fontId="123" fillId="0" borderId="33" xfId="887" applyNumberFormat="1" applyFont="1" applyFill="1" applyBorder="1" applyAlignment="1">
      <alignment horizontal="center" vertical="center" wrapText="1"/>
    </xf>
    <xf numFmtId="0" fontId="123" fillId="0" borderId="33" xfId="887" applyNumberFormat="1" applyFont="1" applyFill="1" applyBorder="1" applyAlignment="1">
      <alignment horizontal="center" vertical="center"/>
    </xf>
    <xf numFmtId="187" fontId="125" fillId="0" borderId="42" xfId="0" applyNumberFormat="1" applyFont="1" applyFill="1" applyBorder="1" applyAlignment="1">
      <alignment horizontal="center" vertical="center" wrapText="1"/>
    </xf>
    <xf numFmtId="187" fontId="125" fillId="0" borderId="43" xfId="0" applyNumberFormat="1" applyFont="1" applyFill="1" applyBorder="1" applyAlignment="1">
      <alignment horizontal="center" vertical="center" wrapText="1"/>
    </xf>
    <xf numFmtId="187" fontId="125" fillId="0" borderId="44" xfId="0" applyNumberFormat="1" applyFont="1" applyFill="1" applyBorder="1" applyAlignment="1">
      <alignment horizontal="center" vertical="center" wrapText="1"/>
    </xf>
    <xf numFmtId="190" fontId="123" fillId="0" borderId="33" xfId="89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95" fontId="9" fillId="0" borderId="2" xfId="26" applyNumberFormat="1" applyFont="1" applyFill="1" applyBorder="1" applyAlignment="1">
      <alignment horizontal="center" vertical="center" wrapText="1"/>
    </xf>
    <xf numFmtId="195" fontId="9" fillId="0" borderId="3" xfId="26" applyNumberFormat="1" applyFont="1" applyFill="1" applyBorder="1" applyAlignment="1">
      <alignment horizontal="center" vertical="center" wrapText="1"/>
    </xf>
    <xf numFmtId="195" fontId="9" fillId="0" borderId="4" xfId="2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93" fontId="9" fillId="0" borderId="2" xfId="820" applyNumberFormat="1" applyFont="1" applyBorder="1" applyAlignment="1">
      <alignment horizontal="center" vertical="center" wrapText="1"/>
    </xf>
    <xf numFmtId="193" fontId="9" fillId="0" borderId="3" xfId="820" applyNumberFormat="1" applyFont="1" applyBorder="1" applyAlignment="1">
      <alignment horizontal="center" vertical="center" wrapText="1"/>
    </xf>
    <xf numFmtId="193" fontId="9" fillId="0" borderId="1" xfId="820" applyNumberFormat="1" applyFont="1" applyBorder="1" applyAlignment="1">
      <alignment horizontal="center" vertical="center" wrapText="1"/>
    </xf>
    <xf numFmtId="196" fontId="9" fillId="0" borderId="1" xfId="0" applyNumberFormat="1" applyFont="1" applyFill="1" applyBorder="1" applyAlignment="1">
      <alignment horizontal="center" vertical="center" wrapText="1"/>
    </xf>
    <xf numFmtId="193" fontId="9" fillId="0" borderId="2" xfId="820" applyNumberFormat="1" applyFont="1" applyFill="1" applyBorder="1" applyAlignment="1">
      <alignment horizontal="center" vertical="center" wrapText="1"/>
    </xf>
    <xf numFmtId="193" fontId="9" fillId="0" borderId="3" xfId="820" applyNumberFormat="1" applyFont="1" applyFill="1" applyBorder="1" applyAlignment="1">
      <alignment horizontal="center" vertical="center" wrapText="1"/>
    </xf>
    <xf numFmtId="193" fontId="9" fillId="0" borderId="2" xfId="26" applyNumberFormat="1" applyFont="1" applyFill="1" applyBorder="1" applyAlignment="1">
      <alignment horizontal="center" vertical="center" wrapText="1"/>
    </xf>
    <xf numFmtId="193" fontId="9" fillId="0" borderId="3" xfId="26" applyNumberFormat="1" applyFont="1" applyFill="1" applyBorder="1" applyAlignment="1">
      <alignment horizontal="center" vertical="center" wrapText="1"/>
    </xf>
    <xf numFmtId="193" fontId="9" fillId="0" borderId="4" xfId="26" applyNumberFormat="1" applyFont="1" applyFill="1" applyBorder="1" applyAlignment="1">
      <alignment horizontal="center" vertical="center" wrapText="1"/>
    </xf>
    <xf numFmtId="193" fontId="9" fillId="0" borderId="5" xfId="820" applyNumberFormat="1" applyFont="1" applyBorder="1" applyAlignment="1">
      <alignment horizontal="center" vertical="center" wrapText="1"/>
    </xf>
    <xf numFmtId="193" fontId="9" fillId="0" borderId="6" xfId="820" applyNumberFormat="1" applyFont="1" applyBorder="1" applyAlignment="1">
      <alignment horizontal="center" vertical="center" wrapText="1"/>
    </xf>
    <xf numFmtId="193" fontId="9" fillId="0" borderId="5" xfId="26" applyNumberFormat="1" applyFont="1" applyFill="1" applyBorder="1" applyAlignment="1">
      <alignment horizontal="center" vertical="center" wrapText="1"/>
    </xf>
    <xf numFmtId="193" fontId="9" fillId="0" borderId="6" xfId="26" applyNumberFormat="1" applyFont="1" applyFill="1" applyBorder="1" applyAlignment="1">
      <alignment horizontal="center" vertical="center" wrapText="1"/>
    </xf>
    <xf numFmtId="193" fontId="9" fillId="0" borderId="16" xfId="820" applyNumberFormat="1" applyFont="1" applyBorder="1" applyAlignment="1">
      <alignment horizontal="center" vertical="center" wrapText="1"/>
    </xf>
    <xf numFmtId="193" fontId="9" fillId="0" borderId="15" xfId="820" applyNumberFormat="1" applyFont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 wrapText="1"/>
    </xf>
    <xf numFmtId="0" fontId="10" fillId="0" borderId="1" xfId="26" applyFont="1" applyFill="1" applyBorder="1" applyAlignment="1">
      <alignment horizontal="center" vertical="center" wrapText="1"/>
    </xf>
    <xf numFmtId="193" fontId="9" fillId="0" borderId="5" xfId="820" applyNumberFormat="1" applyFont="1" applyFill="1" applyBorder="1" applyAlignment="1">
      <alignment horizontal="center" vertical="center" wrapText="1"/>
    </xf>
    <xf numFmtId="193" fontId="9" fillId="0" borderId="6" xfId="82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1" xfId="26" applyFont="1" applyFill="1" applyBorder="1" applyAlignment="1">
      <alignment horizontal="center" vertical="center" wrapText="1"/>
    </xf>
    <xf numFmtId="0" fontId="5" fillId="0" borderId="5" xfId="26" applyFont="1" applyFill="1" applyBorder="1" applyAlignment="1">
      <alignment horizontal="center" vertical="center" wrapText="1"/>
    </xf>
    <xf numFmtId="0" fontId="5" fillId="0" borderId="7" xfId="26" applyFont="1" applyFill="1" applyBorder="1" applyAlignment="1">
      <alignment horizontal="center" vertical="center" wrapText="1"/>
    </xf>
    <xf numFmtId="0" fontId="5" fillId="0" borderId="6" xfId="26" applyFont="1" applyFill="1" applyBorder="1" applyAlignment="1">
      <alignment horizontal="center" vertical="center" wrapText="1"/>
    </xf>
    <xf numFmtId="0" fontId="5" fillId="2" borderId="5" xfId="26" applyFont="1" applyFill="1" applyBorder="1" applyAlignment="1">
      <alignment horizontal="center" vertical="center" wrapText="1"/>
    </xf>
    <xf numFmtId="0" fontId="5" fillId="2" borderId="7" xfId="26" applyFont="1" applyFill="1" applyBorder="1" applyAlignment="1">
      <alignment horizontal="center" vertical="center" wrapText="1"/>
    </xf>
    <xf numFmtId="0" fontId="5" fillId="2" borderId="6" xfId="26" applyFont="1" applyFill="1" applyBorder="1" applyAlignment="1">
      <alignment horizontal="center" vertical="center" wrapText="1"/>
    </xf>
    <xf numFmtId="0" fontId="10" fillId="0" borderId="5" xfId="820" applyFont="1" applyFill="1" applyBorder="1" applyAlignment="1">
      <alignment horizontal="center" vertical="center" wrapText="1"/>
    </xf>
    <xf numFmtId="0" fontId="10" fillId="0" borderId="7" xfId="820" applyFont="1" applyFill="1" applyBorder="1" applyAlignment="1">
      <alignment horizontal="center" vertical="center" wrapText="1"/>
    </xf>
    <xf numFmtId="0" fontId="9" fillId="0" borderId="5" xfId="820" applyFont="1" applyFill="1" applyBorder="1" applyAlignment="1">
      <alignment horizontal="center" vertical="center" wrapText="1"/>
    </xf>
    <xf numFmtId="0" fontId="10" fillId="0" borderId="6" xfId="820" applyFont="1" applyFill="1" applyBorder="1" applyAlignment="1">
      <alignment horizontal="center" vertical="center" wrapText="1"/>
    </xf>
    <xf numFmtId="187" fontId="6" fillId="0" borderId="0" xfId="820" applyNumberFormat="1" applyFont="1" applyFill="1" applyBorder="1" applyAlignment="1">
      <alignment vertical="center" wrapText="1"/>
    </xf>
    <xf numFmtId="0" fontId="53" fillId="0" borderId="0" xfId="820" applyFont="1" applyFill="1" applyAlignment="1">
      <alignment horizontal="center" vertical="center" wrapText="1"/>
    </xf>
    <xf numFmtId="9" fontId="29" fillId="10" borderId="1" xfId="820" applyNumberFormat="1" applyFont="1" applyFill="1" applyBorder="1" applyAlignment="1">
      <alignment horizontal="center" vertical="center" wrapText="1"/>
    </xf>
    <xf numFmtId="0" fontId="29" fillId="10" borderId="1" xfId="820" applyFont="1" applyFill="1" applyBorder="1" applyAlignment="1">
      <alignment horizontal="center" vertical="center" wrapText="1"/>
    </xf>
    <xf numFmtId="192" fontId="29" fillId="0" borderId="33" xfId="820" applyNumberFormat="1" applyFont="1" applyFill="1" applyBorder="1" applyAlignment="1">
      <alignment horizontal="center" vertical="center" wrapText="1"/>
    </xf>
    <xf numFmtId="9" fontId="29" fillId="0" borderId="2" xfId="26" applyNumberFormat="1" applyFont="1" applyBorder="1" applyAlignment="1">
      <alignment horizontal="center" vertical="center" wrapText="1"/>
    </xf>
    <xf numFmtId="9" fontId="29" fillId="0" borderId="4" xfId="26" applyNumberFormat="1" applyFont="1" applyBorder="1" applyAlignment="1">
      <alignment horizontal="center" vertical="center" wrapText="1"/>
    </xf>
    <xf numFmtId="0" fontId="29" fillId="10" borderId="2" xfId="1327" applyFont="1" applyFill="1" applyBorder="1" applyAlignment="1">
      <alignment horizontal="center" vertical="center" wrapText="1"/>
    </xf>
    <xf numFmtId="0" fontId="29" fillId="10" borderId="4" xfId="1327" applyFont="1" applyFill="1" applyBorder="1" applyAlignment="1">
      <alignment horizontal="center" vertical="center" wrapText="1"/>
    </xf>
    <xf numFmtId="196" fontId="29" fillId="0" borderId="1" xfId="0" applyNumberFormat="1" applyFont="1" applyFill="1" applyBorder="1" applyAlignment="1">
      <alignment horizontal="center" vertical="center" wrapText="1"/>
    </xf>
    <xf numFmtId="193" fontId="29" fillId="0" borderId="33" xfId="26" applyNumberFormat="1" applyFont="1" applyFill="1" applyBorder="1" applyAlignment="1">
      <alignment horizontal="center" vertical="center" wrapText="1"/>
    </xf>
    <xf numFmtId="192" fontId="29" fillId="0" borderId="34" xfId="820" applyNumberFormat="1" applyFont="1" applyFill="1" applyBorder="1" applyAlignment="1">
      <alignment horizontal="center" vertical="center" wrapText="1"/>
    </xf>
    <xf numFmtId="192" fontId="29" fillId="0" borderId="6" xfId="820" applyNumberFormat="1" applyFont="1" applyFill="1" applyBorder="1" applyAlignment="1">
      <alignment horizontal="center" vertical="center" wrapText="1"/>
    </xf>
    <xf numFmtId="0" fontId="11" fillId="0" borderId="2" xfId="26" applyFont="1" applyFill="1" applyBorder="1" applyAlignment="1">
      <alignment horizontal="center" vertical="center" wrapText="1"/>
    </xf>
    <xf numFmtId="0" fontId="12" fillId="0" borderId="4" xfId="26" applyFont="1" applyFill="1" applyBorder="1" applyAlignment="1">
      <alignment horizontal="center" vertical="center" wrapText="1"/>
    </xf>
    <xf numFmtId="0" fontId="39" fillId="2" borderId="5" xfId="26" applyFont="1" applyFill="1" applyBorder="1" applyAlignment="1">
      <alignment horizontal="center" vertical="center" wrapText="1"/>
    </xf>
    <xf numFmtId="0" fontId="39" fillId="2" borderId="6" xfId="26" applyFont="1" applyFill="1" applyBorder="1" applyAlignment="1">
      <alignment horizontal="center" vertical="center" wrapText="1"/>
    </xf>
    <xf numFmtId="0" fontId="29" fillId="0" borderId="16" xfId="26" applyFont="1" applyFill="1" applyBorder="1" applyAlignment="1">
      <alignment horizontal="center" vertical="center" wrapText="1"/>
    </xf>
    <xf numFmtId="0" fontId="29" fillId="0" borderId="19" xfId="26" applyFont="1" applyFill="1" applyBorder="1" applyAlignment="1">
      <alignment horizontal="center" vertical="center" wrapText="1"/>
    </xf>
    <xf numFmtId="0" fontId="29" fillId="0" borderId="18" xfId="26" applyFont="1" applyFill="1" applyBorder="1" applyAlignment="1">
      <alignment horizontal="center" vertical="center" wrapText="1"/>
    </xf>
    <xf numFmtId="0" fontId="29" fillId="0" borderId="20" xfId="26" applyFont="1" applyFill="1" applyBorder="1" applyAlignment="1">
      <alignment horizontal="center" vertical="center" wrapText="1"/>
    </xf>
    <xf numFmtId="0" fontId="29" fillId="0" borderId="15" xfId="26" applyFont="1" applyFill="1" applyBorder="1" applyAlignment="1">
      <alignment horizontal="center" vertical="center" wrapText="1"/>
    </xf>
    <xf numFmtId="0" fontId="29" fillId="0" borderId="17" xfId="26" applyFont="1" applyFill="1" applyBorder="1" applyAlignment="1">
      <alignment horizontal="center" vertical="center" wrapText="1"/>
    </xf>
    <xf numFmtId="0" fontId="9" fillId="0" borderId="5" xfId="26" applyFont="1" applyFill="1" applyBorder="1" applyAlignment="1">
      <alignment horizontal="center" vertical="center" wrapText="1"/>
    </xf>
    <xf numFmtId="0" fontId="10" fillId="0" borderId="7" xfId="26" applyFont="1" applyFill="1" applyBorder="1" applyAlignment="1">
      <alignment horizontal="center" vertical="center" wrapText="1"/>
    </xf>
    <xf numFmtId="0" fontId="10" fillId="0" borderId="6" xfId="26" applyFont="1" applyFill="1" applyBorder="1" applyAlignment="1">
      <alignment horizontal="center" vertical="center" wrapText="1"/>
    </xf>
    <xf numFmtId="0" fontId="9" fillId="0" borderId="7" xfId="26" applyFont="1" applyFill="1" applyBorder="1" applyAlignment="1">
      <alignment horizontal="center" vertical="center" wrapText="1"/>
    </xf>
    <xf numFmtId="0" fontId="9" fillId="0" borderId="6" xfId="26" applyFont="1" applyFill="1" applyBorder="1" applyAlignment="1">
      <alignment horizontal="center" vertical="center" wrapText="1"/>
    </xf>
    <xf numFmtId="0" fontId="9" fillId="2" borderId="5" xfId="26" applyFont="1" applyFill="1" applyBorder="1" applyAlignment="1">
      <alignment horizontal="center" vertical="center" wrapText="1"/>
    </xf>
    <xf numFmtId="0" fontId="10" fillId="2" borderId="7" xfId="26" applyFont="1" applyFill="1" applyBorder="1" applyAlignment="1">
      <alignment horizontal="center" vertical="center" wrapText="1"/>
    </xf>
    <xf numFmtId="0" fontId="10" fillId="2" borderId="6" xfId="26" applyFont="1" applyFill="1" applyBorder="1" applyAlignment="1">
      <alignment horizontal="center" vertical="center" wrapText="1"/>
    </xf>
    <xf numFmtId="49" fontId="6" fillId="0" borderId="0" xfId="820" applyNumberFormat="1" applyFont="1" applyFill="1" applyBorder="1" applyAlignment="1">
      <alignment horizontal="left" vertical="center" wrapText="1"/>
    </xf>
    <xf numFmtId="0" fontId="7" fillId="0" borderId="0" xfId="820" applyFont="1" applyFill="1" applyAlignment="1">
      <alignment horizontal="center" vertical="center" wrapText="1"/>
    </xf>
    <xf numFmtId="192" fontId="29" fillId="0" borderId="2" xfId="820" applyNumberFormat="1" applyFont="1" applyFill="1" applyBorder="1" applyAlignment="1">
      <alignment horizontal="center" vertical="center" wrapText="1"/>
    </xf>
    <xf numFmtId="196" fontId="29" fillId="2" borderId="3" xfId="820" applyNumberFormat="1" applyFont="1" applyFill="1" applyBorder="1" applyAlignment="1">
      <alignment horizontal="center" vertical="center" wrapText="1"/>
    </xf>
    <xf numFmtId="192" fontId="29" fillId="0" borderId="3" xfId="820" applyNumberFormat="1" applyFont="1" applyFill="1" applyBorder="1" applyAlignment="1">
      <alignment horizontal="center" vertical="center" wrapText="1"/>
    </xf>
    <xf numFmtId="192" fontId="29" fillId="0" borderId="4" xfId="820" applyNumberFormat="1" applyFont="1" applyFill="1" applyBorder="1" applyAlignment="1">
      <alignment horizontal="center" vertical="center" wrapText="1"/>
    </xf>
    <xf numFmtId="195" fontId="29" fillId="0" borderId="34" xfId="820" applyNumberFormat="1" applyFont="1" applyBorder="1" applyAlignment="1">
      <alignment horizontal="center" vertical="center" wrapText="1"/>
    </xf>
    <xf numFmtId="195" fontId="29" fillId="0" borderId="7" xfId="820" applyNumberFormat="1" applyFont="1" applyBorder="1" applyAlignment="1">
      <alignment horizontal="center" vertical="center" wrapText="1"/>
    </xf>
    <xf numFmtId="195" fontId="29" fillId="0" borderId="6" xfId="820" applyNumberFormat="1" applyFont="1" applyBorder="1" applyAlignment="1">
      <alignment horizontal="center" vertical="center" wrapText="1"/>
    </xf>
    <xf numFmtId="193" fontId="29" fillId="0" borderId="5" xfId="26" applyNumberFormat="1" applyFont="1" applyFill="1" applyBorder="1" applyAlignment="1">
      <alignment horizontal="center" vertical="center" wrapText="1"/>
    </xf>
    <xf numFmtId="193" fontId="29" fillId="0" borderId="6" xfId="26" applyNumberFormat="1" applyFont="1" applyFill="1" applyBorder="1" applyAlignment="1">
      <alignment horizontal="center" vertical="center" wrapText="1"/>
    </xf>
    <xf numFmtId="0" fontId="42" fillId="0" borderId="5" xfId="820" applyFont="1" applyFill="1" applyBorder="1" applyAlignment="1">
      <alignment horizontal="center" vertical="center" wrapText="1"/>
    </xf>
    <xf numFmtId="0" fontId="42" fillId="0" borderId="7" xfId="820" applyFont="1" applyFill="1" applyBorder="1" applyAlignment="1">
      <alignment horizontal="center" vertical="center" wrapText="1"/>
    </xf>
    <xf numFmtId="0" fontId="42" fillId="0" borderId="6" xfId="820" applyFont="1" applyFill="1" applyBorder="1" applyAlignment="1">
      <alignment horizontal="center" vertical="center" wrapText="1"/>
    </xf>
    <xf numFmtId="0" fontId="44" fillId="0" borderId="2" xfId="26" applyFont="1" applyFill="1" applyBorder="1" applyAlignment="1">
      <alignment horizontal="center" vertical="center" wrapText="1"/>
    </xf>
    <xf numFmtId="0" fontId="44" fillId="0" borderId="4" xfId="26" applyFont="1" applyFill="1" applyBorder="1" applyAlignment="1">
      <alignment horizontal="center" vertical="center" wrapText="1"/>
    </xf>
    <xf numFmtId="0" fontId="29" fillId="0" borderId="5" xfId="82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9" fontId="9" fillId="2" borderId="2" xfId="26" applyNumberFormat="1" applyFont="1" applyFill="1" applyBorder="1" applyAlignment="1">
      <alignment horizontal="center" vertical="center" wrapText="1"/>
    </xf>
    <xf numFmtId="9" fontId="9" fillId="2" borderId="3" xfId="26" applyNumberFormat="1" applyFont="1" applyFill="1" applyBorder="1" applyAlignment="1">
      <alignment horizontal="center" vertical="center" wrapText="1"/>
    </xf>
    <xf numFmtId="195" fontId="9" fillId="0" borderId="33" xfId="26" applyNumberFormat="1" applyFont="1" applyFill="1" applyBorder="1" applyAlignment="1">
      <alignment horizontal="center" vertical="center" wrapText="1"/>
    </xf>
    <xf numFmtId="195" fontId="10" fillId="2" borderId="33" xfId="26" applyNumberFormat="1" applyFont="1" applyFill="1" applyBorder="1" applyAlignment="1">
      <alignment horizontal="center" vertical="center" wrapText="1"/>
    </xf>
    <xf numFmtId="195" fontId="10" fillId="0" borderId="33" xfId="26" applyNumberFormat="1" applyFont="1" applyFill="1" applyBorder="1" applyAlignment="1">
      <alignment horizontal="center" vertical="center" wrapText="1"/>
    </xf>
    <xf numFmtId="195" fontId="9" fillId="0" borderId="16" xfId="26" applyNumberFormat="1" applyFont="1" applyFill="1" applyBorder="1" applyAlignment="1">
      <alignment horizontal="center" vertical="center" wrapText="1"/>
    </xf>
    <xf numFmtId="195" fontId="9" fillId="0" borderId="15" xfId="26" applyNumberFormat="1" applyFont="1" applyFill="1" applyBorder="1" applyAlignment="1">
      <alignment horizontal="center" vertical="center" wrapText="1"/>
    </xf>
    <xf numFmtId="0" fontId="19" fillId="0" borderId="5" xfId="26" applyFont="1" applyFill="1" applyBorder="1" applyAlignment="1">
      <alignment horizontal="center" vertical="center" wrapText="1"/>
    </xf>
    <xf numFmtId="0" fontId="19" fillId="0" borderId="7" xfId="26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/>
    </xf>
    <xf numFmtId="196" fontId="57" fillId="0" borderId="14" xfId="820" applyNumberFormat="1" applyFont="1" applyBorder="1" applyAlignment="1">
      <alignment horizontal="center" vertical="center" wrapText="1"/>
    </xf>
    <xf numFmtId="9" fontId="29" fillId="2" borderId="2" xfId="26" applyNumberFormat="1" applyFont="1" applyFill="1" applyBorder="1" applyAlignment="1">
      <alignment horizontal="center" vertical="center" wrapText="1"/>
    </xf>
    <xf numFmtId="9" fontId="29" fillId="2" borderId="3" xfId="26" applyNumberFormat="1" applyFont="1" applyFill="1" applyBorder="1" applyAlignment="1">
      <alignment horizontal="center" vertical="center" wrapText="1"/>
    </xf>
    <xf numFmtId="195" fontId="10" fillId="2" borderId="3" xfId="26" applyNumberFormat="1" applyFont="1" applyFill="1" applyBorder="1" applyAlignment="1">
      <alignment horizontal="center" vertical="center" wrapText="1"/>
    </xf>
    <xf numFmtId="195" fontId="10" fillId="0" borderId="3" xfId="26" applyNumberFormat="1" applyFont="1" applyFill="1" applyBorder="1" applyAlignment="1">
      <alignment horizontal="center" vertical="center" wrapText="1"/>
    </xf>
    <xf numFmtId="195" fontId="10" fillId="0" borderId="4" xfId="26" applyNumberFormat="1" applyFont="1" applyFill="1" applyBorder="1" applyAlignment="1">
      <alignment horizontal="center" vertical="center" wrapText="1"/>
    </xf>
    <xf numFmtId="192" fontId="29" fillId="0" borderId="1" xfId="820" applyNumberFormat="1" applyFont="1" applyFill="1" applyBorder="1" applyAlignment="1">
      <alignment horizontal="center" vertical="center" wrapText="1"/>
    </xf>
    <xf numFmtId="0" fontId="29" fillId="2" borderId="1" xfId="26" applyFont="1" applyFill="1" applyBorder="1" applyAlignment="1">
      <alignment horizontal="center" vertical="center" wrapText="1"/>
    </xf>
    <xf numFmtId="0" fontId="42" fillId="2" borderId="1" xfId="26" applyFont="1" applyFill="1" applyBorder="1" applyAlignment="1">
      <alignment horizontal="center" vertical="center" wrapText="1"/>
    </xf>
    <xf numFmtId="0" fontId="38" fillId="2" borderId="1" xfId="26" applyFont="1" applyFill="1" applyBorder="1" applyAlignment="1">
      <alignment horizontal="center" vertical="center" wrapText="1"/>
    </xf>
    <xf numFmtId="0" fontId="38" fillId="2" borderId="7" xfId="26" applyFont="1" applyFill="1" applyBorder="1" applyAlignment="1">
      <alignment horizontal="center" vertical="center" wrapText="1"/>
    </xf>
    <xf numFmtId="0" fontId="38" fillId="2" borderId="6" xfId="26" applyFont="1" applyFill="1" applyBorder="1" applyAlignment="1">
      <alignment horizontal="center" vertical="center" wrapText="1"/>
    </xf>
    <xf numFmtId="195" fontId="9" fillId="2" borderId="16" xfId="26" applyNumberFormat="1" applyFont="1" applyFill="1" applyBorder="1" applyAlignment="1">
      <alignment horizontal="center" vertical="center" wrapText="1"/>
    </xf>
    <xf numFmtId="195" fontId="9" fillId="2" borderId="15" xfId="26" applyNumberFormat="1" applyFont="1" applyFill="1" applyBorder="1" applyAlignment="1">
      <alignment horizontal="center" vertical="center" wrapText="1"/>
    </xf>
    <xf numFmtId="193" fontId="38" fillId="2" borderId="5" xfId="26" applyNumberFormat="1" applyFont="1" applyFill="1" applyBorder="1" applyAlignment="1">
      <alignment horizontal="center" vertical="center" wrapText="1"/>
    </xf>
    <xf numFmtId="0" fontId="38" fillId="2" borderId="5" xfId="26" applyFont="1" applyFill="1" applyBorder="1" applyAlignment="1">
      <alignment horizontal="center" vertical="center" wrapText="1"/>
    </xf>
    <xf numFmtId="0" fontId="55" fillId="2" borderId="7" xfId="26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Fill="1" applyAlignment="1">
      <alignment horizontal="left" vertical="center" wrapText="1"/>
    </xf>
    <xf numFmtId="0" fontId="27" fillId="6" borderId="8" xfId="0" applyNumberFormat="1" applyFont="1" applyFill="1" applyBorder="1" applyAlignment="1">
      <alignment horizontal="center" vertical="center" wrapText="1"/>
    </xf>
    <xf numFmtId="0" fontId="27" fillId="6" borderId="9" xfId="0" applyNumberFormat="1" applyFont="1" applyFill="1" applyBorder="1" applyAlignment="1">
      <alignment horizontal="center" vertical="center" wrapText="1"/>
    </xf>
    <xf numFmtId="0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NumberFormat="1" applyFont="1" applyFill="1" applyBorder="1" applyAlignment="1">
      <alignment horizontal="center" vertical="center"/>
    </xf>
    <xf numFmtId="0" fontId="27" fillId="6" borderId="11" xfId="0" applyNumberFormat="1" applyFont="1" applyFill="1" applyBorder="1" applyAlignment="1">
      <alignment horizontal="center" vertical="center" wrapText="1"/>
    </xf>
    <xf numFmtId="0" fontId="27" fillId="6" borderId="10" xfId="0" applyNumberFormat="1" applyFont="1" applyFill="1" applyBorder="1" applyAlignment="1">
      <alignment horizontal="center" vertical="center"/>
    </xf>
    <xf numFmtId="0" fontId="27" fillId="6" borderId="1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93" fontId="9" fillId="0" borderId="4" xfId="82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1" xfId="26" applyFont="1" applyFill="1" applyBorder="1" applyAlignment="1">
      <alignment horizontal="center" vertical="center" wrapText="1"/>
    </xf>
    <xf numFmtId="195" fontId="18" fillId="0" borderId="1" xfId="26" applyNumberFormat="1" applyFont="1" applyFill="1" applyBorder="1" applyAlignment="1">
      <alignment horizontal="center" vertical="center" wrapText="1"/>
    </xf>
    <xf numFmtId="195" fontId="19" fillId="0" borderId="1" xfId="26" applyNumberFormat="1" applyFont="1" applyFill="1" applyBorder="1" applyAlignment="1">
      <alignment horizontal="center" vertical="center" wrapText="1"/>
    </xf>
    <xf numFmtId="193" fontId="20" fillId="0" borderId="1" xfId="26" applyNumberFormat="1" applyFont="1" applyBorder="1" applyAlignment="1">
      <alignment horizontal="center" vertical="center" wrapText="1"/>
    </xf>
    <xf numFmtId="49" fontId="20" fillId="0" borderId="1" xfId="26" applyNumberFormat="1" applyFont="1" applyBorder="1" applyAlignment="1">
      <alignment horizontal="center" vertical="center" wrapText="1"/>
    </xf>
    <xf numFmtId="0" fontId="115" fillId="0" borderId="34" xfId="1725" applyFont="1" applyFill="1" applyBorder="1" applyAlignment="1">
      <alignment horizontal="center" vertical="center" wrapText="1"/>
    </xf>
    <xf numFmtId="0" fontId="115" fillId="0" borderId="7" xfId="1725" applyFont="1" applyFill="1" applyBorder="1" applyAlignment="1">
      <alignment horizontal="center" vertical="center" wrapText="1"/>
    </xf>
    <xf numFmtId="0" fontId="115" fillId="0" borderId="6" xfId="1725" applyFont="1" applyFill="1" applyBorder="1" applyAlignment="1">
      <alignment horizontal="center" vertical="center" wrapText="1"/>
    </xf>
    <xf numFmtId="0" fontId="115" fillId="3" borderId="7" xfId="1725" applyFont="1" applyFill="1" applyBorder="1" applyAlignment="1">
      <alignment horizontal="center" vertical="center" wrapText="1"/>
    </xf>
    <xf numFmtId="0" fontId="115" fillId="3" borderId="6" xfId="1725" applyFont="1" applyFill="1" applyBorder="1" applyAlignment="1">
      <alignment horizontal="center" vertical="center" wrapText="1"/>
    </xf>
    <xf numFmtId="0" fontId="31" fillId="0" borderId="34" xfId="914" applyFont="1" applyFill="1" applyBorder="1" applyAlignment="1">
      <alignment horizontal="center" vertical="center" wrapText="1"/>
    </xf>
    <xf numFmtId="0" fontId="31" fillId="0" borderId="6" xfId="914" applyFont="1" applyFill="1" applyBorder="1" applyAlignment="1">
      <alignment horizontal="center" vertical="center" wrapText="1"/>
    </xf>
    <xf numFmtId="0" fontId="31" fillId="0" borderId="34" xfId="914" applyFont="1" applyBorder="1" applyAlignment="1">
      <alignment horizontal="center" vertical="center" wrapText="1"/>
    </xf>
    <xf numFmtId="0" fontId="31" fillId="0" borderId="6" xfId="914" applyFont="1" applyBorder="1" applyAlignment="1">
      <alignment horizontal="center" vertical="center" wrapText="1"/>
    </xf>
    <xf numFmtId="193" fontId="39" fillId="39" borderId="34" xfId="1725" applyNumberFormat="1" applyFont="1" applyFill="1" applyBorder="1" applyAlignment="1">
      <alignment horizontal="center" vertical="center" wrapText="1"/>
    </xf>
    <xf numFmtId="193" fontId="39" fillId="39" borderId="6" xfId="1725" applyNumberFormat="1" applyFont="1" applyFill="1" applyBorder="1" applyAlignment="1">
      <alignment horizontal="center" vertical="center" wrapText="1"/>
    </xf>
    <xf numFmtId="0" fontId="56" fillId="0" borderId="35" xfId="914" applyFont="1" applyFill="1" applyBorder="1" applyAlignment="1">
      <alignment horizontal="center" vertical="center"/>
    </xf>
    <xf numFmtId="0" fontId="56" fillId="0" borderId="36" xfId="914" applyFont="1" applyFill="1" applyBorder="1" applyAlignment="1">
      <alignment horizontal="center" vertical="center"/>
    </xf>
    <xf numFmtId="0" fontId="56" fillId="0" borderId="39" xfId="914" applyFont="1" applyFill="1" applyBorder="1" applyAlignment="1">
      <alignment horizontal="center" vertical="center"/>
    </xf>
    <xf numFmtId="193" fontId="56" fillId="40" borderId="35" xfId="914" applyNumberFormat="1" applyFont="1" applyFill="1" applyBorder="1" applyAlignment="1">
      <alignment horizontal="center" vertical="center"/>
    </xf>
    <xf numFmtId="193" fontId="56" fillId="40" borderId="36" xfId="914" applyNumberFormat="1" applyFont="1" applyFill="1" applyBorder="1" applyAlignment="1">
      <alignment horizontal="center" vertical="center"/>
    </xf>
    <xf numFmtId="193" fontId="56" fillId="40" borderId="39" xfId="914" applyNumberFormat="1" applyFont="1" applyFill="1" applyBorder="1" applyAlignment="1">
      <alignment horizontal="center" vertical="center"/>
    </xf>
    <xf numFmtId="0" fontId="27" fillId="2" borderId="34" xfId="1725" applyFont="1" applyFill="1" applyBorder="1" applyAlignment="1">
      <alignment horizontal="center" vertical="center" wrapText="1"/>
    </xf>
    <xf numFmtId="0" fontId="27" fillId="2" borderId="7" xfId="1725" applyFont="1" applyFill="1" applyBorder="1" applyAlignment="1">
      <alignment horizontal="center" vertical="center" wrapText="1"/>
    </xf>
    <xf numFmtId="0" fontId="27" fillId="2" borderId="6" xfId="1725" applyFont="1" applyFill="1" applyBorder="1" applyAlignment="1">
      <alignment horizontal="center" vertical="center" wrapText="1"/>
    </xf>
    <xf numFmtId="193" fontId="113" fillId="0" borderId="34" xfId="1725" applyNumberFormat="1" applyFont="1" applyFill="1" applyBorder="1" applyAlignment="1">
      <alignment horizontal="center" vertical="center" wrapText="1"/>
    </xf>
    <xf numFmtId="193" fontId="113" fillId="0" borderId="6" xfId="1725" applyNumberFormat="1" applyFont="1" applyFill="1" applyBorder="1" applyAlignment="1">
      <alignment horizontal="center" vertical="center" wrapText="1"/>
    </xf>
    <xf numFmtId="193" fontId="113" fillId="2" borderId="34" xfId="1725" applyNumberFormat="1" applyFont="1" applyFill="1" applyBorder="1" applyAlignment="1">
      <alignment horizontal="center" vertical="center" wrapText="1"/>
    </xf>
    <xf numFmtId="193" fontId="113" fillId="2" borderId="6" xfId="1725" applyNumberFormat="1" applyFont="1" applyFill="1" applyBorder="1" applyAlignment="1">
      <alignment horizontal="center" vertical="center" wrapText="1"/>
    </xf>
    <xf numFmtId="0" fontId="53" fillId="2" borderId="0" xfId="1725" applyFont="1" applyFill="1" applyAlignment="1">
      <alignment horizontal="center" vertical="center"/>
    </xf>
    <xf numFmtId="0" fontId="113" fillId="0" borderId="34" xfId="1725" applyFont="1" applyBorder="1" applyAlignment="1">
      <alignment horizontal="center" vertical="center"/>
    </xf>
    <xf numFmtId="0" fontId="113" fillId="0" borderId="7" xfId="1725" applyFont="1" applyBorder="1" applyAlignment="1">
      <alignment horizontal="center" vertical="center"/>
    </xf>
    <xf numFmtId="0" fontId="113" fillId="0" borderId="6" xfId="1725" applyFont="1" applyBorder="1" applyAlignment="1">
      <alignment horizontal="center" vertical="center"/>
    </xf>
    <xf numFmtId="0" fontId="113" fillId="0" borderId="34" xfId="1725" applyFont="1" applyBorder="1" applyAlignment="1">
      <alignment horizontal="center" vertical="center" wrapText="1"/>
    </xf>
    <xf numFmtId="0" fontId="113" fillId="0" borderId="7" xfId="1725" applyFont="1" applyBorder="1" applyAlignment="1">
      <alignment horizontal="center" vertical="center" wrapText="1"/>
    </xf>
    <xf numFmtId="0" fontId="113" fillId="0" borderId="6" xfId="1725" applyFont="1" applyBorder="1" applyAlignment="1">
      <alignment horizontal="center" vertical="center" wrapText="1"/>
    </xf>
    <xf numFmtId="0" fontId="113" fillId="0" borderId="37" xfId="1725" applyFont="1" applyBorder="1" applyAlignment="1">
      <alignment horizontal="center" vertical="center" wrapText="1"/>
    </xf>
    <xf numFmtId="0" fontId="113" fillId="0" borderId="40" xfId="1725" applyFont="1" applyBorder="1" applyAlignment="1">
      <alignment horizontal="center" vertical="center" wrapText="1"/>
    </xf>
    <xf numFmtId="0" fontId="113" fillId="0" borderId="38" xfId="1725" applyFont="1" applyBorder="1" applyAlignment="1">
      <alignment horizontal="center" vertical="center" wrapText="1"/>
    </xf>
    <xf numFmtId="0" fontId="113" fillId="0" borderId="15" xfId="1725" applyFont="1" applyBorder="1" applyAlignment="1">
      <alignment horizontal="center" vertical="center" wrapText="1"/>
    </xf>
    <xf numFmtId="0" fontId="113" fillId="0" borderId="14" xfId="1725" applyFont="1" applyBorder="1" applyAlignment="1">
      <alignment horizontal="center" vertical="center" wrapText="1"/>
    </xf>
    <xf numFmtId="0" fontId="113" fillId="0" borderId="17" xfId="1725" applyFont="1" applyBorder="1" applyAlignment="1">
      <alignment horizontal="center" vertical="center" wrapText="1"/>
    </xf>
    <xf numFmtId="0" fontId="113" fillId="0" borderId="37" xfId="1725" applyFont="1" applyFill="1" applyBorder="1" applyAlignment="1">
      <alignment horizontal="center" vertical="center" wrapText="1"/>
    </xf>
    <xf numFmtId="0" fontId="113" fillId="0" borderId="40" xfId="1725" applyFont="1" applyFill="1" applyBorder="1" applyAlignment="1">
      <alignment horizontal="center" vertical="center" wrapText="1"/>
    </xf>
    <xf numFmtId="0" fontId="113" fillId="0" borderId="38" xfId="1725" applyFont="1" applyFill="1" applyBorder="1" applyAlignment="1">
      <alignment horizontal="center" vertical="center" wrapText="1"/>
    </xf>
    <xf numFmtId="0" fontId="113" fillId="0" borderId="15" xfId="1725" applyFont="1" applyFill="1" applyBorder="1" applyAlignment="1">
      <alignment horizontal="center" vertical="center" wrapText="1"/>
    </xf>
    <xf numFmtId="0" fontId="113" fillId="0" borderId="14" xfId="1725" applyFont="1" applyFill="1" applyBorder="1" applyAlignment="1">
      <alignment horizontal="center" vertical="center" wrapText="1"/>
    </xf>
    <xf numFmtId="0" fontId="113" fillId="0" borderId="17" xfId="1725" applyFont="1" applyFill="1" applyBorder="1" applyAlignment="1">
      <alignment horizontal="center" vertical="center" wrapText="1"/>
    </xf>
    <xf numFmtId="0" fontId="27" fillId="2" borderId="37" xfId="1725" applyFont="1" applyFill="1" applyBorder="1" applyAlignment="1">
      <alignment horizontal="center" vertical="center" wrapText="1"/>
    </xf>
    <xf numFmtId="0" fontId="27" fillId="2" borderId="40" xfId="1725" applyFont="1" applyFill="1" applyBorder="1" applyAlignment="1">
      <alignment horizontal="center" vertical="center" wrapText="1"/>
    </xf>
    <xf numFmtId="0" fontId="27" fillId="2" borderId="38" xfId="1725" applyFont="1" applyFill="1" applyBorder="1" applyAlignment="1">
      <alignment horizontal="center" vertical="center" wrapText="1"/>
    </xf>
    <xf numFmtId="0" fontId="27" fillId="2" borderId="15" xfId="1725" applyFont="1" applyFill="1" applyBorder="1" applyAlignment="1">
      <alignment horizontal="center" vertical="center" wrapText="1"/>
    </xf>
    <xf numFmtId="0" fontId="27" fillId="2" borderId="14" xfId="1725" applyFont="1" applyFill="1" applyBorder="1" applyAlignment="1">
      <alignment horizontal="center" vertical="center" wrapText="1"/>
    </xf>
    <xf numFmtId="0" fontId="27" fillId="2" borderId="17" xfId="1725" applyFont="1" applyFill="1" applyBorder="1" applyAlignment="1">
      <alignment horizontal="center" vertical="center" wrapText="1"/>
    </xf>
    <xf numFmtId="0" fontId="29" fillId="39" borderId="38" xfId="1725" applyFont="1" applyFill="1" applyBorder="1" applyAlignment="1">
      <alignment horizontal="center" vertical="center" wrapText="1"/>
    </xf>
    <xf numFmtId="0" fontId="113" fillId="39" borderId="17" xfId="1725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4" fillId="0" borderId="35" xfId="914" applyFont="1" applyFill="1" applyBorder="1" applyAlignment="1">
      <alignment horizontal="center" vertical="center"/>
    </xf>
    <xf numFmtId="0" fontId="114" fillId="0" borderId="39" xfId="914" applyFont="1" applyFill="1" applyBorder="1" applyAlignment="1">
      <alignment horizontal="center" vertical="center"/>
    </xf>
    <xf numFmtId="195" fontId="113" fillId="0" borderId="34" xfId="1725" applyNumberFormat="1" applyFont="1" applyFill="1" applyBorder="1" applyAlignment="1">
      <alignment horizontal="center" vertical="center" wrapText="1"/>
    </xf>
    <xf numFmtId="195" fontId="113" fillId="0" borderId="6" xfId="1725" applyNumberFormat="1" applyFont="1" applyFill="1" applyBorder="1" applyAlignment="1">
      <alignment horizontal="center" vertical="center" wrapText="1"/>
    </xf>
    <xf numFmtId="193" fontId="113" fillId="0" borderId="7" xfId="1725" applyNumberFormat="1" applyFont="1" applyFill="1" applyBorder="1" applyAlignment="1">
      <alignment horizontal="center" vertical="center" wrapText="1"/>
    </xf>
    <xf numFmtId="0" fontId="113" fillId="0" borderId="35" xfId="1725" applyFont="1" applyFill="1" applyBorder="1" applyAlignment="1">
      <alignment horizontal="center" vertical="center" wrapText="1"/>
    </xf>
    <xf numFmtId="0" fontId="113" fillId="0" borderId="36" xfId="1725" applyFont="1" applyFill="1" applyBorder="1" applyAlignment="1">
      <alignment horizontal="center" vertical="center" wrapText="1"/>
    </xf>
    <xf numFmtId="0" fontId="113" fillId="0" borderId="39" xfId="1725" applyFont="1" applyFill="1" applyBorder="1" applyAlignment="1">
      <alignment horizontal="center" vertical="center" wrapText="1"/>
    </xf>
    <xf numFmtId="193" fontId="113" fillId="0" borderId="35" xfId="1725" applyNumberFormat="1" applyFont="1" applyFill="1" applyBorder="1" applyAlignment="1">
      <alignment horizontal="center" vertical="center" wrapText="1"/>
    </xf>
    <xf numFmtId="193" fontId="113" fillId="0" borderId="36" xfId="1725" applyNumberFormat="1" applyFont="1" applyFill="1" applyBorder="1" applyAlignment="1">
      <alignment horizontal="center" vertical="center" wrapText="1"/>
    </xf>
    <xf numFmtId="193" fontId="113" fillId="0" borderId="39" xfId="1725" applyNumberFormat="1" applyFont="1" applyFill="1" applyBorder="1" applyAlignment="1">
      <alignment horizontal="center" vertical="center" wrapText="1"/>
    </xf>
    <xf numFmtId="0" fontId="53" fillId="0" borderId="0" xfId="1725" applyFont="1" applyAlignment="1">
      <alignment horizontal="center" vertical="center"/>
    </xf>
    <xf numFmtId="187" fontId="113" fillId="0" borderId="35" xfId="1725" applyNumberFormat="1" applyFont="1" applyBorder="1" applyAlignment="1">
      <alignment horizontal="center" vertical="center" wrapText="1"/>
    </xf>
    <xf numFmtId="187" fontId="113" fillId="0" borderId="36" xfId="1725" applyNumberFormat="1" applyFont="1" applyBorder="1" applyAlignment="1">
      <alignment horizontal="center" vertical="center" wrapText="1"/>
    </xf>
    <xf numFmtId="187" fontId="113" fillId="0" borderId="39" xfId="1725" applyNumberFormat="1" applyFont="1" applyBorder="1" applyAlignment="1">
      <alignment horizontal="center" vertical="center" wrapText="1"/>
    </xf>
    <xf numFmtId="0" fontId="113" fillId="0" borderId="35" xfId="1725" applyFont="1" applyBorder="1" applyAlignment="1">
      <alignment horizontal="center" vertical="center"/>
    </xf>
    <xf numFmtId="0" fontId="113" fillId="0" borderId="36" xfId="1725" applyFont="1" applyBorder="1" applyAlignment="1">
      <alignment horizontal="center" vertical="center"/>
    </xf>
    <xf numFmtId="0" fontId="113" fillId="0" borderId="39" xfId="1725" applyFont="1" applyBorder="1" applyAlignment="1">
      <alignment horizontal="center" vertical="center"/>
    </xf>
    <xf numFmtId="0" fontId="113" fillId="0" borderId="46" xfId="1725" applyFont="1" applyFill="1" applyBorder="1" applyAlignment="1">
      <alignment horizontal="center" vertical="center" wrapText="1"/>
    </xf>
    <xf numFmtId="0" fontId="113" fillId="0" borderId="19" xfId="1725" applyFont="1" applyFill="1" applyBorder="1" applyAlignment="1">
      <alignment horizontal="center" vertical="center" wrapText="1"/>
    </xf>
    <xf numFmtId="195" fontId="113" fillId="0" borderId="35" xfId="1725" applyNumberFormat="1" applyFont="1" applyFill="1" applyBorder="1" applyAlignment="1">
      <alignment horizontal="center" vertical="center" wrapText="1"/>
    </xf>
    <xf numFmtId="195" fontId="113" fillId="0" borderId="36" xfId="1725" applyNumberFormat="1" applyFont="1" applyFill="1" applyBorder="1" applyAlignment="1">
      <alignment horizontal="center" vertical="center" wrapText="1"/>
    </xf>
    <xf numFmtId="195" fontId="113" fillId="0" borderId="39" xfId="1725" applyNumberFormat="1" applyFont="1" applyFill="1" applyBorder="1" applyAlignment="1">
      <alignment horizontal="center" vertical="center" wrapText="1"/>
    </xf>
    <xf numFmtId="0" fontId="137" fillId="0" borderId="33" xfId="1725" applyFont="1" applyFill="1" applyBorder="1" applyAlignment="1">
      <alignment horizontal="center" vertical="center" wrapText="1"/>
    </xf>
    <xf numFmtId="0" fontId="137" fillId="0" borderId="34" xfId="1725" applyFont="1" applyFill="1" applyBorder="1" applyAlignment="1">
      <alignment horizontal="center" vertical="center" wrapText="1"/>
    </xf>
    <xf numFmtId="0" fontId="137" fillId="0" borderId="7" xfId="1725" applyFont="1" applyFill="1" applyBorder="1" applyAlignment="1">
      <alignment horizontal="center" vertical="center" wrapText="1"/>
    </xf>
    <xf numFmtId="0" fontId="137" fillId="0" borderId="6" xfId="1725" applyFont="1" applyFill="1" applyBorder="1" applyAlignment="1">
      <alignment horizontal="center" vertical="center" wrapText="1"/>
    </xf>
    <xf numFmtId="193" fontId="65" fillId="38" borderId="33" xfId="1725" applyNumberFormat="1" applyFont="1" applyFill="1" applyBorder="1" applyAlignment="1">
      <alignment horizontal="center" vertical="center" wrapText="1"/>
    </xf>
    <xf numFmtId="0" fontId="127" fillId="0" borderId="33" xfId="914" applyFont="1" applyFill="1" applyBorder="1" applyAlignment="1">
      <alignment horizontal="center" vertical="center"/>
    </xf>
    <xf numFmtId="193" fontId="65" fillId="0" borderId="33" xfId="1725" applyNumberFormat="1" applyFont="1" applyFill="1" applyBorder="1" applyAlignment="1">
      <alignment horizontal="center" vertical="center" wrapText="1"/>
    </xf>
    <xf numFmtId="193" fontId="65" fillId="36" borderId="33" xfId="1725" applyNumberFormat="1" applyFont="1" applyFill="1" applyBorder="1" applyAlignment="1">
      <alignment horizontal="center" vertical="center" wrapText="1"/>
    </xf>
    <xf numFmtId="0" fontId="65" fillId="37" borderId="34" xfId="1725" applyFont="1" applyFill="1" applyBorder="1" applyAlignment="1">
      <alignment horizontal="center" vertical="center" wrapText="1"/>
    </xf>
    <xf numFmtId="0" fontId="65" fillId="37" borderId="7" xfId="1725" applyFont="1" applyFill="1" applyBorder="1" applyAlignment="1">
      <alignment horizontal="center" vertical="center" wrapText="1"/>
    </xf>
    <xf numFmtId="0" fontId="65" fillId="37" borderId="6" xfId="1725" applyFont="1" applyFill="1" applyBorder="1" applyAlignment="1">
      <alignment horizontal="center" vertical="center" wrapText="1"/>
    </xf>
    <xf numFmtId="0" fontId="53" fillId="37" borderId="0" xfId="1725" applyFont="1" applyFill="1" applyAlignment="1">
      <alignment horizontal="center" vertical="center"/>
    </xf>
    <xf numFmtId="0" fontId="111" fillId="0" borderId="0" xfId="1725" applyFont="1" applyAlignment="1">
      <alignment horizontal="center" vertical="center"/>
    </xf>
    <xf numFmtId="0" fontId="111" fillId="0" borderId="0" xfId="1725" applyFont="1" applyFill="1" applyAlignment="1">
      <alignment horizontal="center" vertical="center"/>
    </xf>
    <xf numFmtId="193" fontId="112" fillId="0" borderId="0" xfId="1725" applyNumberFormat="1" applyFont="1" applyAlignment="1">
      <alignment horizontal="center" vertical="center"/>
    </xf>
    <xf numFmtId="0" fontId="65" fillId="0" borderId="34" xfId="1725" applyFont="1" applyBorder="1" applyAlignment="1">
      <alignment horizontal="center" vertical="center" wrapText="1"/>
    </xf>
    <xf numFmtId="0" fontId="65" fillId="0" borderId="7" xfId="1725" applyFont="1" applyBorder="1" applyAlignment="1">
      <alignment horizontal="center" vertical="center" wrapText="1"/>
    </xf>
    <xf numFmtId="0" fontId="65" fillId="0" borderId="6" xfId="1725" applyFont="1" applyBorder="1" applyAlignment="1">
      <alignment horizontal="center" vertical="center" wrapText="1"/>
    </xf>
    <xf numFmtId="187" fontId="65" fillId="0" borderId="33" xfId="1725" applyNumberFormat="1" applyFont="1" applyBorder="1" applyAlignment="1">
      <alignment horizontal="center" vertical="center" wrapText="1"/>
    </xf>
    <xf numFmtId="187" fontId="65" fillId="0" borderId="35" xfId="1725" applyNumberFormat="1" applyFont="1" applyBorder="1" applyAlignment="1">
      <alignment horizontal="center" vertical="center" wrapText="1"/>
    </xf>
    <xf numFmtId="0" fontId="65" fillId="0" borderId="35" xfId="1725" applyFont="1" applyBorder="1" applyAlignment="1">
      <alignment horizontal="left" vertical="center" wrapText="1"/>
    </xf>
    <xf numFmtId="0" fontId="65" fillId="0" borderId="39" xfId="1725" applyFont="1" applyBorder="1" applyAlignment="1">
      <alignment horizontal="left" vertical="center" wrapText="1"/>
    </xf>
    <xf numFmtId="0" fontId="65" fillId="0" borderId="36" xfId="1725" applyFont="1" applyBorder="1" applyAlignment="1">
      <alignment horizontal="center" vertical="center"/>
    </xf>
    <xf numFmtId="0" fontId="65" fillId="37" borderId="36" xfId="1725" applyFont="1" applyFill="1" applyBorder="1" applyAlignment="1">
      <alignment horizontal="center" vertical="center"/>
    </xf>
    <xf numFmtId="0" fontId="65" fillId="0" borderId="39" xfId="1725" applyFont="1" applyBorder="1" applyAlignment="1">
      <alignment horizontal="center" vertical="center"/>
    </xf>
    <xf numFmtId="0" fontId="65" fillId="0" borderId="33" xfId="1725" applyFont="1" applyFill="1" applyBorder="1" applyAlignment="1">
      <alignment horizontal="center" vertical="center" wrapText="1"/>
    </xf>
    <xf numFmtId="195" fontId="65" fillId="0" borderId="34" xfId="1725" applyNumberFormat="1" applyFont="1" applyFill="1" applyBorder="1" applyAlignment="1">
      <alignment horizontal="center" vertical="center" wrapText="1"/>
    </xf>
    <xf numFmtId="195" fontId="65" fillId="0" borderId="7" xfId="1725" applyNumberFormat="1" applyFont="1" applyFill="1" applyBorder="1" applyAlignment="1">
      <alignment horizontal="center" vertical="center" wrapText="1"/>
    </xf>
    <xf numFmtId="195" fontId="65" fillId="0" borderId="6" xfId="1725" applyNumberFormat="1" applyFont="1" applyFill="1" applyBorder="1" applyAlignment="1">
      <alignment horizontal="center" vertical="center" wrapText="1"/>
    </xf>
    <xf numFmtId="193" fontId="65" fillId="0" borderId="34" xfId="1725" applyNumberFormat="1" applyFont="1" applyFill="1" applyBorder="1" applyAlignment="1">
      <alignment horizontal="center" vertical="center" wrapText="1"/>
    </xf>
    <xf numFmtId="193" fontId="65" fillId="0" borderId="7" xfId="1725" applyNumberFormat="1" applyFont="1" applyFill="1" applyBorder="1" applyAlignment="1">
      <alignment horizontal="center" vertical="center" wrapText="1"/>
    </xf>
    <xf numFmtId="193" fontId="65" fillId="0" borderId="6" xfId="1725" applyNumberFormat="1" applyFont="1" applyFill="1" applyBorder="1" applyAlignment="1">
      <alignment horizontal="center" vertical="center" wrapText="1"/>
    </xf>
    <xf numFmtId="195" fontId="65" fillId="0" borderId="33" xfId="1725" applyNumberFormat="1" applyFont="1" applyFill="1" applyBorder="1" applyAlignment="1">
      <alignment horizontal="center" vertical="center" wrapText="1"/>
    </xf>
    <xf numFmtId="0" fontId="65" fillId="36" borderId="34" xfId="1725" applyFont="1" applyFill="1" applyBorder="1" applyAlignment="1">
      <alignment horizontal="center" vertical="center" wrapText="1"/>
    </xf>
    <xf numFmtId="0" fontId="65" fillId="36" borderId="7" xfId="1725" applyFont="1" applyFill="1" applyBorder="1" applyAlignment="1">
      <alignment horizontal="center" vertical="center" wrapText="1"/>
    </xf>
    <xf numFmtId="0" fontId="65" fillId="36" borderId="6" xfId="1725" applyFont="1" applyFill="1" applyBorder="1" applyAlignment="1">
      <alignment horizontal="center" vertical="center" wrapText="1"/>
    </xf>
    <xf numFmtId="0" fontId="65" fillId="36" borderId="37" xfId="1725" applyFont="1" applyFill="1" applyBorder="1" applyAlignment="1">
      <alignment horizontal="center" vertical="center" wrapText="1"/>
    </xf>
    <xf numFmtId="0" fontId="65" fillId="36" borderId="40" xfId="1725" applyFont="1" applyFill="1" applyBorder="1" applyAlignment="1">
      <alignment horizontal="center" vertical="center" wrapText="1"/>
    </xf>
    <xf numFmtId="0" fontId="65" fillId="36" borderId="38" xfId="1725" applyFont="1" applyFill="1" applyBorder="1" applyAlignment="1">
      <alignment horizontal="center" vertical="center" wrapText="1"/>
    </xf>
    <xf numFmtId="0" fontId="65" fillId="0" borderId="37" xfId="1725" applyFont="1" applyFill="1" applyBorder="1" applyAlignment="1">
      <alignment horizontal="center" vertical="center" wrapText="1"/>
    </xf>
    <xf numFmtId="0" fontId="65" fillId="0" borderId="40" xfId="1725" applyFont="1" applyFill="1" applyBorder="1" applyAlignment="1">
      <alignment horizontal="center" vertical="center" wrapText="1"/>
    </xf>
    <xf numFmtId="0" fontId="65" fillId="0" borderId="38" xfId="1725" applyFont="1" applyFill="1" applyBorder="1" applyAlignment="1">
      <alignment horizontal="center" vertical="center" wrapText="1"/>
    </xf>
  </cellXfs>
  <cellStyles count="1733">
    <cellStyle name="_2010-2012中支地拨款汇总" xfId="57"/>
    <cellStyle name="_2010-2012中支地拨款汇总 2" xfId="67"/>
    <cellStyle name="_2010-2012中支地拨款汇总 2_湘财教指〔2017〕84号中央财政支持地方高校改革发展资金" xfId="2"/>
    <cellStyle name="_2010-2012中支地拨款汇总_湘财教指〔2017〕84号中央财政支持地方高校改革发展资金" xfId="50"/>
    <cellStyle name="_2010项目预算申请汇总表_湖南省" xfId="30"/>
    <cellStyle name="_2010项目预算申请汇总表_湖南省_湘财教指〔2017〕84号中央财政支持地方高校改革发展资金" xfId="21"/>
    <cellStyle name="_2013年经费测算情况(12.11)" xfId="59"/>
    <cellStyle name="_2013年经费测算情况(12.11)_湘财教指〔2017〕84号中央财政支持地方高校改革发展资金" xfId="73"/>
    <cellStyle name="_ET_STYLE_NoName_00_" xfId="26"/>
    <cellStyle name="_中南林业科技大学2010-2012项目附表2010-6-25" xfId="6"/>
    <cellStyle name="_中南林业科技大学2010-2012项目附表2010-6-25 2" xfId="74"/>
    <cellStyle name="_中南林业科技大学2010-2012项目附表2010-6-25 2_湘财教指〔2017〕84号中央财政支持地方高校改革发展资金" xfId="75"/>
    <cellStyle name="_中南林业科技大学2010-2012项目附表2010-6-25_湘财教指〔2017〕84号中央财政支持地方高校改革发展资金" xfId="78"/>
    <cellStyle name="_重点学科汇总表" xfId="47"/>
    <cellStyle name="_重点学科汇总表_湘财教指〔2017〕84号中央财政支持地方高校改革发展资金" xfId="62"/>
    <cellStyle name="20% - 强调文字颜色 1 2" xfId="4"/>
    <cellStyle name="20% - 强调文字颜色 1 2 10" xfId="79"/>
    <cellStyle name="20% - 强调文字颜色 1 2 11" xfId="81"/>
    <cellStyle name="20% - 强调文字颜色 1 2 12" xfId="83"/>
    <cellStyle name="20% - 强调文字颜色 1 2 13" xfId="85"/>
    <cellStyle name="20% - 强调文字颜色 1 2 14" xfId="87"/>
    <cellStyle name="20% - 强调文字颜色 1 2 15" xfId="89"/>
    <cellStyle name="20% - 强调文字颜色 1 2 16" xfId="92"/>
    <cellStyle name="20% - 强调文字颜色 1 2 17" xfId="16"/>
    <cellStyle name="20% - 强调文字颜色 1 2 18" xfId="96"/>
    <cellStyle name="20% - 强调文字颜色 1 2 19" xfId="99"/>
    <cellStyle name="20% - 强调文字颜色 1 2 2" xfId="100"/>
    <cellStyle name="20% - 强调文字颜色 1 2 20" xfId="90"/>
    <cellStyle name="20% - 强调文字颜色 1 2 21" xfId="93"/>
    <cellStyle name="20% - 强调文字颜色 1 2 3" xfId="102"/>
    <cellStyle name="20% - 强调文字颜色 1 2 4" xfId="106"/>
    <cellStyle name="20% - 强调文字颜色 1 2 5" xfId="110"/>
    <cellStyle name="20% - 强调文字颜色 1 2 6" xfId="111"/>
    <cellStyle name="20% - 强调文字颜色 1 2 7" xfId="112"/>
    <cellStyle name="20% - 强调文字颜色 1 2 8" xfId="113"/>
    <cellStyle name="20% - 强调文字颜色 1 2 9" xfId="114"/>
    <cellStyle name="20% - 强调文字颜色 1 2_2017年改革发展类资金分配及绩效" xfId="40"/>
    <cellStyle name="20% - 强调文字颜色 1 3" xfId="116"/>
    <cellStyle name="20% - 强调文字颜色 1 4" xfId="118"/>
    <cellStyle name="20% - 强调文字颜色 2 2" xfId="121"/>
    <cellStyle name="20% - 强调文字颜色 2 2 10" xfId="122"/>
    <cellStyle name="20% - 强调文字颜色 2 2 11" xfId="123"/>
    <cellStyle name="20% - 强调文字颜色 2 2 12" xfId="125"/>
    <cellStyle name="20% - 强调文字颜色 2 2 13" xfId="129"/>
    <cellStyle name="20% - 强调文字颜色 2 2 14" xfId="132"/>
    <cellStyle name="20% - 强调文字颜色 2 2 15" xfId="135"/>
    <cellStyle name="20% - 强调文字颜色 2 2 16" xfId="139"/>
    <cellStyle name="20% - 强调文字颜色 2 2 17" xfId="143"/>
    <cellStyle name="20% - 强调文字颜色 2 2 18" xfId="148"/>
    <cellStyle name="20% - 强调文字颜色 2 2 19" xfId="153"/>
    <cellStyle name="20% - 强调文字颜色 2 2 2" xfId="154"/>
    <cellStyle name="20% - 强调文字颜色 2 2 20" xfId="136"/>
    <cellStyle name="20% - 强调文字颜色 2 2 21" xfId="140"/>
    <cellStyle name="20% - 强调文字颜色 2 2 3" xfId="156"/>
    <cellStyle name="20% - 强调文字颜色 2 2 4" xfId="158"/>
    <cellStyle name="20% - 强调文字颜色 2 2 5" xfId="160"/>
    <cellStyle name="20% - 强调文字颜色 2 2 6" xfId="72"/>
    <cellStyle name="20% - 强调文字颜色 2 2 7" xfId="161"/>
    <cellStyle name="20% - 强调文字颜色 2 2 8" xfId="162"/>
    <cellStyle name="20% - 强调文字颜色 2 2 9" xfId="163"/>
    <cellStyle name="20% - 强调文字颜色 2 2_2017年改革发展类资金分配及绩效" xfId="164"/>
    <cellStyle name="20% - 强调文字颜色 2 3" xfId="167"/>
    <cellStyle name="20% - 强调文字颜色 2 4" xfId="169"/>
    <cellStyle name="20% - 强调文字颜色 3 2" xfId="77"/>
    <cellStyle name="20% - 强调文字颜色 3 2 10" xfId="170"/>
    <cellStyle name="20% - 强调文字颜色 3 2 11" xfId="171"/>
    <cellStyle name="20% - 强调文字颜色 3 2 12" xfId="172"/>
    <cellStyle name="20% - 强调文字颜色 3 2 13" xfId="174"/>
    <cellStyle name="20% - 强调文字颜色 3 2 14" xfId="176"/>
    <cellStyle name="20% - 强调文字颜色 3 2 15" xfId="178"/>
    <cellStyle name="20% - 强调文字颜色 3 2 16" xfId="181"/>
    <cellStyle name="20% - 强调文字颜色 3 2 17" xfId="184"/>
    <cellStyle name="20% - 强调文字颜色 3 2 18" xfId="187"/>
    <cellStyle name="20% - 强调文字颜色 3 2 19" xfId="190"/>
    <cellStyle name="20% - 强调文字颜色 3 2 2" xfId="192"/>
    <cellStyle name="20% - 强调文字颜色 3 2 20" xfId="179"/>
    <cellStyle name="20% - 强调文字颜色 3 2 21" xfId="182"/>
    <cellStyle name="20% - 强调文字颜色 3 2 3" xfId="195"/>
    <cellStyle name="20% - 强调文字颜色 3 2 4" xfId="199"/>
    <cellStyle name="20% - 强调文字颜色 3 2 5" xfId="205"/>
    <cellStyle name="20% - 强调文字颜色 3 2 6" xfId="208"/>
    <cellStyle name="20% - 强调文字颜色 3 2 7" xfId="120"/>
    <cellStyle name="20% - 强调文字颜色 3 2 8" xfId="166"/>
    <cellStyle name="20% - 强调文字颜色 3 2 9" xfId="168"/>
    <cellStyle name="20% - 强调文字颜色 3 2_2017年改革发展类资金分配及绩效" xfId="209"/>
    <cellStyle name="20% - 强调文字颜色 3 3" xfId="45"/>
    <cellStyle name="20% - 强调文字颜色 3 4" xfId="211"/>
    <cellStyle name="20% - 强调文字颜色 4 2" xfId="213"/>
    <cellStyle name="20% - 强调文字颜色 4 2 10" xfId="214"/>
    <cellStyle name="20% - 强调文字颜色 4 2 11" xfId="215"/>
    <cellStyle name="20% - 强调文字颜色 4 2 12" xfId="64"/>
    <cellStyle name="20% - 强调文字颜色 4 2 13" xfId="216"/>
    <cellStyle name="20% - 强调文字颜色 4 2 14" xfId="7"/>
    <cellStyle name="20% - 强调文字颜色 4 2 15" xfId="217"/>
    <cellStyle name="20% - 强调文字颜色 4 2 16" xfId="219"/>
    <cellStyle name="20% - 强调文字颜色 4 2 17" xfId="221"/>
    <cellStyle name="20% - 强调文字颜色 4 2 18" xfId="222"/>
    <cellStyle name="20% - 强调文字颜色 4 2 19" xfId="223"/>
    <cellStyle name="20% - 强调文字颜色 4 2 2" xfId="225"/>
    <cellStyle name="20% - 强调文字颜色 4 2 20" xfId="218"/>
    <cellStyle name="20% - 强调文字颜色 4 2 21" xfId="220"/>
    <cellStyle name="20% - 强调文字颜色 4 2 3" xfId="229"/>
    <cellStyle name="20% - 强调文字颜色 4 2 4" xfId="234"/>
    <cellStyle name="20% - 强调文字颜色 4 2 5" xfId="239"/>
    <cellStyle name="20% - 强调文字颜色 4 2 6" xfId="244"/>
    <cellStyle name="20% - 强调文字颜色 4 2 7" xfId="248"/>
    <cellStyle name="20% - 强调文字颜色 4 2 8" xfId="252"/>
    <cellStyle name="20% - 强调文字颜色 4 2 9" xfId="257"/>
    <cellStyle name="20% - 强调文字颜色 4 2_2017年改革发展类资金分配及绩效" xfId="202"/>
    <cellStyle name="20% - 强调文字颜色 4 3" xfId="259"/>
    <cellStyle name="20% - 强调文字颜色 4 4" xfId="262"/>
    <cellStyle name="20% - 强调文字颜色 5 2" xfId="263"/>
    <cellStyle name="20% - 强调文字颜色 5 2 10" xfId="265"/>
    <cellStyle name="20% - 强调文字颜色 5 2 11" xfId="267"/>
    <cellStyle name="20% - 强调文字颜色 5 2 12" xfId="269"/>
    <cellStyle name="20% - 强调文字颜色 5 2 13" xfId="271"/>
    <cellStyle name="20% - 强调文字颜色 5 2 14" xfId="273"/>
    <cellStyle name="20% - 强调文字颜色 5 2 15" xfId="274"/>
    <cellStyle name="20% - 强调文字颜色 5 2 16" xfId="276"/>
    <cellStyle name="20% - 强调文字颜色 5 2 17" xfId="29"/>
    <cellStyle name="20% - 强调文字颜色 5 2 18" xfId="31"/>
    <cellStyle name="20% - 强调文字颜色 5 2 19" xfId="33"/>
    <cellStyle name="20% - 强调文字颜色 5 2 2" xfId="279"/>
    <cellStyle name="20% - 强调文字颜色 5 2 20" xfId="275"/>
    <cellStyle name="20% - 强调文字颜色 5 2 21" xfId="277"/>
    <cellStyle name="20% - 强调文字颜色 5 2 3" xfId="283"/>
    <cellStyle name="20% - 强调文字颜色 5 2 4" xfId="286"/>
    <cellStyle name="20% - 强调文字颜色 5 2 5" xfId="292"/>
    <cellStyle name="20% - 强调文字颜色 5 2 6" xfId="294"/>
    <cellStyle name="20% - 强调文字颜色 5 2 7" xfId="296"/>
    <cellStyle name="20% - 强调文字颜色 5 2 8" xfId="298"/>
    <cellStyle name="20% - 强调文字颜色 5 2 9" xfId="300"/>
    <cellStyle name="20% - 强调文字颜色 5 2_2017年改革发展类资金分配及绩效" xfId="302"/>
    <cellStyle name="20% - 强调文字颜色 5 3" xfId="303"/>
    <cellStyle name="20% - 强调文字颜色 5 4" xfId="305"/>
    <cellStyle name="20% - 强调文字颜色 6 2" xfId="307"/>
    <cellStyle name="20% - 强调文字颜色 6 2 10" xfId="308"/>
    <cellStyle name="20% - 强调文字颜色 6 2 11" xfId="309"/>
    <cellStyle name="20% - 强调文字颜色 6 2 12" xfId="5"/>
    <cellStyle name="20% - 强调文字颜色 6 2 13" xfId="311"/>
    <cellStyle name="20% - 强调文字颜色 6 2 14" xfId="312"/>
    <cellStyle name="20% - 强调文字颜色 6 2 15" xfId="313"/>
    <cellStyle name="20% - 强调文字颜色 6 2 16" xfId="54"/>
    <cellStyle name="20% - 强调文字颜色 6 2 17" xfId="315"/>
    <cellStyle name="20% - 强调文字颜色 6 2 18" xfId="317"/>
    <cellStyle name="20% - 强调文字颜色 6 2 19" xfId="318"/>
    <cellStyle name="20% - 强调文字颜色 6 2 2" xfId="320"/>
    <cellStyle name="20% - 强调文字颜色 6 2 20" xfId="314"/>
    <cellStyle name="20% - 强调文字颜色 6 2 21" xfId="55"/>
    <cellStyle name="20% - 强调文字颜色 6 2 3" xfId="321"/>
    <cellStyle name="20% - 强调文字颜色 6 2 4" xfId="322"/>
    <cellStyle name="20% - 强调文字颜色 6 2 5" xfId="323"/>
    <cellStyle name="20% - 强调文字颜色 6 2 6" xfId="324"/>
    <cellStyle name="20% - 强调文字颜色 6 2 7" xfId="325"/>
    <cellStyle name="20% - 强调文字颜色 6 2 8" xfId="326"/>
    <cellStyle name="20% - 强调文字颜色 6 2 9" xfId="327"/>
    <cellStyle name="20% - 强调文字颜色 6 2_2017年改革发展类资金分配及绩效" xfId="328"/>
    <cellStyle name="20% - 强调文字颜色 6 3" xfId="330"/>
    <cellStyle name="20% - 强调文字颜色 6 4" xfId="333"/>
    <cellStyle name="40% - 强调文字颜色 1 2" xfId="334"/>
    <cellStyle name="40% - 强调文字颜色 1 2 10" xfId="335"/>
    <cellStyle name="40% - 强调文字颜色 1 2 11" xfId="336"/>
    <cellStyle name="40% - 强调文字颜色 1 2 12" xfId="338"/>
    <cellStyle name="40% - 强调文字颜色 1 2 13" xfId="12"/>
    <cellStyle name="40% - 强调文字颜色 1 2 14" xfId="339"/>
    <cellStyle name="40% - 强调文字颜色 1 2 15" xfId="340"/>
    <cellStyle name="40% - 强调文字颜色 1 2 16" xfId="342"/>
    <cellStyle name="40% - 强调文字颜色 1 2 17" xfId="344"/>
    <cellStyle name="40% - 强调文字颜色 1 2 18" xfId="345"/>
    <cellStyle name="40% - 强调文字颜色 1 2 19" xfId="346"/>
    <cellStyle name="40% - 强调文字颜色 1 2 2" xfId="349"/>
    <cellStyle name="40% - 强调文字颜色 1 2 20" xfId="341"/>
    <cellStyle name="40% - 强调文字颜色 1 2 21" xfId="343"/>
    <cellStyle name="40% - 强调文字颜色 1 2 3" xfId="354"/>
    <cellStyle name="40% - 强调文字颜色 1 2 4" xfId="358"/>
    <cellStyle name="40% - 强调文字颜色 1 2 5" xfId="364"/>
    <cellStyle name="40% - 强调文字颜色 1 2 6" xfId="368"/>
    <cellStyle name="40% - 强调文字颜色 1 2 7" xfId="371"/>
    <cellStyle name="40% - 强调文字颜色 1 2 8" xfId="49"/>
    <cellStyle name="40% - 强调文字颜色 1 2 9" xfId="37"/>
    <cellStyle name="40% - 强调文字颜色 1 2_2017年改革发展类资金分配及绩效" xfId="373"/>
    <cellStyle name="40% - 强调文字颜色 1 3" xfId="375"/>
    <cellStyle name="40% - 强调文字颜色 1 4" xfId="377"/>
    <cellStyle name="40% - 强调文字颜色 2 2" xfId="104"/>
    <cellStyle name="40% - 强调文字颜色 2 2 10" xfId="378"/>
    <cellStyle name="40% - 强调文字颜色 2 2 11" xfId="379"/>
    <cellStyle name="40% - 强调文字颜色 2 2 12" xfId="380"/>
    <cellStyle name="40% - 强调文字颜色 2 2 13" xfId="381"/>
    <cellStyle name="40% - 强调文字颜色 2 2 14" xfId="382"/>
    <cellStyle name="40% - 强调文字颜色 2 2 15" xfId="383"/>
    <cellStyle name="40% - 强调文字颜色 2 2 16" xfId="385"/>
    <cellStyle name="40% - 强调文字颜色 2 2 17" xfId="387"/>
    <cellStyle name="40% - 强调文字颜色 2 2 18" xfId="388"/>
    <cellStyle name="40% - 强调文字颜色 2 2 19" xfId="389"/>
    <cellStyle name="40% - 强调文字颜色 2 2 2" xfId="390"/>
    <cellStyle name="40% - 强调文字颜色 2 2 20" xfId="384"/>
    <cellStyle name="40% - 强调文字颜色 2 2 21" xfId="386"/>
    <cellStyle name="40% - 强调文字颜色 2 2 3" xfId="392"/>
    <cellStyle name="40% - 强调文字颜色 2 2 4" xfId="394"/>
    <cellStyle name="40% - 强调文字颜色 2 2 5" xfId="396"/>
    <cellStyle name="40% - 强调文字颜色 2 2 6" xfId="397"/>
    <cellStyle name="40% - 强调文字颜色 2 2 7" xfId="101"/>
    <cellStyle name="40% - 强调文字颜色 2 2 8" xfId="103"/>
    <cellStyle name="40% - 强调文字颜色 2 2 9" xfId="107"/>
    <cellStyle name="40% - 强调文字颜色 2 2_2017年改革发展类资金分配及绩效" xfId="360"/>
    <cellStyle name="40% - 强调文字颜色 2 3" xfId="105"/>
    <cellStyle name="40% - 强调文字颜色 2 4" xfId="109"/>
    <cellStyle name="40% - 强调文字颜色 3 2" xfId="398"/>
    <cellStyle name="40% - 强调文字颜色 3 2 10" xfId="399"/>
    <cellStyle name="40% - 强调文字颜色 3 2 11" xfId="400"/>
    <cellStyle name="40% - 强调文字颜色 3 2 12" xfId="401"/>
    <cellStyle name="40% - 强调文字颜色 3 2 13" xfId="402"/>
    <cellStyle name="40% - 强调文字颜色 3 2 14" xfId="403"/>
    <cellStyle name="40% - 强调文字颜色 3 2 15" xfId="404"/>
    <cellStyle name="40% - 强调文字颜色 3 2 16" xfId="406"/>
    <cellStyle name="40% - 强调文字颜色 3 2 17" xfId="408"/>
    <cellStyle name="40% - 强调文字颜色 3 2 18" xfId="409"/>
    <cellStyle name="40% - 强调文字颜色 3 2 19" xfId="410"/>
    <cellStyle name="40% - 强调文字颜色 3 2 2" xfId="411"/>
    <cellStyle name="40% - 强调文字颜色 3 2 20" xfId="405"/>
    <cellStyle name="40% - 强调文字颜色 3 2 21" xfId="407"/>
    <cellStyle name="40% - 强调文字颜色 3 2 3" xfId="416"/>
    <cellStyle name="40% - 强调文字颜色 3 2 4" xfId="420"/>
    <cellStyle name="40% - 强调文字颜色 3 2 5" xfId="424"/>
    <cellStyle name="40% - 强调文字颜色 3 2 6" xfId="426"/>
    <cellStyle name="40% - 强调文字颜色 3 2 7" xfId="155"/>
    <cellStyle name="40% - 强调文字颜色 3 2 8" xfId="157"/>
    <cellStyle name="40% - 强调文字颜色 3 2 9" xfId="159"/>
    <cellStyle name="40% - 强调文字颜色 3 2_2017年改革发展类资金分配及绩效" xfId="428"/>
    <cellStyle name="40% - 强调文字颜色 3 3" xfId="429"/>
    <cellStyle name="40% - 强调文字颜色 3 4" xfId="430"/>
    <cellStyle name="40% - 强调文字颜色 4 2" xfId="36"/>
    <cellStyle name="40% - 强调文字颜色 4 2 10" xfId="231"/>
    <cellStyle name="40% - 强调文字颜色 4 2 11" xfId="236"/>
    <cellStyle name="40% - 强调文字颜色 4 2 12" xfId="237"/>
    <cellStyle name="40% - 强调文字颜色 4 2 13" xfId="242"/>
    <cellStyle name="40% - 强调文字颜色 4 2 14" xfId="245"/>
    <cellStyle name="40% - 强调文字颜色 4 2 15" xfId="249"/>
    <cellStyle name="40% - 强调文字颜色 4 2 16" xfId="253"/>
    <cellStyle name="40% - 强调文字颜色 4 2 17" xfId="372"/>
    <cellStyle name="40% - 强调文字颜色 4 2 18" xfId="432"/>
    <cellStyle name="40% - 强调文字颜色 4 2 19" xfId="436"/>
    <cellStyle name="40% - 强调文字颜色 4 2 2" xfId="437"/>
    <cellStyle name="40% - 强调文字颜色 4 2 20" xfId="250"/>
    <cellStyle name="40% - 强调文字颜色 4 2 21" xfId="254"/>
    <cellStyle name="40% - 强调文字颜色 4 2 3" xfId="439"/>
    <cellStyle name="40% - 强调文字颜色 4 2 4" xfId="442"/>
    <cellStyle name="40% - 强调文字颜色 4 2 5" xfId="445"/>
    <cellStyle name="40% - 强调文字颜色 4 2 6" xfId="20"/>
    <cellStyle name="40% - 强调文字颜色 4 2 7" xfId="193"/>
    <cellStyle name="40% - 强调文字颜色 4 2 8" xfId="196"/>
    <cellStyle name="40% - 强调文字颜色 4 2 9" xfId="200"/>
    <cellStyle name="40% - 强调文字颜色 4 2_2017年改革发展类资金分配及绩效" xfId="446"/>
    <cellStyle name="40% - 强调文字颜色 4 3" xfId="447"/>
    <cellStyle name="40% - 强调文字颜色 4 4" xfId="319"/>
    <cellStyle name="40% - 强调文字颜色 5 2" xfId="449"/>
    <cellStyle name="40% - 强调文字颜色 5 2 10" xfId="452"/>
    <cellStyle name="40% - 强调文字颜色 5 2 11" xfId="351"/>
    <cellStyle name="40% - 强调文字颜色 5 2 12" xfId="356"/>
    <cellStyle name="40% - 强调文字颜色 5 2 13" xfId="361"/>
    <cellStyle name="40% - 强调文字颜色 5 2 14" xfId="362"/>
    <cellStyle name="40% - 强调文字颜色 5 2 15" xfId="365"/>
    <cellStyle name="40% - 强调文字颜色 5 2 16" xfId="369"/>
    <cellStyle name="40% - 强调文字颜色 5 2 17" xfId="48"/>
    <cellStyle name="40% - 强调文字颜色 5 2 18" xfId="39"/>
    <cellStyle name="40% - 强调文字颜色 5 2 19" xfId="58"/>
    <cellStyle name="40% - 强调文字颜色 5 2 2" xfId="453"/>
    <cellStyle name="40% - 强调文字颜色 5 2 20" xfId="366"/>
    <cellStyle name="40% - 强调文字颜色 5 2 21" xfId="370"/>
    <cellStyle name="40% - 强调文字颜色 5 2 3" xfId="457"/>
    <cellStyle name="40% - 强调文字颜色 5 2 4" xfId="461"/>
    <cellStyle name="40% - 强调文字颜色 5 2 5" xfId="464"/>
    <cellStyle name="40% - 强调文字颜色 5 2 6" xfId="466"/>
    <cellStyle name="40% - 强调文字颜色 5 2 7" xfId="226"/>
    <cellStyle name="40% - 强调文字颜色 5 2 8" xfId="230"/>
    <cellStyle name="40% - 强调文字颜色 5 2 9" xfId="235"/>
    <cellStyle name="40% - 强调文字颜色 5 2_2017年改革发展类资金分配及绩效" xfId="468"/>
    <cellStyle name="40% - 强调文字颜色 5 3" xfId="470"/>
    <cellStyle name="40% - 强调文字颜色 5 4" xfId="472"/>
    <cellStyle name="40% - 强调文字颜色 6 2" xfId="475"/>
    <cellStyle name="40% - 强调文字颜色 6 2 10" xfId="477"/>
    <cellStyle name="40% - 强调文字颜色 6 2 11" xfId="481"/>
    <cellStyle name="40% - 强调文字颜色 6 2 12" xfId="488"/>
    <cellStyle name="40% - 强调文字颜色 6 2 13" xfId="493"/>
    <cellStyle name="40% - 强调文字颜色 6 2 14" xfId="497"/>
    <cellStyle name="40% - 强调文字颜色 6 2 15" xfId="500"/>
    <cellStyle name="40% - 强调文字颜色 6 2 16" xfId="281"/>
    <cellStyle name="40% - 强调文字颜色 6 2 17" xfId="285"/>
    <cellStyle name="40% - 强调文字颜色 6 2 18" xfId="289"/>
    <cellStyle name="40% - 强调文字颜色 6 2 19" xfId="290"/>
    <cellStyle name="40% - 强调文字颜色 6 2 2" xfId="479"/>
    <cellStyle name="40% - 强调文字颜色 6 2 20" xfId="501"/>
    <cellStyle name="40% - 强调文字颜色 6 2 21" xfId="282"/>
    <cellStyle name="40% - 强调文字颜色 6 2 3" xfId="486"/>
    <cellStyle name="40% - 强调文字颜色 6 2 4" xfId="491"/>
    <cellStyle name="40% - 强调文字颜色 6 2 5" xfId="495"/>
    <cellStyle name="40% - 强调文字颜色 6 2 6" xfId="499"/>
    <cellStyle name="40% - 强调文字颜色 6 2 7" xfId="280"/>
    <cellStyle name="40% - 强调文字颜色 6 2 8" xfId="284"/>
    <cellStyle name="40% - 强调文字颜色 6 2 9" xfId="287"/>
    <cellStyle name="40% - 强调文字颜色 6 2_2017年改革发展类资金分配及绩效" xfId="504"/>
    <cellStyle name="40% - 强调文字颜色 6 3" xfId="505"/>
    <cellStyle name="40% - 强调文字颜色 6 4" xfId="506"/>
    <cellStyle name="60% - 强调文字颜色 1 2" xfId="210"/>
    <cellStyle name="60% - 强调文字颜色 1 2 10" xfId="509"/>
    <cellStyle name="60% - 强调文字颜色 1 2 11" xfId="43"/>
    <cellStyle name="60% - 强调文字颜色 1 2 12" xfId="512"/>
    <cellStyle name="60% - 强调文字颜色 1 2 13" xfId="515"/>
    <cellStyle name="60% - 强调文字颜色 1 2 14" xfId="518"/>
    <cellStyle name="60% - 强调文字颜色 1 2 15" xfId="414"/>
    <cellStyle name="60% - 强调文字颜色 1 2 16" xfId="418"/>
    <cellStyle name="60% - 强调文字颜色 1 2 17" xfId="422"/>
    <cellStyle name="60% - 强调文字颜色 1 2 18" xfId="423"/>
    <cellStyle name="60% - 强调文字颜色 1 2 19" xfId="425"/>
    <cellStyle name="60% - 强调文字颜色 1 2 2" xfId="519"/>
    <cellStyle name="60% - 强调文字颜色 1 2 20" xfId="415"/>
    <cellStyle name="60% - 强调文字颜色 1 2 21" xfId="419"/>
    <cellStyle name="60% - 强调文字颜色 1 2 3" xfId="301"/>
    <cellStyle name="60% - 强调文字颜色 1 2 4" xfId="520"/>
    <cellStyle name="60% - 强调文字颜色 1 2 5" xfId="521"/>
    <cellStyle name="60% - 强调文字颜色 1 2 6" xfId="522"/>
    <cellStyle name="60% - 强调文字颜色 1 2 7" xfId="212"/>
    <cellStyle name="60% - 强调文字颜色 1 2 8" xfId="258"/>
    <cellStyle name="60% - 强调文字颜色 1 2 9" xfId="261"/>
    <cellStyle name="60% - 强调文字颜色 1 2_2017年改革发展类资金分配及绩效" xfId="474"/>
    <cellStyle name="60% - 强调文字颜色 1 3" xfId="80"/>
    <cellStyle name="60% - 强调文字颜色 1 4" xfId="82"/>
    <cellStyle name="60% - 强调文字颜色 2 2" xfId="260"/>
    <cellStyle name="60% - 强调文字颜色 2 2 10" xfId="523"/>
    <cellStyle name="60% - 强调文字颜色 2 2 11" xfId="524"/>
    <cellStyle name="60% - 强调文字颜色 2 2 12" xfId="525"/>
    <cellStyle name="60% - 强调文字颜色 2 2 13" xfId="526"/>
    <cellStyle name="60% - 强调文字颜色 2 2 14" xfId="527"/>
    <cellStyle name="60% - 强调文字颜色 2 2 15" xfId="528"/>
    <cellStyle name="60% - 强调文字颜色 2 2 16" xfId="530"/>
    <cellStyle name="60% - 强调文字颜色 2 2 17" xfId="35"/>
    <cellStyle name="60% - 强调文字颜色 2 2 18" xfId="532"/>
    <cellStyle name="60% - 强调文字颜色 2 2 19" xfId="533"/>
    <cellStyle name="60% - 强调文字颜色 2 2 2" xfId="28"/>
    <cellStyle name="60% - 强调文字颜色 2 2 20" xfId="529"/>
    <cellStyle name="60% - 强调文字颜色 2 2 21" xfId="531"/>
    <cellStyle name="60% - 强调文字颜色 2 2 3" xfId="535"/>
    <cellStyle name="60% - 强调文字颜色 2 2 4" xfId="537"/>
    <cellStyle name="60% - 强调文字颜色 2 2 5" xfId="539"/>
    <cellStyle name="60% - 强调文字颜色 2 2 6" xfId="451"/>
    <cellStyle name="60% - 强调文字颜色 2 2 7" xfId="350"/>
    <cellStyle name="60% - 强调文字颜色 2 2 8" xfId="355"/>
    <cellStyle name="60% - 强调文字颜色 2 2 9" xfId="359"/>
    <cellStyle name="60% - 强调文字颜色 2 2_2017年改革发展类资金分配及绩效" xfId="540"/>
    <cellStyle name="60% - 强调文字颜色 2 3" xfId="18"/>
    <cellStyle name="60% - 强调文字颜色 2 4" xfId="541"/>
    <cellStyle name="60% - 强调文字颜色 3 2" xfId="304"/>
    <cellStyle name="60% - 强调文字颜色 3 2 10" xfId="542"/>
    <cellStyle name="60% - 强调文字颜色 3 2 11" xfId="543"/>
    <cellStyle name="60% - 强调文字颜色 3 2 12" xfId="544"/>
    <cellStyle name="60% - 强调文字颜色 3 2 13" xfId="545"/>
    <cellStyle name="60% - 强调文字颜色 3 2 14" xfId="546"/>
    <cellStyle name="60% - 强调文字颜色 3 2 15" xfId="547"/>
    <cellStyle name="60% - 强调文字颜色 3 2 16" xfId="549"/>
    <cellStyle name="60% - 强调文字颜色 3 2 17" xfId="551"/>
    <cellStyle name="60% - 强调文字颜色 3 2 18" xfId="553"/>
    <cellStyle name="60% - 强调文字颜色 3 2 19" xfId="555"/>
    <cellStyle name="60% - 强调文字颜色 3 2 2" xfId="557"/>
    <cellStyle name="60% - 强调文字颜色 3 2 20" xfId="548"/>
    <cellStyle name="60% - 强调文字颜色 3 2 21" xfId="550"/>
    <cellStyle name="60% - 强调文字颜色 3 2 3" xfId="558"/>
    <cellStyle name="60% - 强调文字颜色 3 2 4" xfId="559"/>
    <cellStyle name="60% - 强调文字颜色 3 2 5" xfId="560"/>
    <cellStyle name="60% - 强调文字颜色 3 2 6" xfId="61"/>
    <cellStyle name="60% - 强调文字颜色 3 2 7" xfId="391"/>
    <cellStyle name="60% - 强调文字颜色 3 2 8" xfId="393"/>
    <cellStyle name="60% - 强调文字颜色 3 2 9" xfId="395"/>
    <cellStyle name="60% - 强调文字颜色 3 2_2017年改革发展类资金分配及绩效" xfId="561"/>
    <cellStyle name="60% - 强调文字颜色 3 3" xfId="562"/>
    <cellStyle name="60% - 强调文字颜色 3 4" xfId="563"/>
    <cellStyle name="60% - 强调文字颜色 4 2" xfId="332"/>
    <cellStyle name="60% - 强调文字颜色 4 2 10" xfId="84"/>
    <cellStyle name="60% - 强调文字颜色 4 2 11" xfId="86"/>
    <cellStyle name="60% - 强调文字颜色 4 2 12" xfId="88"/>
    <cellStyle name="60% - 强调文字颜色 4 2 13" xfId="91"/>
    <cellStyle name="60% - 强调文字颜色 4 2 14" xfId="15"/>
    <cellStyle name="60% - 强调文字颜色 4 2 15" xfId="94"/>
    <cellStyle name="60% - 强调文字颜色 4 2 16" xfId="97"/>
    <cellStyle name="60% - 强调文字颜色 4 2 17" xfId="564"/>
    <cellStyle name="60% - 强调文字颜色 4 2 18" xfId="565"/>
    <cellStyle name="60% - 强调文字颜色 4 2 19" xfId="566"/>
    <cellStyle name="60% - 强调文字颜色 4 2 2" xfId="507"/>
    <cellStyle name="60% - 强调文字颜色 4 2 20" xfId="95"/>
    <cellStyle name="60% - 强调文字颜色 4 2 21" xfId="98"/>
    <cellStyle name="60% - 强调文字颜色 4 2 3" xfId="41"/>
    <cellStyle name="60% - 强调文字颜色 4 2 4" xfId="510"/>
    <cellStyle name="60% - 强调文字颜色 4 2 5" xfId="513"/>
    <cellStyle name="60% - 强调文字颜色 4 2 6" xfId="516"/>
    <cellStyle name="60% - 强调文字颜色 4 2 7" xfId="412"/>
    <cellStyle name="60% - 强调文字颜色 4 2 8" xfId="417"/>
    <cellStyle name="60% - 强调文字颜色 4 2 9" xfId="421"/>
    <cellStyle name="60% - 强调文字颜色 4 2_2017年改革发展类资金分配及绩效" xfId="9"/>
    <cellStyle name="60% - 强调文字颜色 4 3" xfId="455"/>
    <cellStyle name="60% - 强调文字颜色 4 4" xfId="459"/>
    <cellStyle name="60% - 强调文字颜色 5 2" xfId="567"/>
    <cellStyle name="60% - 强调文字颜色 5 2 10" xfId="127"/>
    <cellStyle name="60% - 强调文字颜色 5 2 11" xfId="130"/>
    <cellStyle name="60% - 强调文字颜色 5 2 12" xfId="133"/>
    <cellStyle name="60% - 强调文字颜色 5 2 13" xfId="137"/>
    <cellStyle name="60% - 强调文字颜色 5 2 14" xfId="141"/>
    <cellStyle name="60% - 强调文字颜色 5 2 15" xfId="144"/>
    <cellStyle name="60% - 强调文字颜色 5 2 16" xfId="149"/>
    <cellStyle name="60% - 强调文字颜色 5 2 17" xfId="76"/>
    <cellStyle name="60% - 强调文字颜色 5 2 18" xfId="568"/>
    <cellStyle name="60% - 强调文字颜色 5 2 19" xfId="569"/>
    <cellStyle name="60% - 强调文字颜色 5 2 2" xfId="552"/>
    <cellStyle name="60% - 强调文字颜色 5 2 20" xfId="145"/>
    <cellStyle name="60% - 强调文字颜色 5 2 21" xfId="150"/>
    <cellStyle name="60% - 强调文字颜色 5 2 3" xfId="554"/>
    <cellStyle name="60% - 强调文字颜色 5 2 4" xfId="556"/>
    <cellStyle name="60% - 强调文字颜色 5 2 5" xfId="570"/>
    <cellStyle name="60% - 强调文字颜色 5 2 6" xfId="571"/>
    <cellStyle name="60% - 强调文字颜色 5 2 7" xfId="438"/>
    <cellStyle name="60% - 强调文字颜色 5 2 8" xfId="440"/>
    <cellStyle name="60% - 强调文字颜色 5 2 9" xfId="443"/>
    <cellStyle name="60% - 强调文字颜色 5 2_2017年改革发展类资金分配及绩效" xfId="572"/>
    <cellStyle name="60% - 强调文字颜色 5 3" xfId="573"/>
    <cellStyle name="60% - 强调文字颜色 5 4" xfId="574"/>
    <cellStyle name="60% - 强调文字颜色 6 2" xfId="575"/>
    <cellStyle name="60% - 强调文字颜色 6 2 10" xfId="173"/>
    <cellStyle name="60% - 强调文字颜色 6 2 11" xfId="175"/>
    <cellStyle name="60% - 强调文字颜色 6 2 12" xfId="177"/>
    <cellStyle name="60% - 强调文字颜色 6 2 13" xfId="180"/>
    <cellStyle name="60% - 强调文字颜色 6 2 14" xfId="183"/>
    <cellStyle name="60% - 强调文字颜色 6 2 15" xfId="185"/>
    <cellStyle name="60% - 强调文字颜色 6 2 16" xfId="188"/>
    <cellStyle name="60% - 强调文字颜色 6 2 17" xfId="576"/>
    <cellStyle name="60% - 强调文字颜色 6 2 18" xfId="577"/>
    <cellStyle name="60% - 强调文字颜色 6 2 19" xfId="578"/>
    <cellStyle name="60% - 强调文字颜色 6 2 2" xfId="581"/>
    <cellStyle name="60% - 强调文字颜色 6 2 20" xfId="186"/>
    <cellStyle name="60% - 强调文字颜色 6 2 21" xfId="189"/>
    <cellStyle name="60% - 强调文字颜色 6 2 3" xfId="582"/>
    <cellStyle name="60% - 强调文字颜色 6 2 4" xfId="306"/>
    <cellStyle name="60% - 强调文字颜色 6 2 5" xfId="329"/>
    <cellStyle name="60% - 强调文字颜色 6 2 6" xfId="331"/>
    <cellStyle name="60% - 强调文字颜色 6 2 7" xfId="454"/>
    <cellStyle name="60% - 强调文字颜色 6 2 8" xfId="458"/>
    <cellStyle name="60% - 强调文字颜色 6 2 9" xfId="462"/>
    <cellStyle name="60% - 强调文字颜色 6 2_2017年改革发展类资金分配及绩效" xfId="255"/>
    <cellStyle name="60% - 强调文字颜色 6 3" xfId="583"/>
    <cellStyle name="60% - 强调文字颜色 6 4" xfId="584"/>
    <cellStyle name="60% - 着色 2" xfId="24"/>
    <cellStyle name="Calc Currency (0)" xfId="585"/>
    <cellStyle name="Comma [0]" xfId="241"/>
    <cellStyle name="comma zerodec" xfId="587"/>
    <cellStyle name="Comma_1995" xfId="126"/>
    <cellStyle name="Currency [0]" xfId="38"/>
    <cellStyle name="Currency_1995" xfId="588"/>
    <cellStyle name="Currency1" xfId="589"/>
    <cellStyle name="Date" xfId="483"/>
    <cellStyle name="Dollar (zero dec)" xfId="434"/>
    <cellStyle name="Fixed" xfId="590"/>
    <cellStyle name="Grey" xfId="591"/>
    <cellStyle name="Header1" xfId="593"/>
    <cellStyle name="Header2" xfId="580"/>
    <cellStyle name="Header2 2" xfId="108"/>
    <cellStyle name="Header2_湘财教指2017-0119号2018年中央支持地方高校改革发展省级资金预算分配表" xfId="594"/>
    <cellStyle name="HEADING1" xfId="310"/>
    <cellStyle name="HEADING2" xfId="595"/>
    <cellStyle name="Input [yellow]" xfId="598"/>
    <cellStyle name="Input [yellow] 2" xfId="600"/>
    <cellStyle name="no dec" xfId="601"/>
    <cellStyle name="no dec 2" xfId="602"/>
    <cellStyle name="no dec_湘财教指〔2017〕84号中央财政支持地方高校改革发展资金" xfId="603"/>
    <cellStyle name="Norma,_laroux_4_营业在建 (2)_E21" xfId="604"/>
    <cellStyle name="Normal - Style1" xfId="605"/>
    <cellStyle name="Normal_#10-Headcount" xfId="606"/>
    <cellStyle name="Percent [2]" xfId="607"/>
    <cellStyle name="Percent_laroux" xfId="609"/>
    <cellStyle name="Total" xfId="611"/>
    <cellStyle name="Total 2" xfId="615"/>
    <cellStyle name="Total_湘财教指2017-0119号2018年中央支持地方高校改革发展省级资金预算分配表" xfId="617"/>
    <cellStyle name="百分比 2" xfId="618"/>
    <cellStyle name="标题 1 2" xfId="619"/>
    <cellStyle name="标题 1 2 10" xfId="620"/>
    <cellStyle name="标题 1 2 11" xfId="621"/>
    <cellStyle name="标题 1 2 12" xfId="622"/>
    <cellStyle name="标题 1 2 13" xfId="623"/>
    <cellStyle name="标题 1 2 14" xfId="624"/>
    <cellStyle name="标题 1 2 15" xfId="627"/>
    <cellStyle name="标题 1 2 16" xfId="630"/>
    <cellStyle name="标题 1 2 17" xfId="631"/>
    <cellStyle name="标题 1 2 18" xfId="632"/>
    <cellStyle name="标题 1 2 19" xfId="633"/>
    <cellStyle name="标题 1 2 2" xfId="634"/>
    <cellStyle name="标题 1 2 20" xfId="626"/>
    <cellStyle name="标题 1 2 21" xfId="629"/>
    <cellStyle name="标题 1 2 3" xfId="635"/>
    <cellStyle name="标题 1 2 4" xfId="636"/>
    <cellStyle name="标题 1 2 5" xfId="637"/>
    <cellStyle name="标题 1 2 6" xfId="638"/>
    <cellStyle name="标题 1 2 7" xfId="640"/>
    <cellStyle name="标题 1 2 8" xfId="642"/>
    <cellStyle name="标题 1 2 9" xfId="644"/>
    <cellStyle name="标题 1 2_2017年改革发展类资金分配及绩效" xfId="646"/>
    <cellStyle name="标题 1 3" xfId="647"/>
    <cellStyle name="标题 2 2" xfId="648"/>
    <cellStyle name="标题 2 2 10" xfId="649"/>
    <cellStyle name="标题 2 2 11" xfId="651"/>
    <cellStyle name="标题 2 2 12" xfId="652"/>
    <cellStyle name="标题 2 2 13" xfId="653"/>
    <cellStyle name="标题 2 2 14" xfId="51"/>
    <cellStyle name="标题 2 2 15" xfId="53"/>
    <cellStyle name="标题 2 2 16" xfId="11"/>
    <cellStyle name="标题 2 2 17" xfId="60"/>
    <cellStyle name="标题 2 2 18" xfId="63"/>
    <cellStyle name="标题 2 2 19" xfId="69"/>
    <cellStyle name="标题 2 2 2" xfId="654"/>
    <cellStyle name="标题 2 2 20" xfId="52"/>
    <cellStyle name="标题 2 2 21" xfId="10"/>
    <cellStyle name="标题 2 2 3" xfId="655"/>
    <cellStyle name="标题 2 2 4" xfId="473"/>
    <cellStyle name="标题 2 2 5" xfId="656"/>
    <cellStyle name="标题 2 2 6" xfId="657"/>
    <cellStyle name="标题 2 2 7" xfId="658"/>
    <cellStyle name="标题 2 2 8" xfId="659"/>
    <cellStyle name="标题 2 2 9" xfId="660"/>
    <cellStyle name="标题 2 2_2017年改革发展类资金分配及绩效" xfId="661"/>
    <cellStyle name="标题 2 3" xfId="662"/>
    <cellStyle name="标题 3 2" xfId="625"/>
    <cellStyle name="标题 3 2 10" xfId="663"/>
    <cellStyle name="标题 3 2 11" xfId="664"/>
    <cellStyle name="标题 3 2 12" xfId="665"/>
    <cellStyle name="标题 3 2 13" xfId="666"/>
    <cellStyle name="标题 3 2 14" xfId="667"/>
    <cellStyle name="标题 3 2 15" xfId="669"/>
    <cellStyle name="标题 3 2 16" xfId="671"/>
    <cellStyle name="标题 3 2 17" xfId="1"/>
    <cellStyle name="标题 3 2 18" xfId="672"/>
    <cellStyle name="标题 3 2 19" xfId="673"/>
    <cellStyle name="标题 3 2 2" xfId="674"/>
    <cellStyle name="标题 3 2 20" xfId="668"/>
    <cellStyle name="标题 3 2 21" xfId="670"/>
    <cellStyle name="标题 3 2 3" xfId="675"/>
    <cellStyle name="标题 3 2 4" xfId="677"/>
    <cellStyle name="标题 3 2 5" xfId="679"/>
    <cellStyle name="标题 3 2 6" xfId="681"/>
    <cellStyle name="标题 3 2 7" xfId="683"/>
    <cellStyle name="标题 3 2 8" xfId="686"/>
    <cellStyle name="标题 3 2 9" xfId="690"/>
    <cellStyle name="标题 3 2_2017年改革发展类资金分配及绩效" xfId="71"/>
    <cellStyle name="标题 3 3" xfId="628"/>
    <cellStyle name="标题 4 2" xfId="689"/>
    <cellStyle name="标题 4 2 10" xfId="691"/>
    <cellStyle name="标题 4 2 11" xfId="433"/>
    <cellStyle name="标题 4 2 12" xfId="692"/>
    <cellStyle name="标题 4 2 13" xfId="693"/>
    <cellStyle name="标题 4 2 14" xfId="694"/>
    <cellStyle name="标题 4 2 15" xfId="696"/>
    <cellStyle name="标题 4 2 16" xfId="698"/>
    <cellStyle name="标题 4 2 17" xfId="699"/>
    <cellStyle name="标题 4 2 18" xfId="700"/>
    <cellStyle name="标题 4 2 19" xfId="701"/>
    <cellStyle name="标题 4 2 2" xfId="702"/>
    <cellStyle name="标题 4 2 20" xfId="695"/>
    <cellStyle name="标题 4 2 21" xfId="697"/>
    <cellStyle name="标题 4 2 3" xfId="703"/>
    <cellStyle name="标题 4 2 4" xfId="704"/>
    <cellStyle name="标题 4 2 5" xfId="705"/>
    <cellStyle name="标题 4 2 6" xfId="706"/>
    <cellStyle name="标题 4 2 7" xfId="707"/>
    <cellStyle name="标题 4 2 8" xfId="708"/>
    <cellStyle name="标题 4 2 9" xfId="709"/>
    <cellStyle name="标题 4 2_2017年改革发展类资金分配及绩效" xfId="710"/>
    <cellStyle name="标题 4 3" xfId="713"/>
    <cellStyle name="标题 5" xfId="714"/>
    <cellStyle name="标题 5 10" xfId="291"/>
    <cellStyle name="标题 5 11" xfId="293"/>
    <cellStyle name="标题 5 12" xfId="295"/>
    <cellStyle name="标题 5 13" xfId="297"/>
    <cellStyle name="标题 5 14" xfId="299"/>
    <cellStyle name="标题 5 15" xfId="716"/>
    <cellStyle name="标题 5 16" xfId="718"/>
    <cellStyle name="标题 5 17" xfId="720"/>
    <cellStyle name="标题 5 18" xfId="721"/>
    <cellStyle name="标题 5 19" xfId="722"/>
    <cellStyle name="标题 5 2" xfId="723"/>
    <cellStyle name="标题 5 20" xfId="715"/>
    <cellStyle name="标题 5 21" xfId="717"/>
    <cellStyle name="标题 5 22" xfId="719"/>
    <cellStyle name="标题 5 3" xfId="724"/>
    <cellStyle name="标题 5 4" xfId="725"/>
    <cellStyle name="标题 5 5" xfId="726"/>
    <cellStyle name="标题 5 6" xfId="8"/>
    <cellStyle name="标题 5 7" xfId="728"/>
    <cellStyle name="标题 5 8" xfId="730"/>
    <cellStyle name="标题 5 9" xfId="732"/>
    <cellStyle name="标题 6" xfId="733"/>
    <cellStyle name="标题 7" xfId="734"/>
    <cellStyle name="表标题" xfId="735"/>
    <cellStyle name="表标题 2" xfId="737"/>
    <cellStyle name="表标题 2 2" xfId="738"/>
    <cellStyle name="表标题 2 3" xfId="739"/>
    <cellStyle name="表标题 2_2017年改革发展类资金分配及绩效" xfId="740"/>
    <cellStyle name="表标题 3" xfId="614"/>
    <cellStyle name="表标题_湘财教指〔2017〕84号中央财政支持地方高校改革发展资金" xfId="742"/>
    <cellStyle name="差 2" xfId="743"/>
    <cellStyle name="差 2 10" xfId="744"/>
    <cellStyle name="差 2 11" xfId="745"/>
    <cellStyle name="差 2 12" xfId="746"/>
    <cellStyle name="差 2 13" xfId="747"/>
    <cellStyle name="差 2 14" xfId="748"/>
    <cellStyle name="差 2 15" xfId="750"/>
    <cellStyle name="差 2 16" xfId="752"/>
    <cellStyle name="差 2 17" xfId="753"/>
    <cellStyle name="差 2 18" xfId="754"/>
    <cellStyle name="差 2 19" xfId="755"/>
    <cellStyle name="差 2 2" xfId="756"/>
    <cellStyle name="差 2 20" xfId="749"/>
    <cellStyle name="差 2 21" xfId="751"/>
    <cellStyle name="差 2 3" xfId="757"/>
    <cellStyle name="差 2 4" xfId="758"/>
    <cellStyle name="差 2 5" xfId="759"/>
    <cellStyle name="差 2 6" xfId="760"/>
    <cellStyle name="差 2 7" xfId="761"/>
    <cellStyle name="差 2 8" xfId="762"/>
    <cellStyle name="差 2 9" xfId="763"/>
    <cellStyle name="差 2_2017年改革发展类资金分配及绩效" xfId="764"/>
    <cellStyle name="差 3" xfId="765"/>
    <cellStyle name="差 4" xfId="766"/>
    <cellStyle name="差_2018年湖南省高校“双一流”建设专项资金预安排表" xfId="767"/>
    <cellStyle name="差_高职2018年双一流资金细化表" xfId="201"/>
    <cellStyle name="差_高职双一流提前细化表（0112 发财建）" xfId="770"/>
    <cellStyle name="差_湘财教指2017-0119号2018年中央支持地方高校改革发展省级资金预算分配表" xfId="772"/>
    <cellStyle name="常规" xfId="0" builtinId="0"/>
    <cellStyle name="常规 10" xfId="773"/>
    <cellStyle name="常规 10 10" xfId="775"/>
    <cellStyle name="常规 10 11" xfId="777"/>
    <cellStyle name="常规 10 12" xfId="779"/>
    <cellStyle name="常规 10 13" xfId="782"/>
    <cellStyle name="常规 10 14" xfId="785"/>
    <cellStyle name="常规 10 14 2 2" xfId="787"/>
    <cellStyle name="常规 10 14 2 2 10" xfId="788"/>
    <cellStyle name="常规 10 14 2 2 11" xfId="56"/>
    <cellStyle name="常规 10 14 2 2 12" xfId="789"/>
    <cellStyle name="常规 10 14 2 2 13" xfId="790"/>
    <cellStyle name="常规 10 14 2 2 14" xfId="791"/>
    <cellStyle name="常规 10 14 2 2 15" xfId="793"/>
    <cellStyle name="常规 10 14 2 2 16" xfId="795"/>
    <cellStyle name="常规 10 14 2 2 17" xfId="796"/>
    <cellStyle name="常规 10 14 2 2 18" xfId="797"/>
    <cellStyle name="常规 10 14 2 2 19" xfId="798"/>
    <cellStyle name="常规 10 14 2 2 2" xfId="799"/>
    <cellStyle name="常规 10 14 2 2 20" xfId="792"/>
    <cellStyle name="常规 10 14 2 2 21" xfId="794"/>
    <cellStyle name="常规 10 14 2 2 3" xfId="800"/>
    <cellStyle name="常规 10 14 2 2 4" xfId="801"/>
    <cellStyle name="常规 10 14 2 2 5" xfId="802"/>
    <cellStyle name="常规 10 14 2 2 6" xfId="803"/>
    <cellStyle name="常规 10 14 2 2 7" xfId="804"/>
    <cellStyle name="常规 10 14 2 2 8" xfId="805"/>
    <cellStyle name="常规 10 14 2 2 9" xfId="806"/>
    <cellStyle name="常规 10 15" xfId="809"/>
    <cellStyle name="常规 10 16" xfId="812"/>
    <cellStyle name="常规 10 17" xfId="815"/>
    <cellStyle name="常规 10 18" xfId="817"/>
    <cellStyle name="常规 10 19" xfId="818"/>
    <cellStyle name="常规 10 2" xfId="820"/>
    <cellStyle name="常规 10 2 2" xfId="822"/>
    <cellStyle name="常规 10 2 2 10" xfId="823"/>
    <cellStyle name="常规 10 2 2 11" xfId="824"/>
    <cellStyle name="常规 10 2 2 12" xfId="825"/>
    <cellStyle name="常规 10 2 2 13" xfId="826"/>
    <cellStyle name="常规 10 2 2 14" xfId="827"/>
    <cellStyle name="常规 10 2 2 15" xfId="829"/>
    <cellStyle name="常规 10 2 2 16" xfId="831"/>
    <cellStyle name="常规 10 2 2 17" xfId="832"/>
    <cellStyle name="常规 10 2 2 18" xfId="833"/>
    <cellStyle name="常规 10 2 2 19" xfId="834"/>
    <cellStyle name="常规 10 2 2 2" xfId="836"/>
    <cellStyle name="常规 10 2 2 20" xfId="828"/>
    <cellStyle name="常规 10 2 2 21" xfId="830"/>
    <cellStyle name="常规 10 2 2 3" xfId="838"/>
    <cellStyle name="常规 10 2 2 4" xfId="840"/>
    <cellStyle name="常规 10 2 2 5" xfId="842"/>
    <cellStyle name="常规 10 2 2 6" xfId="843"/>
    <cellStyle name="常规 10 2 2 7" xfId="844"/>
    <cellStyle name="常规 10 2 2 8" xfId="845"/>
    <cellStyle name="常规 10 2 2 9" xfId="846"/>
    <cellStyle name="常规 10 20" xfId="808"/>
    <cellStyle name="常规 10 21" xfId="811"/>
    <cellStyle name="常规 10 22" xfId="814"/>
    <cellStyle name="常规 10 23" xfId="816"/>
    <cellStyle name="常规 10 3" xfId="847"/>
    <cellStyle name="常规 10 3 10" xfId="848"/>
    <cellStyle name="常规 10 3 11" xfId="849"/>
    <cellStyle name="常规 10 3 12" xfId="850"/>
    <cellStyle name="常规 10 3 13" xfId="851"/>
    <cellStyle name="常规 10 3 14" xfId="478"/>
    <cellStyle name="常规 10 3 15" xfId="485"/>
    <cellStyle name="常规 10 3 16" xfId="490"/>
    <cellStyle name="常规 10 3 17" xfId="494"/>
    <cellStyle name="常规 10 3 18" xfId="498"/>
    <cellStyle name="常规 10 3 19" xfId="278"/>
    <cellStyle name="常规 10 3 2" xfId="247"/>
    <cellStyle name="常规 10 3 20" xfId="484"/>
    <cellStyle name="常规 10 3 21" xfId="489"/>
    <cellStyle name="常规 10 3 3" xfId="251"/>
    <cellStyle name="常规 10 3 4" xfId="256"/>
    <cellStyle name="常规 10 3 5" xfId="852"/>
    <cellStyle name="常规 10 3 6" xfId="853"/>
    <cellStyle name="常规 10 3 7" xfId="854"/>
    <cellStyle name="常规 10 3 8" xfId="855"/>
    <cellStyle name="常规 10 3 9" xfId="856"/>
    <cellStyle name="常规 10 4" xfId="857"/>
    <cellStyle name="常规 10 5" xfId="858"/>
    <cellStyle name="常规 10 6" xfId="859"/>
    <cellStyle name="常规 10 7" xfId="860"/>
    <cellStyle name="常规 10 8" xfId="861"/>
    <cellStyle name="常规 10 9" xfId="862"/>
    <cellStyle name="常规 11" xfId="863"/>
    <cellStyle name="常规 11 10" xfId="727"/>
    <cellStyle name="常规 11 11" xfId="729"/>
    <cellStyle name="常规 11 12" xfId="731"/>
    <cellStyle name="常规 11 13" xfId="864"/>
    <cellStyle name="常规 11 14" xfId="865"/>
    <cellStyle name="常规 11 15" xfId="867"/>
    <cellStyle name="常规 11 16" xfId="869"/>
    <cellStyle name="常规 11 17" xfId="870"/>
    <cellStyle name="常规 11 18" xfId="46"/>
    <cellStyle name="常规 11 19" xfId="871"/>
    <cellStyle name="常规 11 2" xfId="873"/>
    <cellStyle name="常规 11 20" xfId="866"/>
    <cellStyle name="常规 11 21" xfId="868"/>
    <cellStyle name="常规 11 3" xfId="874"/>
    <cellStyle name="常规 11 4" xfId="875"/>
    <cellStyle name="常规 11 5" xfId="876"/>
    <cellStyle name="常规 11 6" xfId="877"/>
    <cellStyle name="常规 11 7" xfId="878"/>
    <cellStyle name="常规 11 8" xfId="879"/>
    <cellStyle name="常规 11 9" xfId="880"/>
    <cellStyle name="常规 12" xfId="881"/>
    <cellStyle name="常规 13" xfId="882"/>
    <cellStyle name="常规 130" xfId="884"/>
    <cellStyle name="常规 132" xfId="885"/>
    <cellStyle name="常规 14" xfId="886"/>
    <cellStyle name="常规 15" xfId="888"/>
    <cellStyle name="常规 16" xfId="890"/>
    <cellStyle name="常规 17" xfId="892"/>
    <cellStyle name="常规 18" xfId="894"/>
    <cellStyle name="常规 19" xfId="896"/>
    <cellStyle name="常规 2" xfId="897"/>
    <cellStyle name="常规 2 10" xfId="899"/>
    <cellStyle name="常规 2 11" xfId="901"/>
    <cellStyle name="常规 2 12" xfId="902"/>
    <cellStyle name="常规 2 13" xfId="903"/>
    <cellStyle name="常规 2 14" xfId="904"/>
    <cellStyle name="常规 2 15" xfId="906"/>
    <cellStyle name="常规 2 16" xfId="908"/>
    <cellStyle name="常规 2 17" xfId="910"/>
    <cellStyle name="常规 2 18" xfId="911"/>
    <cellStyle name="常规 2 19" xfId="912"/>
    <cellStyle name="常规 2 2" xfId="124"/>
    <cellStyle name="常规 2 2 2" xfId="913"/>
    <cellStyle name="常规 2 2 2 2" xfId="914"/>
    <cellStyle name="常规 2 2 3" xfId="915"/>
    <cellStyle name="常规 2 2 3 2" xfId="916"/>
    <cellStyle name="常规 2 2 4" xfId="917"/>
    <cellStyle name="常规 2 2 4 10" xfId="918"/>
    <cellStyle name="常规 2 2 4 11" xfId="919"/>
    <cellStyle name="常规 2 2 4 12" xfId="920"/>
    <cellStyle name="常规 2 2 4 13" xfId="921"/>
    <cellStyle name="常规 2 2 4 14" xfId="736"/>
    <cellStyle name="常规 2 2 4 15" xfId="613"/>
    <cellStyle name="常规 2 2 4 16" xfId="923"/>
    <cellStyle name="常规 2 2 4 17" xfId="925"/>
    <cellStyle name="常规 2 2 4 18" xfId="769"/>
    <cellStyle name="常规 2 2 4 19" xfId="926"/>
    <cellStyle name="常规 2 2 4 2" xfId="927"/>
    <cellStyle name="常规 2 2 4 2 10" xfId="929"/>
    <cellStyle name="常规 2 2 4 2 11" xfId="597"/>
    <cellStyle name="常规 2 2 4 2 12" xfId="931"/>
    <cellStyle name="常规 2 2 4 2 13" xfId="933"/>
    <cellStyle name="常规 2 2 4 2 14" xfId="935"/>
    <cellStyle name="常规 2 2 4 2 15" xfId="938"/>
    <cellStyle name="常规 2 2 4 2 16" xfId="941"/>
    <cellStyle name="常规 2 2 4 2 17" xfId="942"/>
    <cellStyle name="常规 2 2 4 2 18" xfId="943"/>
    <cellStyle name="常规 2 2 4 2 19" xfId="944"/>
    <cellStyle name="常规 2 2 4 2 2" xfId="946"/>
    <cellStyle name="常规 2 2 4 2 20" xfId="937"/>
    <cellStyle name="常规 2 2 4 2 21" xfId="940"/>
    <cellStyle name="常规 2 2 4 2 3" xfId="948"/>
    <cellStyle name="常规 2 2 4 2 4" xfId="66"/>
    <cellStyle name="常规 2 2 4 2 5" xfId="951"/>
    <cellStyle name="常规 2 2 4 2 6" xfId="954"/>
    <cellStyle name="常规 2 2 4 2 7" xfId="956"/>
    <cellStyle name="常规 2 2 4 2 8" xfId="958"/>
    <cellStyle name="常规 2 2 4 2 9" xfId="960"/>
    <cellStyle name="常规 2 2 4 20" xfId="612"/>
    <cellStyle name="常规 2 2 4 21" xfId="922"/>
    <cellStyle name="常规 2 2 4 22" xfId="924"/>
    <cellStyle name="常规 2 2 4 23" xfId="768"/>
    <cellStyle name="常规 2 2 4 24" xfId="1726"/>
    <cellStyle name="常规 2 2 4 3" xfId="961"/>
    <cellStyle name="常规 2 2 4 3 10" xfId="962"/>
    <cellStyle name="常规 2 2 4 3 11" xfId="963"/>
    <cellStyle name="常规 2 2 4 3 12" xfId="964"/>
    <cellStyle name="常规 2 2 4 3 13" xfId="965"/>
    <cellStyle name="常规 2 2 4 3 14" xfId="966"/>
    <cellStyle name="常规 2 2 4 3 15" xfId="968"/>
    <cellStyle name="常规 2 2 4 3 16" xfId="970"/>
    <cellStyle name="常规 2 2 4 3 17" xfId="971"/>
    <cellStyle name="常规 2 2 4 3 18" xfId="972"/>
    <cellStyle name="常规 2 2 4 3 19" xfId="973"/>
    <cellStyle name="常规 2 2 4 3 2" xfId="974"/>
    <cellStyle name="常规 2 2 4 3 20" xfId="967"/>
    <cellStyle name="常规 2 2 4 3 21" xfId="969"/>
    <cellStyle name="常规 2 2 4 3 3" xfId="975"/>
    <cellStyle name="常规 2 2 4 3 4" xfId="427"/>
    <cellStyle name="常规 2 2 4 3 5" xfId="976"/>
    <cellStyle name="常规 2 2 4 3 6" xfId="977"/>
    <cellStyle name="常规 2 2 4 3 7" xfId="482"/>
    <cellStyle name="常规 2 2 4 3 8" xfId="978"/>
    <cellStyle name="常规 2 2 4 3 9" xfId="979"/>
    <cellStyle name="常规 2 2 4 32" xfId="1729"/>
    <cellStyle name="常规 2 2 4 33" xfId="1731"/>
    <cellStyle name="常规 2 2 4 4" xfId="980"/>
    <cellStyle name="常规 2 2 4 5" xfId="645"/>
    <cellStyle name="常规 2 2 4 6" xfId="981"/>
    <cellStyle name="常规 2 2 4 7" xfId="982"/>
    <cellStyle name="常规 2 2 4 8" xfId="983"/>
    <cellStyle name="常规 2 2 4 9" xfId="984"/>
    <cellStyle name="常规 2 2_2017年改革发展类资金分配及绩效" xfId="985"/>
    <cellStyle name="常规 2 20" xfId="905"/>
    <cellStyle name="常规 2 21" xfId="907"/>
    <cellStyle name="常规 2 22" xfId="909"/>
    <cellStyle name="常规 2 3" xfId="128"/>
    <cellStyle name="常规 2 3 10" xfId="986"/>
    <cellStyle name="常规 2 3 11" xfId="987"/>
    <cellStyle name="常规 2 3 12" xfId="988"/>
    <cellStyle name="常规 2 3 13" xfId="989"/>
    <cellStyle name="常规 2 3 14" xfId="990"/>
    <cellStyle name="常规 2 3 15" xfId="992"/>
    <cellStyle name="常规 2 3 16" xfId="994"/>
    <cellStyle name="常规 2 3 17" xfId="996"/>
    <cellStyle name="常规 2 3 18" xfId="997"/>
    <cellStyle name="常规 2 3 19" xfId="998"/>
    <cellStyle name="常规 2 3 2" xfId="1000"/>
    <cellStyle name="常规 2 3 20" xfId="991"/>
    <cellStyle name="常规 2 3 21" xfId="993"/>
    <cellStyle name="常规 2 3 22" xfId="995"/>
    <cellStyle name="常规 2 3 3" xfId="1001"/>
    <cellStyle name="常规 2 3 4" xfId="1002"/>
    <cellStyle name="常规 2 3 5" xfId="1003"/>
    <cellStyle name="常规 2 3 6" xfId="1004"/>
    <cellStyle name="常规 2 3 7" xfId="1005"/>
    <cellStyle name="常规 2 3 8" xfId="1006"/>
    <cellStyle name="常规 2 3 9" xfId="1007"/>
    <cellStyle name="常规 2 4" xfId="131"/>
    <cellStyle name="常规 2 5" xfId="134"/>
    <cellStyle name="常规 2 6" xfId="138"/>
    <cellStyle name="常规 2 7" xfId="142"/>
    <cellStyle name="常规 2 8" xfId="147"/>
    <cellStyle name="常规 2 9" xfId="152"/>
    <cellStyle name="常规 2_湘财教指〔2017〕84号中央财政支持地方高校改革发展资金" xfId="1008"/>
    <cellStyle name="常规 20" xfId="887"/>
    <cellStyle name="常规 21" xfId="889"/>
    <cellStyle name="常规 22" xfId="891"/>
    <cellStyle name="常规 22 10" xfId="1009"/>
    <cellStyle name="常规 22 11" xfId="1010"/>
    <cellStyle name="常规 22 12" xfId="1011"/>
    <cellStyle name="常规 22 13" xfId="1012"/>
    <cellStyle name="常规 22 14" xfId="1013"/>
    <cellStyle name="常规 22 15" xfId="1015"/>
    <cellStyle name="常规 22 16" xfId="1016"/>
    <cellStyle name="常规 22 17" xfId="1017"/>
    <cellStyle name="常规 22 18" xfId="1018"/>
    <cellStyle name="常规 22 19" xfId="1019"/>
    <cellStyle name="常规 22 2" xfId="1020"/>
    <cellStyle name="常规 22 20" xfId="1014"/>
    <cellStyle name="常规 22 3" xfId="1021"/>
    <cellStyle name="常规 22 4" xfId="1022"/>
    <cellStyle name="常规 22 5" xfId="1023"/>
    <cellStyle name="常规 22 6" xfId="1024"/>
    <cellStyle name="常规 22 7" xfId="1025"/>
    <cellStyle name="常规 22 8" xfId="1026"/>
    <cellStyle name="常规 22 9" xfId="1027"/>
    <cellStyle name="常规 23" xfId="893"/>
    <cellStyle name="常规 24" xfId="895"/>
    <cellStyle name="常规 25" xfId="1029"/>
    <cellStyle name="常规 26" xfId="1031"/>
    <cellStyle name="常规 27" xfId="1033"/>
    <cellStyle name="常规 28" xfId="1035"/>
    <cellStyle name="常规 29" xfId="1037"/>
    <cellStyle name="常规 3" xfId="1038"/>
    <cellStyle name="常规 3 10" xfId="1039"/>
    <cellStyle name="常规 3 11" xfId="1040"/>
    <cellStyle name="常规 3 12" xfId="1041"/>
    <cellStyle name="常规 3 13" xfId="1042"/>
    <cellStyle name="常规 3 14" xfId="1043"/>
    <cellStyle name="常规 3 15" xfId="1045"/>
    <cellStyle name="常规 3 16" xfId="1047"/>
    <cellStyle name="常规 3 17" xfId="1049"/>
    <cellStyle name="常规 3 18" xfId="1050"/>
    <cellStyle name="常规 3 19" xfId="1051"/>
    <cellStyle name="常规 3 2" xfId="1052"/>
    <cellStyle name="常规 3 2 2" xfId="1053"/>
    <cellStyle name="常规 3 2 3" xfId="1054"/>
    <cellStyle name="常规 3 2 4" xfId="1055"/>
    <cellStyle name="常规 3 2_2017年改革发展类资金分配及绩效" xfId="1056"/>
    <cellStyle name="常规 3 20" xfId="1044"/>
    <cellStyle name="常规 3 21" xfId="1046"/>
    <cellStyle name="常规 3 22" xfId="1048"/>
    <cellStyle name="常规 3 3" xfId="1057"/>
    <cellStyle name="常规 3 3 2" xfId="1058"/>
    <cellStyle name="常规 3 4" xfId="608"/>
    <cellStyle name="常规 3 5" xfId="1059"/>
    <cellStyle name="常规 3 6" xfId="240"/>
    <cellStyle name="常规 3 7" xfId="1060"/>
    <cellStyle name="常规 3 8" xfId="1061"/>
    <cellStyle name="常规 3 9" xfId="1062"/>
    <cellStyle name="常规 3_湘财教指〔2017〕84号中央财政支持地方高校改革发展资金" xfId="1063"/>
    <cellStyle name="常规 30" xfId="1028"/>
    <cellStyle name="常规 31" xfId="1030"/>
    <cellStyle name="常规 32" xfId="1032"/>
    <cellStyle name="常规 33" xfId="1034"/>
    <cellStyle name="常规 34" xfId="1036"/>
    <cellStyle name="常规 35" xfId="1064"/>
    <cellStyle name="常规 35 10" xfId="1065"/>
    <cellStyle name="常规 35 11" xfId="1066"/>
    <cellStyle name="常规 35 12" xfId="1067"/>
    <cellStyle name="常规 35 13" xfId="1068"/>
    <cellStyle name="常规 35 14" xfId="1069"/>
    <cellStyle name="常规 35 15" xfId="1071"/>
    <cellStyle name="常规 35 16" xfId="1073"/>
    <cellStyle name="常规 35 17" xfId="1075"/>
    <cellStyle name="常规 35 18" xfId="1077"/>
    <cellStyle name="常规 35 19" xfId="1078"/>
    <cellStyle name="常规 35 2" xfId="431"/>
    <cellStyle name="常规 35 2 10" xfId="1079"/>
    <cellStyle name="常规 35 2 11" xfId="1080"/>
    <cellStyle name="常规 35 2 12" xfId="1081"/>
    <cellStyle name="常规 35 2 13" xfId="1082"/>
    <cellStyle name="常规 35 2 14" xfId="1083"/>
    <cellStyle name="常规 35 2 15" xfId="1085"/>
    <cellStyle name="常规 35 2 16" xfId="1087"/>
    <cellStyle name="常规 35 2 17" xfId="1088"/>
    <cellStyle name="常规 35 2 18" xfId="1089"/>
    <cellStyle name="常规 35 2 19" xfId="1090"/>
    <cellStyle name="常规 35 2 2" xfId="1091"/>
    <cellStyle name="常规 35 2 20" xfId="1084"/>
    <cellStyle name="常规 35 2 21" xfId="1086"/>
    <cellStyle name="常规 35 2 3" xfId="1092"/>
    <cellStyle name="常规 35 2 4" xfId="1093"/>
    <cellStyle name="常规 35 2 5" xfId="1094"/>
    <cellStyle name="常规 35 2 6" xfId="1095"/>
    <cellStyle name="常规 35 2 7" xfId="1096"/>
    <cellStyle name="常规 35 2 8" xfId="1097"/>
    <cellStyle name="常规 35 2 9" xfId="819"/>
    <cellStyle name="常规 35 20" xfId="1070"/>
    <cellStyle name="常规 35 21" xfId="1072"/>
    <cellStyle name="常规 35 22" xfId="1074"/>
    <cellStyle name="常规 35 23" xfId="1076"/>
    <cellStyle name="常规 35 3" xfId="435"/>
    <cellStyle name="常规 35 3 10" xfId="676"/>
    <cellStyle name="常规 35 3 11" xfId="678"/>
    <cellStyle name="常规 35 3 12" xfId="680"/>
    <cellStyle name="常规 35 3 13" xfId="682"/>
    <cellStyle name="常规 35 3 14" xfId="685"/>
    <cellStyle name="常规 35 3 15" xfId="688"/>
    <cellStyle name="常规 35 3 16" xfId="712"/>
    <cellStyle name="常规 35 3 17" xfId="1098"/>
    <cellStyle name="常规 35 3 18" xfId="1099"/>
    <cellStyle name="常规 35 3 19" xfId="1100"/>
    <cellStyle name="常规 35 3 2" xfId="639"/>
    <cellStyle name="常规 35 3 20" xfId="687"/>
    <cellStyle name="常规 35 3 21" xfId="711"/>
    <cellStyle name="常规 35 3 3" xfId="641"/>
    <cellStyle name="常规 35 3 4" xfId="643"/>
    <cellStyle name="常规 35 3 5" xfId="1101"/>
    <cellStyle name="常规 35 3 6" xfId="1102"/>
    <cellStyle name="常规 35 3 7" xfId="1103"/>
    <cellStyle name="常规 35 3 8" xfId="1104"/>
    <cellStyle name="常规 35 3 9" xfId="872"/>
    <cellStyle name="常规 35 4" xfId="1105"/>
    <cellStyle name="常规 35 5" xfId="1106"/>
    <cellStyle name="常规 35 6" xfId="599"/>
    <cellStyle name="常规 35 7" xfId="1107"/>
    <cellStyle name="常规 35 8" xfId="1108"/>
    <cellStyle name="常规 35 9" xfId="1109"/>
    <cellStyle name="常规 36" xfId="1110"/>
    <cellStyle name="常规 37" xfId="1111"/>
    <cellStyle name="常规 4" xfId="1112"/>
    <cellStyle name="常规 4 10" xfId="467"/>
    <cellStyle name="常规 4 11" xfId="1113"/>
    <cellStyle name="常规 4 12" xfId="1114"/>
    <cellStyle name="常规 4 13" xfId="1115"/>
    <cellStyle name="常规 4 14" xfId="1116"/>
    <cellStyle name="常规 4 15" xfId="1118"/>
    <cellStyle name="常规 4 16" xfId="1120"/>
    <cellStyle name="常规 4 17" xfId="1122"/>
    <cellStyle name="常规 4 18" xfId="1124"/>
    <cellStyle name="常规 4 19" xfId="1125"/>
    <cellStyle name="常规 4 2" xfId="1126"/>
    <cellStyle name="常规 4 2 10" xfId="1127"/>
    <cellStyle name="常规 4 2 11" xfId="1128"/>
    <cellStyle name="常规 4 2 12" xfId="1129"/>
    <cellStyle name="常规 4 2 13" xfId="1130"/>
    <cellStyle name="常规 4 2 14" xfId="1131"/>
    <cellStyle name="常规 4 2 15" xfId="1133"/>
    <cellStyle name="常规 4 2 16" xfId="1136"/>
    <cellStyle name="常规 4 2 17" xfId="1137"/>
    <cellStyle name="常规 4 2 18" xfId="1138"/>
    <cellStyle name="常规 4 2 19" xfId="1139"/>
    <cellStyle name="常规 4 2 2" xfId="1141"/>
    <cellStyle name="常规 4 2 20" xfId="1132"/>
    <cellStyle name="常规 4 2 21" xfId="1135"/>
    <cellStyle name="常规 4 2 3" xfId="1143"/>
    <cellStyle name="常规 4 2 4" xfId="1145"/>
    <cellStyle name="常规 4 2 5" xfId="1147"/>
    <cellStyle name="常规 4 2 6" xfId="1149"/>
    <cellStyle name="常规 4 2 7" xfId="1151"/>
    <cellStyle name="常规 4 2 8" xfId="786"/>
    <cellStyle name="常规 4 2 9" xfId="1152"/>
    <cellStyle name="常规 4 2_2017年改革发展类资金分配及绩效" xfId="1153"/>
    <cellStyle name="常规 4 20" xfId="1117"/>
    <cellStyle name="常规 4 21" xfId="1119"/>
    <cellStyle name="常规 4 22" xfId="1121"/>
    <cellStyle name="常规 4 23" xfId="1123"/>
    <cellStyle name="常规 4 3" xfId="1154"/>
    <cellStyle name="常规 4 4" xfId="1140"/>
    <cellStyle name="常规 4 5" xfId="1142"/>
    <cellStyle name="常规 4 6" xfId="1144"/>
    <cellStyle name="常规 4 7" xfId="1146"/>
    <cellStyle name="常规 4 8" xfId="1148"/>
    <cellStyle name="常规 4 9" xfId="1150"/>
    <cellStyle name="常规 4_湘财教指〔2017〕84号中央财政支持地方高校改革发展资金" xfId="316"/>
    <cellStyle name="常规 5" xfId="1155"/>
    <cellStyle name="常规 5 10" xfId="1156"/>
    <cellStyle name="常规 5 11" xfId="1157"/>
    <cellStyle name="常规 5 12" xfId="1158"/>
    <cellStyle name="常规 5 13" xfId="1159"/>
    <cellStyle name="常规 5 14" xfId="1160"/>
    <cellStyle name="常规 5 15" xfId="1162"/>
    <cellStyle name="常规 5 16" xfId="1164"/>
    <cellStyle name="常规 5 17" xfId="1166"/>
    <cellStyle name="常规 5 18" xfId="1167"/>
    <cellStyle name="常规 5 19" xfId="999"/>
    <cellStyle name="常规 5 2" xfId="1168"/>
    <cellStyle name="常规 5 2 2" xfId="1169"/>
    <cellStyle name="常规 5 20" xfId="1161"/>
    <cellStyle name="常规 5 21" xfId="1163"/>
    <cellStyle name="常规 5 22" xfId="1165"/>
    <cellStyle name="常规 5 3" xfId="1171"/>
    <cellStyle name="常规 5 3 2" xfId="1172"/>
    <cellStyle name="常规 5 4" xfId="1174"/>
    <cellStyle name="常规 5 4 2" xfId="1175"/>
    <cellStyle name="常规 5 4 3" xfId="1176"/>
    <cellStyle name="常规 5 4_湘财教指〔2017〕84号中央财政支持地方高校改革发展资金" xfId="1177"/>
    <cellStyle name="常规 5 5" xfId="1179"/>
    <cellStyle name="常规 5 6" xfId="1181"/>
    <cellStyle name="常规 5 7" xfId="1183"/>
    <cellStyle name="常规 5 8" xfId="1186"/>
    <cellStyle name="常规 5 9" xfId="1189"/>
    <cellStyle name="常规 5_2017年改革发展类资金分配及绩效" xfId="1190"/>
    <cellStyle name="常规 6" xfId="1191"/>
    <cellStyle name="常规 6 10" xfId="1192"/>
    <cellStyle name="常规 6 11" xfId="1193"/>
    <cellStyle name="常规 6 12" xfId="1194"/>
    <cellStyle name="常规 6 13" xfId="1195"/>
    <cellStyle name="常规 6 14" xfId="1196"/>
    <cellStyle name="常规 6 15" xfId="1198"/>
    <cellStyle name="常规 6 16" xfId="1200"/>
    <cellStyle name="常规 6 17" xfId="1202"/>
    <cellStyle name="常规 6 18" xfId="1203"/>
    <cellStyle name="常规 6 19" xfId="1205"/>
    <cellStyle name="常规 6 2" xfId="1206"/>
    <cellStyle name="常规 6 20" xfId="1197"/>
    <cellStyle name="常规 6 21" xfId="1199"/>
    <cellStyle name="常规 6 22" xfId="1201"/>
    <cellStyle name="常规 6 3" xfId="1207"/>
    <cellStyle name="常规 6 4" xfId="1208"/>
    <cellStyle name="常规 6 5" xfId="25"/>
    <cellStyle name="常规 6 6" xfId="1209"/>
    <cellStyle name="常规 6 7" xfId="1210"/>
    <cellStyle name="常规 6 8" xfId="1211"/>
    <cellStyle name="常规 6 9" xfId="1212"/>
    <cellStyle name="常规 7" xfId="1213"/>
    <cellStyle name="常规 7 10" xfId="1214"/>
    <cellStyle name="常规 7 11" xfId="1215"/>
    <cellStyle name="常规 7 12" xfId="1216"/>
    <cellStyle name="常规 7 13" xfId="1217"/>
    <cellStyle name="常规 7 14" xfId="1218"/>
    <cellStyle name="常规 7 15" xfId="1220"/>
    <cellStyle name="常规 7 16" xfId="1222"/>
    <cellStyle name="常规 7 17" xfId="1224"/>
    <cellStyle name="常规 7 18" xfId="1226"/>
    <cellStyle name="常规 7 19" xfId="1228"/>
    <cellStyle name="常规 7 2" xfId="1229"/>
    <cellStyle name="常规 7 2 10" xfId="1230"/>
    <cellStyle name="常规 7 2 11" xfId="1231"/>
    <cellStyle name="常规 7 2 12" xfId="1232"/>
    <cellStyle name="常规 7 2 13" xfId="1233"/>
    <cellStyle name="常规 7 2 14" xfId="1234"/>
    <cellStyle name="常规 7 2 15" xfId="1236"/>
    <cellStyle name="常规 7 2 16" xfId="1238"/>
    <cellStyle name="常规 7 2 17" xfId="1239"/>
    <cellStyle name="常规 7 2 18" xfId="1240"/>
    <cellStyle name="常规 7 2 19" xfId="1242"/>
    <cellStyle name="常规 7 2 2" xfId="1243"/>
    <cellStyle name="常规 7 2 20" xfId="1235"/>
    <cellStyle name="常规 7 2 21" xfId="1237"/>
    <cellStyle name="常规 7 2 3" xfId="1244"/>
    <cellStyle name="常规 7 2 4" xfId="1245"/>
    <cellStyle name="常规 7 2 5" xfId="1246"/>
    <cellStyle name="常规 7 2 6" xfId="1247"/>
    <cellStyle name="常规 7 2 7" xfId="1248"/>
    <cellStyle name="常规 7 2 8" xfId="1249"/>
    <cellStyle name="常规 7 2 9" xfId="1250"/>
    <cellStyle name="常规 7 2_2017年改革发展类资金分配及绩效" xfId="1252"/>
    <cellStyle name="常规 7 20" xfId="1219"/>
    <cellStyle name="常规 7 21" xfId="1221"/>
    <cellStyle name="常规 7 22" xfId="1223"/>
    <cellStyle name="常规 7 3" xfId="1253"/>
    <cellStyle name="常规 7 4" xfId="1254"/>
    <cellStyle name="常规 7 5" xfId="1255"/>
    <cellStyle name="常规 7 6" xfId="1256"/>
    <cellStyle name="常规 7 7" xfId="1257"/>
    <cellStyle name="常规 7 8" xfId="1258"/>
    <cellStyle name="常规 7 9" xfId="1259"/>
    <cellStyle name="常规 7_湘财教指〔2017〕84号中央财政支持地方高校改革发展资金" xfId="1260"/>
    <cellStyle name="常规 8" xfId="1261"/>
    <cellStyle name="常规 8 10" xfId="1262"/>
    <cellStyle name="常规 8 11" xfId="1263"/>
    <cellStyle name="常规 8 12" xfId="1264"/>
    <cellStyle name="常规 8 13" xfId="1265"/>
    <cellStyle name="常规 8 14" xfId="1266"/>
    <cellStyle name="常规 8 15" xfId="1268"/>
    <cellStyle name="常规 8 16" xfId="1270"/>
    <cellStyle name="常规 8 17" xfId="1272"/>
    <cellStyle name="常规 8 18" xfId="1273"/>
    <cellStyle name="常规 8 19" xfId="1274"/>
    <cellStyle name="常规 8 2" xfId="1275"/>
    <cellStyle name="常规 8 20" xfId="1267"/>
    <cellStyle name="常规 8 21" xfId="1269"/>
    <cellStyle name="常规 8 22" xfId="1271"/>
    <cellStyle name="常规 8 3" xfId="1276"/>
    <cellStyle name="常规 8 4" xfId="1277"/>
    <cellStyle name="常规 8 5" xfId="1278"/>
    <cellStyle name="常规 8 6" xfId="1279"/>
    <cellStyle name="常规 8 7" xfId="1280"/>
    <cellStyle name="常规 8 8" xfId="610"/>
    <cellStyle name="常规 8 9" xfId="1281"/>
    <cellStyle name="常规 9" xfId="1282"/>
    <cellStyle name="常规 9 10" xfId="1283"/>
    <cellStyle name="常规 9 11" xfId="1284"/>
    <cellStyle name="常规 9 12" xfId="1285"/>
    <cellStyle name="常规 9 13" xfId="1286"/>
    <cellStyle name="常规 9 14" xfId="1287"/>
    <cellStyle name="常规 9 15" xfId="1289"/>
    <cellStyle name="常规 9 16" xfId="1291"/>
    <cellStyle name="常规 9 17" xfId="1293"/>
    <cellStyle name="常规 9 18" xfId="1295"/>
    <cellStyle name="常规 9 19" xfId="1296"/>
    <cellStyle name="常规 9 2" xfId="374"/>
    <cellStyle name="常规 9 2 10" xfId="1297"/>
    <cellStyle name="常规 9 2 11" xfId="1298"/>
    <cellStyle name="常规 9 2 12" xfId="1299"/>
    <cellStyle name="常规 9 2 13" xfId="1300"/>
    <cellStyle name="常规 9 2 14" xfId="1301"/>
    <cellStyle name="常规 9 2 15" xfId="1303"/>
    <cellStyle name="常规 9 2 16" xfId="1305"/>
    <cellStyle name="常规 9 2 17" xfId="1307"/>
    <cellStyle name="常规 9 2 18" xfId="1308"/>
    <cellStyle name="常规 9 2 19" xfId="1309"/>
    <cellStyle name="常规 9 2 2" xfId="1310"/>
    <cellStyle name="常规 9 2 20" xfId="1302"/>
    <cellStyle name="常规 9 2 21" xfId="1304"/>
    <cellStyle name="常规 9 2 22" xfId="1306"/>
    <cellStyle name="常规 9 2 3" xfId="1311"/>
    <cellStyle name="常规 9 2 4" xfId="1312"/>
    <cellStyle name="常规 9 2 5" xfId="1314"/>
    <cellStyle name="常规 9 2 6" xfId="1315"/>
    <cellStyle name="常规 9 2 7" xfId="1316"/>
    <cellStyle name="常规 9 2 8" xfId="1317"/>
    <cellStyle name="常规 9 2 9" xfId="1318"/>
    <cellStyle name="常规 9 20" xfId="1288"/>
    <cellStyle name="常规 9 21" xfId="1290"/>
    <cellStyle name="常规 9 22" xfId="1292"/>
    <cellStyle name="常规 9 23" xfId="1294"/>
    <cellStyle name="常规 9 3" xfId="376"/>
    <cellStyle name="常规 9 4" xfId="1319"/>
    <cellStyle name="常规 9 5" xfId="1320"/>
    <cellStyle name="常规 9 6" xfId="1321"/>
    <cellStyle name="常规 9 7" xfId="1322"/>
    <cellStyle name="常规 9 8" xfId="1323"/>
    <cellStyle name="常规 9 9" xfId="1324"/>
    <cellStyle name="常规 9_湘财教指〔2017〕84号中央财政支持地方高校改革发展资金" xfId="1325"/>
    <cellStyle name="常规 94" xfId="1326"/>
    <cellStyle name="常规_2009年国家奖助学金分配基础数据一览表 2" xfId="1725"/>
    <cellStyle name="常规_2009年国家奖助学金分配基础数据一览表 2 2" xfId="1732"/>
    <cellStyle name="常规_Sheet1" xfId="1327"/>
    <cellStyle name="常规_Sheet1 11" xfId="1730"/>
    <cellStyle name="常规_Sheet1 12" xfId="1728"/>
    <cellStyle name="常规_Sheet1 7" xfId="1727"/>
    <cellStyle name="常规_注册人数_1" xfId="1328"/>
    <cellStyle name="分级显示行_1_13区汇总" xfId="1329"/>
    <cellStyle name="归盒啦_95" xfId="1330"/>
    <cellStyle name="好 2" xfId="1241"/>
    <cellStyle name="好 2 10" xfId="1331"/>
    <cellStyle name="好 2 11" xfId="1332"/>
    <cellStyle name="好 2 12" xfId="774"/>
    <cellStyle name="好 2 13" xfId="776"/>
    <cellStyle name="好 2 14" xfId="778"/>
    <cellStyle name="好 2 15" xfId="781"/>
    <cellStyle name="好 2 16" xfId="784"/>
    <cellStyle name="好 2 17" xfId="807"/>
    <cellStyle name="好 2 18" xfId="810"/>
    <cellStyle name="好 2 19" xfId="813"/>
    <cellStyle name="好 2 2" xfId="1333"/>
    <cellStyle name="好 2 20" xfId="780"/>
    <cellStyle name="好 2 21" xfId="783"/>
    <cellStyle name="好 2 3" xfId="448"/>
    <cellStyle name="好 2 4" xfId="469"/>
    <cellStyle name="好 2 5" xfId="471"/>
    <cellStyle name="好 2 6" xfId="1334"/>
    <cellStyle name="好 2 7" xfId="503"/>
    <cellStyle name="好 2 8" xfId="1336"/>
    <cellStyle name="好 2 9" xfId="1338"/>
    <cellStyle name="好 2_2017年改革发展类资金分配及绩效" xfId="1339"/>
    <cellStyle name="好 3" xfId="1251"/>
    <cellStyle name="好 4" xfId="1340"/>
    <cellStyle name="好_高职2018年双一流资金细化表" xfId="1341"/>
    <cellStyle name="好_高职双一流提前细化表（0112 发财建）" xfId="1313"/>
    <cellStyle name="好_湘财教指2017-0119号2018年中央支持地方高校改革发展省级资金预算分配表" xfId="1342"/>
    <cellStyle name="汇总 2" xfId="1343"/>
    <cellStyle name="汇总 2 10" xfId="456"/>
    <cellStyle name="汇总 2 11" xfId="460"/>
    <cellStyle name="汇总 2 12" xfId="463"/>
    <cellStyle name="汇总 2 13" xfId="465"/>
    <cellStyle name="汇总 2 14" xfId="224"/>
    <cellStyle name="汇总 2 15" xfId="228"/>
    <cellStyle name="汇总 2 16" xfId="233"/>
    <cellStyle name="汇总 2 17" xfId="238"/>
    <cellStyle name="汇总 2 18" xfId="243"/>
    <cellStyle name="汇总 2 19" xfId="246"/>
    <cellStyle name="汇总 2 2" xfId="1345"/>
    <cellStyle name="汇总 2 20" xfId="227"/>
    <cellStyle name="汇总 2 21" xfId="232"/>
    <cellStyle name="汇总 2 3" xfId="1347"/>
    <cellStyle name="汇总 2 4" xfId="1349"/>
    <cellStyle name="汇总 2 5" xfId="1350"/>
    <cellStyle name="汇总 2 6" xfId="1351"/>
    <cellStyle name="汇总 2 7" xfId="1352"/>
    <cellStyle name="汇总 2 8" xfId="1353"/>
    <cellStyle name="汇总 2 9" xfId="616"/>
    <cellStyle name="汇总 2_2017年改革发展类资金分配及绩效" xfId="1354"/>
    <cellStyle name="汇总 3" xfId="1355"/>
    <cellStyle name="货币 2" xfId="1356"/>
    <cellStyle name="货币 2 10" xfId="1357"/>
    <cellStyle name="货币 2 11" xfId="1358"/>
    <cellStyle name="货币 2 12" xfId="1359"/>
    <cellStyle name="货币 2 13" xfId="1360"/>
    <cellStyle name="货币 2 14" xfId="1361"/>
    <cellStyle name="货币 2 15" xfId="1363"/>
    <cellStyle name="货币 2 16" xfId="1365"/>
    <cellStyle name="货币 2 17" xfId="1366"/>
    <cellStyle name="货币 2 18" xfId="1367"/>
    <cellStyle name="货币 2 19" xfId="1368"/>
    <cellStyle name="货币 2 2" xfId="1369"/>
    <cellStyle name="货币 2 20" xfId="1362"/>
    <cellStyle name="货币 2 21" xfId="1364"/>
    <cellStyle name="货币 2 3" xfId="1370"/>
    <cellStyle name="货币 2 4" xfId="1371"/>
    <cellStyle name="货币 2 5" xfId="1372"/>
    <cellStyle name="货币 2 6" xfId="1373"/>
    <cellStyle name="货币 2 7" xfId="1374"/>
    <cellStyle name="货币 2 8" xfId="1375"/>
    <cellStyle name="货币 2 9" xfId="1376"/>
    <cellStyle name="货币 3" xfId="1377"/>
    <cellStyle name="货币 3 10" xfId="1379"/>
    <cellStyle name="货币 3 11" xfId="1380"/>
    <cellStyle name="货币 3 12" xfId="1381"/>
    <cellStyle name="货币 3 13" xfId="1382"/>
    <cellStyle name="货币 3 14" xfId="1383"/>
    <cellStyle name="货币 3 15" xfId="1385"/>
    <cellStyle name="货币 3 16" xfId="1387"/>
    <cellStyle name="货币 3 17" xfId="1388"/>
    <cellStyle name="货币 3 18" xfId="1389"/>
    <cellStyle name="货币 3 19" xfId="1390"/>
    <cellStyle name="货币 3 2" xfId="1391"/>
    <cellStyle name="货币 3 20" xfId="1384"/>
    <cellStyle name="货币 3 21" xfId="1386"/>
    <cellStyle name="货币 3 3" xfId="1392"/>
    <cellStyle name="货币 3 4" xfId="1393"/>
    <cellStyle name="货币 3 5" xfId="476"/>
    <cellStyle name="货币 3 6" xfId="480"/>
    <cellStyle name="货币 3 7" xfId="487"/>
    <cellStyle name="货币 3 8" xfId="492"/>
    <cellStyle name="货币 3 9" xfId="496"/>
    <cellStyle name="货币 4" xfId="1394"/>
    <cellStyle name="货币 4 10" xfId="1395"/>
    <cellStyle name="货币 4 11" xfId="1396"/>
    <cellStyle name="货币 4 12" xfId="1397"/>
    <cellStyle name="货币 4 13" xfId="1398"/>
    <cellStyle name="货币 4 14" xfId="1399"/>
    <cellStyle name="货币 4 15" xfId="1401"/>
    <cellStyle name="货币 4 16" xfId="1403"/>
    <cellStyle name="货币 4 17" xfId="1404"/>
    <cellStyle name="货币 4 18" xfId="1405"/>
    <cellStyle name="货币 4 19" xfId="1406"/>
    <cellStyle name="货币 4 2" xfId="1407"/>
    <cellStyle name="货币 4 20" xfId="1400"/>
    <cellStyle name="货币 4 21" xfId="1402"/>
    <cellStyle name="货币 4 3" xfId="1408"/>
    <cellStyle name="货币 4 4" xfId="1409"/>
    <cellStyle name="货币 4 5" xfId="264"/>
    <cellStyle name="货币 4 6" xfId="266"/>
    <cellStyle name="货币 4 7" xfId="268"/>
    <cellStyle name="货币 4 8" xfId="270"/>
    <cellStyle name="货币 4 9" xfId="272"/>
    <cellStyle name="计算 2" xfId="1410"/>
    <cellStyle name="计算 2 10" xfId="27"/>
    <cellStyle name="计算 2 11" xfId="534"/>
    <cellStyle name="计算 2 12" xfId="536"/>
    <cellStyle name="计算 2 13" xfId="538"/>
    <cellStyle name="计算 2 14" xfId="450"/>
    <cellStyle name="计算 2 15" xfId="348"/>
    <cellStyle name="计算 2 16" xfId="353"/>
    <cellStyle name="计算 2 17" xfId="357"/>
    <cellStyle name="计算 2 18" xfId="363"/>
    <cellStyle name="计算 2 19" xfId="367"/>
    <cellStyle name="计算 2 2" xfId="1411"/>
    <cellStyle name="计算 2 20" xfId="347"/>
    <cellStyle name="计算 2 21" xfId="352"/>
    <cellStyle name="计算 2 3" xfId="1412"/>
    <cellStyle name="计算 2 4" xfId="1413"/>
    <cellStyle name="计算 2 5" xfId="1415"/>
    <cellStyle name="计算 2 6" xfId="1416"/>
    <cellStyle name="计算 2 7" xfId="1417"/>
    <cellStyle name="计算 2 8" xfId="1418"/>
    <cellStyle name="计算 2 9" xfId="1419"/>
    <cellStyle name="计算 2_2017年改革发展类资金分配及绩效" xfId="1420"/>
    <cellStyle name="计算 3" xfId="1421"/>
    <cellStyle name="计算 4" xfId="1422"/>
    <cellStyle name="检查单元格 2" xfId="1423"/>
    <cellStyle name="检查单元格 2 10" xfId="1424"/>
    <cellStyle name="检查单元格 2 11" xfId="1425"/>
    <cellStyle name="检查单元格 2 12" xfId="1426"/>
    <cellStyle name="检查单元格 2 13" xfId="1427"/>
    <cellStyle name="检查单元格 2 14" xfId="1428"/>
    <cellStyle name="检查单元格 2 15" xfId="1430"/>
    <cellStyle name="检查单元格 2 16" xfId="1432"/>
    <cellStyle name="检查单元格 2 17" xfId="1433"/>
    <cellStyle name="检查单元格 2 18" xfId="1434"/>
    <cellStyle name="检查单元格 2 19" xfId="1435"/>
    <cellStyle name="检查单元格 2 2" xfId="1436"/>
    <cellStyle name="检查单元格 2 20" xfId="1429"/>
    <cellStyle name="检查单元格 2 21" xfId="1431"/>
    <cellStyle name="检查单元格 2 3" xfId="1437"/>
    <cellStyle name="检查单元格 2 4" xfId="1438"/>
    <cellStyle name="检查单元格 2 5" xfId="1439"/>
    <cellStyle name="检查单元格 2 6" xfId="1440"/>
    <cellStyle name="检查单元格 2 7" xfId="1441"/>
    <cellStyle name="检查单元格 2 8" xfId="1442"/>
    <cellStyle name="检查单元格 2 9" xfId="883"/>
    <cellStyle name="检查单元格 2_2017年改革发展类资金分配及绩效" xfId="1443"/>
    <cellStyle name="检查单元格 3" xfId="1444"/>
    <cellStyle name="检查单元格 4" xfId="1446"/>
    <cellStyle name="解释性文本 2" xfId="1447"/>
    <cellStyle name="解释性文本 2 10" xfId="1448"/>
    <cellStyle name="解释性文本 2 11" xfId="1449"/>
    <cellStyle name="解释性文本 2 12" xfId="1450"/>
    <cellStyle name="解释性文本 2 13" xfId="1451"/>
    <cellStyle name="解释性文本 2 14" xfId="1452"/>
    <cellStyle name="解释性文本 2 15" xfId="1454"/>
    <cellStyle name="解释性文本 2 16" xfId="1456"/>
    <cellStyle name="解释性文本 2 17" xfId="1457"/>
    <cellStyle name="解释性文本 2 18" xfId="1458"/>
    <cellStyle name="解释性文本 2 19" xfId="1459"/>
    <cellStyle name="解释性文本 2 2" xfId="1460"/>
    <cellStyle name="解释性文本 2 20" xfId="1453"/>
    <cellStyle name="解释性文本 2 21" xfId="1455"/>
    <cellStyle name="解释性文本 2 3" xfId="1461"/>
    <cellStyle name="解释性文本 2 4" xfId="1462"/>
    <cellStyle name="解释性文本 2 5" xfId="1463"/>
    <cellStyle name="解释性文本 2 6" xfId="1464"/>
    <cellStyle name="解释性文本 2 7" xfId="1465"/>
    <cellStyle name="解释性文本 2 8" xfId="1466"/>
    <cellStyle name="解释性文本 2 9" xfId="1467"/>
    <cellStyle name="解释性文本 2_2017年改革发展类资金分配及绩效" xfId="1468"/>
    <cellStyle name="解释性文本 3" xfId="1469"/>
    <cellStyle name="警告文本 2" xfId="1470"/>
    <cellStyle name="警告文本 2 10" xfId="1471"/>
    <cellStyle name="警告文本 2 11" xfId="1472"/>
    <cellStyle name="警告文本 2 12" xfId="1473"/>
    <cellStyle name="警告文本 2 13" xfId="741"/>
    <cellStyle name="警告文本 2 14" xfId="32"/>
    <cellStyle name="警告文本 2 15" xfId="23"/>
    <cellStyle name="警告文本 2 16" xfId="14"/>
    <cellStyle name="警告文本 2 17" xfId="34"/>
    <cellStyle name="警告文本 2 18" xfId="68"/>
    <cellStyle name="警告文本 2 19" xfId="70"/>
    <cellStyle name="警告文本 2 2" xfId="1475"/>
    <cellStyle name="警告文本 2 20" xfId="22"/>
    <cellStyle name="警告文本 2 21" xfId="13"/>
    <cellStyle name="警告文本 2 3" xfId="1476"/>
    <cellStyle name="警告文本 2 4" xfId="1477"/>
    <cellStyle name="警告文本 2 5" xfId="1478"/>
    <cellStyle name="警告文本 2 6" xfId="835"/>
    <cellStyle name="警告文本 2 7" xfId="837"/>
    <cellStyle name="警告文本 2 8" xfId="839"/>
    <cellStyle name="警告文本 2 9" xfId="841"/>
    <cellStyle name="警告文本 2_2017年改革发展类资金分配及绩效" xfId="1479"/>
    <cellStyle name="警告文本 3" xfId="1480"/>
    <cellStyle name="链接单元格 2" xfId="1481"/>
    <cellStyle name="链接单元格 2 10" xfId="1482"/>
    <cellStyle name="链接单元格 2 11" xfId="1483"/>
    <cellStyle name="链接单元格 2 12" xfId="1484"/>
    <cellStyle name="链接单元格 2 13" xfId="1485"/>
    <cellStyle name="链接单元格 2 14" xfId="1486"/>
    <cellStyle name="链接单元格 2 15" xfId="1488"/>
    <cellStyle name="链接单元格 2 16" xfId="1490"/>
    <cellStyle name="链接单元格 2 17" xfId="1491"/>
    <cellStyle name="链接单元格 2 18" xfId="1492"/>
    <cellStyle name="链接单元格 2 19" xfId="1493"/>
    <cellStyle name="链接单元格 2 2" xfId="1494"/>
    <cellStyle name="链接单元格 2 20" xfId="1487"/>
    <cellStyle name="链接单元格 2 21" xfId="1489"/>
    <cellStyle name="链接单元格 2 3" xfId="1495"/>
    <cellStyle name="链接单元格 2 4" xfId="1496"/>
    <cellStyle name="链接单元格 2 5" xfId="1497"/>
    <cellStyle name="链接单元格 2 6" xfId="1498"/>
    <cellStyle name="链接单元格 2 7" xfId="1499"/>
    <cellStyle name="链接单元格 2 8" xfId="1500"/>
    <cellStyle name="链接单元格 2 9" xfId="1501"/>
    <cellStyle name="链接单元格 2_2017年改革发展类资金分配及绩效" xfId="288"/>
    <cellStyle name="链接单元格 3" xfId="1502"/>
    <cellStyle name="霓付 [0]_ +Foil &amp; -FOIL &amp; PAPER" xfId="1503"/>
    <cellStyle name="霓付_ +Foil &amp; -FOIL &amp; PAPER" xfId="1504"/>
    <cellStyle name="烹拳 [0]_ +Foil &amp; -FOIL &amp; PAPER" xfId="1505"/>
    <cellStyle name="烹拳_ +Foil &amp; -FOIL &amp; PAPER" xfId="1506"/>
    <cellStyle name="普通_ 白土" xfId="1414"/>
    <cellStyle name="千分位[0]_ 白土" xfId="1507"/>
    <cellStyle name="千分位_ 白土" xfId="1508"/>
    <cellStyle name="千位[0]_(人代会用)" xfId="44"/>
    <cellStyle name="千位_(人代会用)" xfId="1509"/>
    <cellStyle name="千位分隔 2" xfId="684"/>
    <cellStyle name="千位分隔 2 10" xfId="441"/>
    <cellStyle name="千位分隔 2 11" xfId="444"/>
    <cellStyle name="千位分隔 2 12" xfId="19"/>
    <cellStyle name="千位分隔 2 13" xfId="191"/>
    <cellStyle name="千位分隔 2 14" xfId="194"/>
    <cellStyle name="千位分隔 2 15" xfId="198"/>
    <cellStyle name="千位分隔 2 16" xfId="204"/>
    <cellStyle name="千位分隔 2 17" xfId="207"/>
    <cellStyle name="千位分隔 2 18" xfId="119"/>
    <cellStyle name="千位分隔 2 19" xfId="165"/>
    <cellStyle name="千位分隔 2 2" xfId="1510"/>
    <cellStyle name="千位分隔 2 2 2" xfId="1511"/>
    <cellStyle name="千位分隔 2 2 3" xfId="1512"/>
    <cellStyle name="千位分隔 2 2 4" xfId="1513"/>
    <cellStyle name="千位分隔 2 20" xfId="197"/>
    <cellStyle name="千位分隔 2 21" xfId="203"/>
    <cellStyle name="千位分隔 2 22" xfId="206"/>
    <cellStyle name="千位分隔 2 3" xfId="928"/>
    <cellStyle name="千位分隔 2 3 2" xfId="1514"/>
    <cellStyle name="千位分隔 2 4" xfId="596"/>
    <cellStyle name="千位分隔 2 5" xfId="930"/>
    <cellStyle name="千位分隔 2 6" xfId="932"/>
    <cellStyle name="千位分隔 2 7" xfId="934"/>
    <cellStyle name="千位分隔 2 8" xfId="936"/>
    <cellStyle name="千位分隔 2 9" xfId="939"/>
    <cellStyle name="千位分季_新建 Microsoft Excel 工作表" xfId="1515"/>
    <cellStyle name="钎霖_4岿角利" xfId="1516"/>
    <cellStyle name="强调文字颜色 1 2" xfId="1517"/>
    <cellStyle name="强调文字颜色 1 2 10" xfId="1518"/>
    <cellStyle name="强调文字颜色 1 2 11" xfId="1519"/>
    <cellStyle name="强调文字颜色 1 2 12" xfId="1520"/>
    <cellStyle name="强调文字颜色 1 2 13" xfId="1521"/>
    <cellStyle name="强调文字颜色 1 2 14" xfId="1522"/>
    <cellStyle name="强调文字颜色 1 2 15" xfId="1524"/>
    <cellStyle name="强调文字颜色 1 2 16" xfId="1526"/>
    <cellStyle name="强调文字颜色 1 2 17" xfId="1527"/>
    <cellStyle name="强调文字颜色 1 2 18" xfId="1528"/>
    <cellStyle name="强调文字颜色 1 2 19" xfId="1529"/>
    <cellStyle name="强调文字颜色 1 2 2" xfId="1530"/>
    <cellStyle name="强调文字颜色 1 2 20" xfId="1523"/>
    <cellStyle name="强调文字颜色 1 2 21" xfId="1525"/>
    <cellStyle name="强调文字颜色 1 2 3" xfId="1531"/>
    <cellStyle name="强调文字颜色 1 2 4" xfId="1532"/>
    <cellStyle name="强调文字颜色 1 2 5" xfId="1533"/>
    <cellStyle name="强调文字颜色 1 2 6" xfId="1534"/>
    <cellStyle name="强调文字颜色 1 2 7" xfId="1535"/>
    <cellStyle name="强调文字颜色 1 2 8" xfId="1536"/>
    <cellStyle name="强调文字颜色 1 2 9" xfId="1537"/>
    <cellStyle name="强调文字颜色 1 2_2017年改革发展类资金分配及绩效" xfId="1538"/>
    <cellStyle name="强调文字颜色 1 3" xfId="1539"/>
    <cellStyle name="强调文字颜色 1 4" xfId="1540"/>
    <cellStyle name="强调文字颜色 2 2" xfId="1541"/>
    <cellStyle name="强调文字颜色 2 2 10" xfId="1542"/>
    <cellStyle name="强调文字颜色 2 2 11" xfId="1543"/>
    <cellStyle name="强调文字颜色 2 2 12" xfId="3"/>
    <cellStyle name="强调文字颜色 2 2 13" xfId="115"/>
    <cellStyle name="强调文字颜色 2 2 14" xfId="117"/>
    <cellStyle name="强调文字颜色 2 2 15" xfId="1545"/>
    <cellStyle name="强调文字颜色 2 2 16" xfId="1547"/>
    <cellStyle name="强调文字颜色 2 2 17" xfId="1548"/>
    <cellStyle name="强调文字颜色 2 2 18" xfId="1549"/>
    <cellStyle name="强调文字颜色 2 2 19" xfId="1550"/>
    <cellStyle name="强调文字颜色 2 2 2" xfId="1551"/>
    <cellStyle name="强调文字颜色 2 2 20" xfId="1544"/>
    <cellStyle name="强调文字颜色 2 2 21" xfId="1546"/>
    <cellStyle name="强调文字颜色 2 2 3" xfId="1552"/>
    <cellStyle name="强调文字颜色 2 2 4" xfId="1553"/>
    <cellStyle name="强调文字颜色 2 2 5" xfId="1554"/>
    <cellStyle name="强调文字颜色 2 2 6" xfId="1555"/>
    <cellStyle name="强调文字颜色 2 2 7" xfId="1556"/>
    <cellStyle name="强调文字颜色 2 2 8" xfId="1557"/>
    <cellStyle name="强调文字颜色 2 2 9" xfId="1558"/>
    <cellStyle name="强调文字颜色 2 2_2017年改革发展类资金分配及绩效" xfId="1559"/>
    <cellStyle name="强调文字颜色 2 3" xfId="1560"/>
    <cellStyle name="强调文字颜色 2 4" xfId="771"/>
    <cellStyle name="强调文字颜色 3 2" xfId="1561"/>
    <cellStyle name="强调文字颜色 3 2 10" xfId="1562"/>
    <cellStyle name="强调文字颜色 3 2 11" xfId="1563"/>
    <cellStyle name="强调文字颜色 3 2 12" xfId="1564"/>
    <cellStyle name="强调文字颜色 3 2 13" xfId="1565"/>
    <cellStyle name="强调文字颜色 3 2 14" xfId="1566"/>
    <cellStyle name="强调文字颜色 3 2 15" xfId="1568"/>
    <cellStyle name="强调文字颜色 3 2 16" xfId="1570"/>
    <cellStyle name="强调文字颜色 3 2 17" xfId="1571"/>
    <cellStyle name="强调文字颜色 3 2 18" xfId="1572"/>
    <cellStyle name="强调文字颜色 3 2 19" xfId="17"/>
    <cellStyle name="强调文字颜色 3 2 2" xfId="1573"/>
    <cellStyle name="强调文字颜色 3 2 20" xfId="1567"/>
    <cellStyle name="强调文字颜色 3 2 21" xfId="1569"/>
    <cellStyle name="强调文字颜色 3 2 3" xfId="1574"/>
    <cellStyle name="强调文字颜色 3 2 4" xfId="1575"/>
    <cellStyle name="强调文字颜色 3 2 5" xfId="1576"/>
    <cellStyle name="强调文字颜色 3 2 6" xfId="1577"/>
    <cellStyle name="强调文字颜色 3 2 7" xfId="1578"/>
    <cellStyle name="强调文字颜色 3 2 8" xfId="1579"/>
    <cellStyle name="强调文字颜色 3 2 9" xfId="1580"/>
    <cellStyle name="强调文字颜色 3 2_2017年改革发展类资金分配及绩效" xfId="1581"/>
    <cellStyle name="强调文字颜色 3 3" xfId="898"/>
    <cellStyle name="强调文字颜色 3 4" xfId="900"/>
    <cellStyle name="强调文字颜色 4 2" xfId="1582"/>
    <cellStyle name="强调文字颜色 4 2 10" xfId="1583"/>
    <cellStyle name="强调文字颜色 4 2 11" xfId="1584"/>
    <cellStyle name="强调文字颜色 4 2 12" xfId="1585"/>
    <cellStyle name="强调文字颜色 4 2 13" xfId="1586"/>
    <cellStyle name="强调文字颜色 4 2 14" xfId="1587"/>
    <cellStyle name="强调文字颜色 4 2 15" xfId="1589"/>
    <cellStyle name="强调文字颜色 4 2 16" xfId="1591"/>
    <cellStyle name="强调文字颜色 4 2 17" xfId="1592"/>
    <cellStyle name="强调文字颜色 4 2 18" xfId="1593"/>
    <cellStyle name="强调文字颜色 4 2 19" xfId="821"/>
    <cellStyle name="强调文字颜色 4 2 2" xfId="1594"/>
    <cellStyle name="强调文字颜色 4 2 20" xfId="1588"/>
    <cellStyle name="强调文字颜色 4 2 21" xfId="1590"/>
    <cellStyle name="强调文字颜色 4 2 3" xfId="1595"/>
    <cellStyle name="强调文字颜色 4 2 4" xfId="1596"/>
    <cellStyle name="强调文字颜色 4 2 5" xfId="1597"/>
    <cellStyle name="强调文字颜色 4 2 6" xfId="1598"/>
    <cellStyle name="强调文字颜色 4 2 7" xfId="1344"/>
    <cellStyle name="强调文字颜色 4 2 8" xfId="1346"/>
    <cellStyle name="强调文字颜色 4 2 9" xfId="1348"/>
    <cellStyle name="强调文字颜色 4 2_2017年改革发展类资金分配及绩效" xfId="1599"/>
    <cellStyle name="强调文字颜色 4 3" xfId="1600"/>
    <cellStyle name="强调文字颜色 4 4" xfId="1601"/>
    <cellStyle name="强调文字颜色 5 2" xfId="1602"/>
    <cellStyle name="强调文字颜色 5 2 10" xfId="1603"/>
    <cellStyle name="强调文字颜色 5 2 11" xfId="1604"/>
    <cellStyle name="强调文字颜色 5 2 12" xfId="1605"/>
    <cellStyle name="强调文字颜色 5 2 13" xfId="1606"/>
    <cellStyle name="强调文字颜色 5 2 14" xfId="1607"/>
    <cellStyle name="强调文字颜色 5 2 15" xfId="1609"/>
    <cellStyle name="强调文字颜色 5 2 16" xfId="1611"/>
    <cellStyle name="强调文字颜色 5 2 17" xfId="1612"/>
    <cellStyle name="强调文字颜色 5 2 18" xfId="1613"/>
    <cellStyle name="强调文字颜色 5 2 19" xfId="1614"/>
    <cellStyle name="强调文字颜色 5 2 2" xfId="592"/>
    <cellStyle name="强调文字颜色 5 2 20" xfId="1608"/>
    <cellStyle name="强调文字颜色 5 2 21" xfId="1610"/>
    <cellStyle name="强调文字颜色 5 2 3" xfId="579"/>
    <cellStyle name="强调文字颜色 5 2 4" xfId="1615"/>
    <cellStyle name="强调文字颜色 5 2 5" xfId="1616"/>
    <cellStyle name="强调文字颜色 5 2 6" xfId="1617"/>
    <cellStyle name="强调文字颜色 5 2 7" xfId="1618"/>
    <cellStyle name="强调文字颜色 5 2 8" xfId="1619"/>
    <cellStyle name="强调文字颜色 5 2 9" xfId="1620"/>
    <cellStyle name="强调文字颜色 5 2_2017年改革发展类资金分配及绩效" xfId="1621"/>
    <cellStyle name="强调文字颜色 5 3" xfId="1622"/>
    <cellStyle name="强调文字颜色 5 4" xfId="1623"/>
    <cellStyle name="强调文字颜色 6 2" xfId="1624"/>
    <cellStyle name="强调文字颜色 6 2 10" xfId="1625"/>
    <cellStyle name="强调文字颜色 6 2 11" xfId="1626"/>
    <cellStyle name="强调文字颜色 6 2 12" xfId="945"/>
    <cellStyle name="强调文字颜色 6 2 13" xfId="947"/>
    <cellStyle name="强调文字颜色 6 2 14" xfId="65"/>
    <cellStyle name="强调文字颜色 6 2 15" xfId="950"/>
    <cellStyle name="强调文字颜色 6 2 16" xfId="953"/>
    <cellStyle name="强调文字颜色 6 2 17" xfId="955"/>
    <cellStyle name="强调文字颜色 6 2 18" xfId="957"/>
    <cellStyle name="强调文字颜色 6 2 19" xfId="959"/>
    <cellStyle name="强调文字颜色 6 2 2" xfId="1627"/>
    <cellStyle name="强调文字颜色 6 2 20" xfId="949"/>
    <cellStyle name="强调文字颜色 6 2 21" xfId="952"/>
    <cellStyle name="强调文字颜色 6 2 3" xfId="1628"/>
    <cellStyle name="强调文字颜色 6 2 4" xfId="1629"/>
    <cellStyle name="强调文字颜色 6 2 5" xfId="1630"/>
    <cellStyle name="强调文字颜色 6 2 6" xfId="1631"/>
    <cellStyle name="强调文字颜色 6 2 7" xfId="1632"/>
    <cellStyle name="强调文字颜色 6 2 8" xfId="1633"/>
    <cellStyle name="强调文字颜色 6 2 9" xfId="1634"/>
    <cellStyle name="强调文字颜色 6 2_2017年改革发展类资金分配及绩效" xfId="1635"/>
    <cellStyle name="强调文字颜色 6 3" xfId="1636"/>
    <cellStyle name="强调文字颜色 6 4" xfId="1637"/>
    <cellStyle name="适中 2" xfId="1638"/>
    <cellStyle name="适中 2 10" xfId="1639"/>
    <cellStyle name="适中 2 11" xfId="1640"/>
    <cellStyle name="适中 2 12" xfId="1641"/>
    <cellStyle name="适中 2 13" xfId="1642"/>
    <cellStyle name="适中 2 14" xfId="1643"/>
    <cellStyle name="适中 2 15" xfId="1645"/>
    <cellStyle name="适中 2 16" xfId="1647"/>
    <cellStyle name="适中 2 17" xfId="1648"/>
    <cellStyle name="适中 2 18" xfId="1649"/>
    <cellStyle name="适中 2 19" xfId="1474"/>
    <cellStyle name="适中 2 2" xfId="1650"/>
    <cellStyle name="适中 2 20" xfId="1644"/>
    <cellStyle name="适中 2 21" xfId="1646"/>
    <cellStyle name="适中 2 3" xfId="1651"/>
    <cellStyle name="适中 2 4" xfId="508"/>
    <cellStyle name="适中 2 5" xfId="42"/>
    <cellStyle name="适中 2 6" xfId="511"/>
    <cellStyle name="适中 2 7" xfId="514"/>
    <cellStyle name="适中 2 8" xfId="517"/>
    <cellStyle name="适中 2 9" xfId="413"/>
    <cellStyle name="适中 2_2017年改革发展类资金分配及绩效" xfId="1652"/>
    <cellStyle name="适中 3" xfId="1653"/>
    <cellStyle name="适中 4" xfId="1654"/>
    <cellStyle name="输出 2" xfId="1655"/>
    <cellStyle name="输出 2 10" xfId="1170"/>
    <cellStyle name="输出 2 11" xfId="1173"/>
    <cellStyle name="输出 2 12" xfId="1178"/>
    <cellStyle name="输出 2 13" xfId="1180"/>
    <cellStyle name="输出 2 14" xfId="1182"/>
    <cellStyle name="输出 2 15" xfId="1185"/>
    <cellStyle name="输出 2 16" xfId="1188"/>
    <cellStyle name="输出 2 17" xfId="1656"/>
    <cellStyle name="输出 2 18" xfId="1657"/>
    <cellStyle name="输出 2 19" xfId="1658"/>
    <cellStyle name="输出 2 2" xfId="1659"/>
    <cellStyle name="输出 2 20" xfId="1184"/>
    <cellStyle name="输出 2 21" xfId="1187"/>
    <cellStyle name="输出 2 3" xfId="1660"/>
    <cellStyle name="输出 2 4" xfId="1661"/>
    <cellStyle name="输出 2 5" xfId="1662"/>
    <cellStyle name="输出 2 6" xfId="1663"/>
    <cellStyle name="输出 2 7" xfId="1664"/>
    <cellStyle name="输出 2 8" xfId="1665"/>
    <cellStyle name="输出 2 9" xfId="1666"/>
    <cellStyle name="输出 2_2017年改革发展类资金分配及绩效" xfId="1667"/>
    <cellStyle name="输出 3" xfId="1668"/>
    <cellStyle name="输出 4" xfId="1669"/>
    <cellStyle name="输入 2" xfId="146"/>
    <cellStyle name="输入 2 10" xfId="1670"/>
    <cellStyle name="输入 2 11" xfId="1671"/>
    <cellStyle name="输入 2 12" xfId="1672"/>
    <cellStyle name="输入 2 13" xfId="1673"/>
    <cellStyle name="输入 2 14" xfId="1674"/>
    <cellStyle name="输入 2 15" xfId="1676"/>
    <cellStyle name="输入 2 16" xfId="1678"/>
    <cellStyle name="输入 2 17" xfId="1679"/>
    <cellStyle name="输入 2 18" xfId="1680"/>
    <cellStyle name="输入 2 19" xfId="1681"/>
    <cellStyle name="输入 2 2" xfId="1204"/>
    <cellStyle name="输入 2 20" xfId="1675"/>
    <cellStyle name="输入 2 21" xfId="1677"/>
    <cellStyle name="输入 2 3" xfId="1682"/>
    <cellStyle name="输入 2 4" xfId="1683"/>
    <cellStyle name="输入 2 5" xfId="1684"/>
    <cellStyle name="输入 2 6" xfId="1685"/>
    <cellStyle name="输入 2 7" xfId="1686"/>
    <cellStyle name="输入 2 8" xfId="1687"/>
    <cellStyle name="输入 2 9" xfId="1688"/>
    <cellStyle name="输入 2_2017年改革发展类资金分配及绩效" xfId="650"/>
    <cellStyle name="输入 3" xfId="151"/>
    <cellStyle name="输入 4" xfId="1689"/>
    <cellStyle name="数字" xfId="1690"/>
    <cellStyle name="数字 2" xfId="1691"/>
    <cellStyle name="数字 2 2" xfId="1692"/>
    <cellStyle name="数字 2 3" xfId="1693"/>
    <cellStyle name="数字 2_2017年改革发展类资金分配及绩效" xfId="1694"/>
    <cellStyle name="数字 3" xfId="1695"/>
    <cellStyle name="数字_湘财教指〔2017〕84号中央财政支持地方高校改革发展资金" xfId="1696"/>
    <cellStyle name="未定义" xfId="1697"/>
    <cellStyle name="小数" xfId="1698"/>
    <cellStyle name="小数 2" xfId="1445"/>
    <cellStyle name="小数 2 2" xfId="1699"/>
    <cellStyle name="小数 2 3" xfId="1378"/>
    <cellStyle name="小数 2_2017年改革发展类资金分配及绩效" xfId="1700"/>
    <cellStyle name="小数 3" xfId="1701"/>
    <cellStyle name="小数_湘财教指〔2017〕84号中央财政支持地方高校改革发展资金" xfId="337"/>
    <cellStyle name="样式 1" xfId="1702"/>
    <cellStyle name="注释 2" xfId="1225"/>
    <cellStyle name="注释 2 10" xfId="1703"/>
    <cellStyle name="注释 2 11" xfId="1704"/>
    <cellStyle name="注释 2 12" xfId="1705"/>
    <cellStyle name="注释 2 13" xfId="1706"/>
    <cellStyle name="注释 2 14" xfId="1707"/>
    <cellStyle name="注释 2 15" xfId="1709"/>
    <cellStyle name="注释 2 16" xfId="1711"/>
    <cellStyle name="注释 2 17" xfId="1713"/>
    <cellStyle name="注释 2 18" xfId="1714"/>
    <cellStyle name="注释 2 19" xfId="1715"/>
    <cellStyle name="注释 2 2" xfId="502"/>
    <cellStyle name="注释 2 20" xfId="1708"/>
    <cellStyle name="注释 2 21" xfId="1710"/>
    <cellStyle name="注释 2 22" xfId="1712"/>
    <cellStyle name="注释 2 3" xfId="1335"/>
    <cellStyle name="注释 2 4" xfId="1337"/>
    <cellStyle name="注释 2 5" xfId="1716"/>
    <cellStyle name="注释 2 6" xfId="1717"/>
    <cellStyle name="注释 2 7" xfId="1718"/>
    <cellStyle name="注释 2 8" xfId="1719"/>
    <cellStyle name="注释 2 9" xfId="1720"/>
    <cellStyle name="注释 3" xfId="1227"/>
    <cellStyle name="注释 4" xfId="1721"/>
    <cellStyle name="콤마 [0]_BOILER-CO1" xfId="1722"/>
    <cellStyle name="콤마_BOILER-CO1" xfId="1723"/>
    <cellStyle name="통화 [0]_BOILER-CO1" xfId="1134"/>
    <cellStyle name="통화_BOILER-CO1" xfId="586"/>
    <cellStyle name="표준_0N-HANDLING " xfId="1724"/>
  </cellStyles>
  <dxfs count="0"/>
  <tableStyles count="0" defaultTableStyle="TableStyleMedium9" defaultPivotStyle="PivotStyleLight16"/>
  <colors>
    <mruColors>
      <color rgb="FF99FF66"/>
      <color rgb="FFDDDDDD"/>
      <color rgb="FFB2B2B2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2"/>
  <sheetViews>
    <sheetView showZeros="0" workbookViewId="0">
      <pane xSplit="6" ySplit="9" topLeftCell="H10" activePane="bottomRight" state="frozen"/>
      <selection pane="topRight"/>
      <selection pane="bottomLeft"/>
      <selection pane="bottomRight" activeCell="L19" sqref="L19"/>
    </sheetView>
  </sheetViews>
  <sheetFormatPr defaultColWidth="9" defaultRowHeight="14.25" outlineLevelRow="1" outlineLevelCol="1"/>
  <cols>
    <col min="1" max="1" width="27.125" style="297" customWidth="1"/>
    <col min="2" max="2" width="8.875" style="298" hidden="1" customWidth="1" outlineLevel="1"/>
    <col min="3" max="3" width="5.25" style="298" hidden="1" customWidth="1" outlineLevel="1"/>
    <col min="4" max="4" width="9.375" style="298" hidden="1" customWidth="1" outlineLevel="1"/>
    <col min="5" max="5" width="9" style="298" hidden="1" customWidth="1" outlineLevel="1"/>
    <col min="6" max="6" width="7.5" style="298" hidden="1" customWidth="1" outlineLevel="1"/>
    <col min="7" max="7" width="10.125" style="298" customWidth="1" collapsed="1"/>
    <col min="8" max="8" width="10.375" style="298" customWidth="1"/>
    <col min="9" max="9" width="9.75" style="299" customWidth="1"/>
    <col min="10" max="10" width="5.5" style="298" customWidth="1" outlineLevel="1"/>
    <col min="11" max="11" width="5.375" style="298" customWidth="1" outlineLevel="1"/>
    <col min="12" max="12" width="6.875" style="298" customWidth="1" outlineLevel="1"/>
    <col min="13" max="13" width="5.75" style="298" customWidth="1" outlineLevel="1"/>
    <col min="14" max="14" width="4.125" style="298" customWidth="1" outlineLevel="1"/>
    <col min="15" max="15" width="10.375" style="300" customWidth="1"/>
    <col min="16" max="16" width="10.125" style="300" customWidth="1"/>
    <col min="17" max="17" width="9.625" style="300" customWidth="1"/>
    <col min="18" max="18" width="9.75" style="300" hidden="1" customWidth="1" outlineLevel="1"/>
    <col min="19" max="19" width="10.25" style="300" hidden="1" customWidth="1" outlineLevel="1"/>
    <col min="20" max="20" width="10.75" style="300" customWidth="1" collapsed="1"/>
    <col min="21" max="21" width="10.5" style="300" hidden="1" customWidth="1"/>
    <col min="22" max="25" width="11.375" style="301" customWidth="1"/>
    <col min="26" max="26" width="10.875" style="302" customWidth="1"/>
    <col min="27" max="27" width="10.875" style="302" hidden="1" customWidth="1"/>
    <col min="28" max="29" width="10.875" style="302" customWidth="1"/>
    <col min="30" max="30" width="9" style="301" hidden="1" customWidth="1" outlineLevel="1"/>
    <col min="31" max="31" width="9.5" style="301" hidden="1" customWidth="1" outlineLevel="1"/>
    <col min="32" max="32" width="9" style="301" hidden="1" customWidth="1" outlineLevel="1"/>
    <col min="33" max="33" width="11.375" style="301" hidden="1" customWidth="1" outlineLevel="1"/>
    <col min="34" max="34" width="11.125" style="301" hidden="1" customWidth="1" outlineLevel="1"/>
    <col min="35" max="35" width="11.5" style="301" hidden="1" customWidth="1" outlineLevel="1"/>
    <col min="36" max="36" width="11.75" style="301" hidden="1" customWidth="1" outlineLevel="1"/>
    <col min="37" max="37" width="12.875" style="301" hidden="1" customWidth="1" outlineLevel="1"/>
    <col min="38" max="38" width="10.5" style="303" customWidth="1" collapsed="1"/>
    <col min="39" max="40" width="9" style="301" hidden="1" customWidth="1"/>
    <col min="41" max="16384" width="9" style="301"/>
  </cols>
  <sheetData>
    <row r="1" spans="1:40">
      <c r="A1" s="304" t="s">
        <v>0</v>
      </c>
    </row>
    <row r="2" spans="1:40" ht="26.25" hidden="1" customHeight="1">
      <c r="A2" s="304" t="s">
        <v>0</v>
      </c>
      <c r="B2" s="305"/>
      <c r="C2" s="305"/>
      <c r="D2" s="306"/>
      <c r="E2" s="306"/>
      <c r="F2" s="306"/>
      <c r="G2" s="307"/>
      <c r="H2" s="307"/>
      <c r="I2" s="307"/>
      <c r="J2" s="323"/>
      <c r="K2" s="323"/>
      <c r="L2" s="323"/>
      <c r="M2" s="323"/>
      <c r="N2" s="323"/>
      <c r="O2" s="324"/>
      <c r="P2" s="324"/>
      <c r="Q2" s="324"/>
      <c r="AH2" s="340"/>
      <c r="AI2" s="340" t="e">
        <f>P9+Q9+V9</f>
        <v>#REF!</v>
      </c>
      <c r="AJ2" s="340" t="e">
        <f>Z9+AK9+AL9-AM9</f>
        <v>#REF!</v>
      </c>
      <c r="AK2" s="340" t="e">
        <f>AI2-AJ2</f>
        <v>#REF!</v>
      </c>
    </row>
    <row r="3" spans="1:40" ht="22.5" customHeight="1">
      <c r="A3" s="553" t="s">
        <v>1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3"/>
      <c r="AH3" s="553"/>
      <c r="AI3" s="553"/>
      <c r="AJ3" s="553"/>
      <c r="AK3" s="553"/>
      <c r="AL3" s="553"/>
    </row>
    <row r="4" spans="1:40" s="295" customFormat="1" ht="39" customHeight="1">
      <c r="A4" s="561" t="s">
        <v>2</v>
      </c>
      <c r="B4" s="561" t="s">
        <v>3</v>
      </c>
      <c r="C4" s="561" t="s">
        <v>4</v>
      </c>
      <c r="D4" s="561" t="s">
        <v>5</v>
      </c>
      <c r="E4" s="561" t="s">
        <v>6</v>
      </c>
      <c r="F4" s="561" t="s">
        <v>7</v>
      </c>
      <c r="G4" s="554" t="s">
        <v>8</v>
      </c>
      <c r="H4" s="554"/>
      <c r="I4" s="554"/>
      <c r="J4" s="555" t="s">
        <v>9</v>
      </c>
      <c r="K4" s="555"/>
      <c r="L4" s="555"/>
      <c r="M4" s="555"/>
      <c r="N4" s="555"/>
      <c r="O4" s="556" t="s">
        <v>10</v>
      </c>
      <c r="P4" s="557"/>
      <c r="Q4" s="557"/>
      <c r="R4" s="557"/>
      <c r="S4" s="557"/>
      <c r="T4" s="558"/>
      <c r="U4" s="272"/>
      <c r="V4" s="565" t="s">
        <v>11</v>
      </c>
      <c r="W4" s="559" t="s">
        <v>12</v>
      </c>
      <c r="X4" s="559"/>
      <c r="Y4" s="559"/>
      <c r="Z4" s="555" t="s">
        <v>13</v>
      </c>
      <c r="AA4" s="555"/>
      <c r="AB4" s="555"/>
      <c r="AC4" s="555"/>
      <c r="AD4" s="559" t="s">
        <v>14</v>
      </c>
      <c r="AE4" s="559"/>
      <c r="AF4" s="559"/>
      <c r="AG4" s="565" t="s">
        <v>15</v>
      </c>
      <c r="AH4" s="560" t="s">
        <v>16</v>
      </c>
      <c r="AI4" s="560"/>
      <c r="AJ4" s="560"/>
      <c r="AK4" s="341" t="s">
        <v>17</v>
      </c>
      <c r="AL4" s="342" t="s">
        <v>18</v>
      </c>
      <c r="AM4" s="569" t="s">
        <v>19</v>
      </c>
    </row>
    <row r="5" spans="1:40" s="295" customFormat="1" ht="20.25" customHeight="1">
      <c r="A5" s="561"/>
      <c r="B5" s="561"/>
      <c r="C5" s="561"/>
      <c r="D5" s="561"/>
      <c r="E5" s="561"/>
      <c r="F5" s="561"/>
      <c r="G5" s="554" t="s">
        <v>20</v>
      </c>
      <c r="H5" s="554" t="s">
        <v>21</v>
      </c>
      <c r="I5" s="554" t="s">
        <v>22</v>
      </c>
      <c r="J5" s="325"/>
      <c r="K5" s="325"/>
      <c r="L5" s="325"/>
      <c r="M5" s="325"/>
      <c r="N5" s="325"/>
      <c r="O5" s="554" t="s">
        <v>23</v>
      </c>
      <c r="P5" s="554" t="s">
        <v>24</v>
      </c>
      <c r="Q5" s="554" t="s">
        <v>25</v>
      </c>
      <c r="R5" s="554" t="s">
        <v>26</v>
      </c>
      <c r="S5" s="554" t="s">
        <v>27</v>
      </c>
      <c r="T5" s="563" t="s">
        <v>28</v>
      </c>
      <c r="U5" s="554" t="s">
        <v>29</v>
      </c>
      <c r="V5" s="566"/>
      <c r="W5" s="554" t="s">
        <v>23</v>
      </c>
      <c r="X5" s="554" t="s">
        <v>24</v>
      </c>
      <c r="Y5" s="554" t="s">
        <v>25</v>
      </c>
      <c r="Z5" s="561" t="s">
        <v>23</v>
      </c>
      <c r="AA5" s="561" t="s">
        <v>30</v>
      </c>
      <c r="AB5" s="561" t="s">
        <v>30</v>
      </c>
      <c r="AC5" s="561" t="s">
        <v>31</v>
      </c>
      <c r="AD5" s="561" t="s">
        <v>23</v>
      </c>
      <c r="AE5" s="561" t="s">
        <v>30</v>
      </c>
      <c r="AF5" s="561" t="s">
        <v>31</v>
      </c>
      <c r="AG5" s="566"/>
      <c r="AH5" s="561" t="s">
        <v>23</v>
      </c>
      <c r="AI5" s="561" t="s">
        <v>30</v>
      </c>
      <c r="AJ5" s="561" t="s">
        <v>31</v>
      </c>
      <c r="AK5" s="572" t="s">
        <v>30</v>
      </c>
      <c r="AL5" s="574" t="s">
        <v>31</v>
      </c>
      <c r="AM5" s="570"/>
    </row>
    <row r="6" spans="1:40" s="295" customFormat="1" ht="19.5" customHeight="1">
      <c r="A6" s="561"/>
      <c r="B6" s="561"/>
      <c r="C6" s="561"/>
      <c r="D6" s="561"/>
      <c r="E6" s="561"/>
      <c r="F6" s="561"/>
      <c r="G6" s="562"/>
      <c r="H6" s="562"/>
      <c r="I6" s="562"/>
      <c r="J6" s="272" t="s">
        <v>24</v>
      </c>
      <c r="K6" s="272" t="s">
        <v>32</v>
      </c>
      <c r="L6" s="272" t="s">
        <v>25</v>
      </c>
      <c r="M6" s="272" t="s">
        <v>26</v>
      </c>
      <c r="N6" s="272" t="s">
        <v>27</v>
      </c>
      <c r="O6" s="562"/>
      <c r="P6" s="562"/>
      <c r="Q6" s="562"/>
      <c r="R6" s="562"/>
      <c r="S6" s="562"/>
      <c r="T6" s="564"/>
      <c r="U6" s="562"/>
      <c r="V6" s="567"/>
      <c r="W6" s="562"/>
      <c r="X6" s="562"/>
      <c r="Y6" s="562"/>
      <c r="Z6" s="568" t="s">
        <v>33</v>
      </c>
      <c r="AA6" s="568" t="s">
        <v>30</v>
      </c>
      <c r="AB6" s="568" t="s">
        <v>30</v>
      </c>
      <c r="AC6" s="568" t="s">
        <v>31</v>
      </c>
      <c r="AD6" s="568" t="s">
        <v>23</v>
      </c>
      <c r="AE6" s="568" t="s">
        <v>30</v>
      </c>
      <c r="AF6" s="568" t="s">
        <v>31</v>
      </c>
      <c r="AG6" s="567"/>
      <c r="AH6" s="568" t="s">
        <v>23</v>
      </c>
      <c r="AI6" s="568" t="s">
        <v>30</v>
      </c>
      <c r="AJ6" s="568" t="s">
        <v>31</v>
      </c>
      <c r="AK6" s="573"/>
      <c r="AL6" s="575"/>
      <c r="AM6" s="571"/>
    </row>
    <row r="7" spans="1:40" ht="16.5" hidden="1" customHeight="1" outlineLevel="1">
      <c r="A7" s="288" t="s">
        <v>34</v>
      </c>
      <c r="B7" s="308"/>
      <c r="C7" s="308"/>
      <c r="D7" s="277"/>
      <c r="E7" s="308"/>
      <c r="F7" s="308"/>
      <c r="G7" s="309"/>
      <c r="H7" s="309"/>
      <c r="I7" s="309"/>
      <c r="J7" s="308"/>
      <c r="K7" s="277"/>
      <c r="L7" s="308"/>
      <c r="M7" s="308"/>
      <c r="N7" s="277"/>
      <c r="O7" s="309"/>
      <c r="P7" s="326">
        <v>12113</v>
      </c>
      <c r="Q7" s="326"/>
      <c r="R7" s="277"/>
      <c r="S7" s="308"/>
      <c r="T7" s="308"/>
      <c r="U7" s="308"/>
      <c r="V7" s="337"/>
      <c r="W7" s="337"/>
      <c r="X7" s="337"/>
      <c r="Y7" s="337"/>
      <c r="Z7" s="308"/>
      <c r="AA7" s="277">
        <v>7502</v>
      </c>
      <c r="AB7" s="277"/>
      <c r="AC7" s="277"/>
      <c r="AD7" s="337"/>
      <c r="AE7" s="337">
        <v>4611</v>
      </c>
      <c r="AF7" s="337"/>
      <c r="AG7" s="337"/>
      <c r="AH7" s="287"/>
      <c r="AI7" s="337">
        <v>4611</v>
      </c>
      <c r="AJ7" s="337"/>
      <c r="AK7" s="343"/>
      <c r="AL7" s="344"/>
      <c r="AM7" s="343"/>
    </row>
    <row r="8" spans="1:40" ht="16.5" hidden="1" customHeight="1" outlineLevel="1">
      <c r="A8" s="288" t="s">
        <v>35</v>
      </c>
      <c r="B8" s="308"/>
      <c r="C8" s="308"/>
      <c r="D8" s="277"/>
      <c r="E8" s="308"/>
      <c r="F8" s="308"/>
      <c r="G8" s="309"/>
      <c r="H8" s="309"/>
      <c r="I8" s="309"/>
      <c r="J8" s="308"/>
      <c r="K8" s="277"/>
      <c r="L8" s="308"/>
      <c r="M8" s="308"/>
      <c r="N8" s="277"/>
      <c r="O8" s="309"/>
      <c r="P8" s="326"/>
      <c r="Q8" s="326"/>
      <c r="R8" s="277"/>
      <c r="S8" s="308"/>
      <c r="T8" s="308"/>
      <c r="U8" s="308"/>
      <c r="V8" s="337"/>
      <c r="W8" s="337"/>
      <c r="X8" s="337"/>
      <c r="Y8" s="337"/>
      <c r="Z8" s="308"/>
      <c r="AA8" s="277"/>
      <c r="AB8" s="277"/>
      <c r="AC8" s="277"/>
      <c r="AD8" s="337"/>
      <c r="AE8" s="326" t="e">
        <f>(#REF!-#REF!)/AD9</f>
        <v>#REF!</v>
      </c>
      <c r="AF8" s="337"/>
      <c r="AG8" s="337"/>
      <c r="AH8" s="287"/>
      <c r="AI8" s="326"/>
      <c r="AJ8" s="337"/>
      <c r="AK8" s="343"/>
      <c r="AL8" s="344"/>
      <c r="AM8" s="343"/>
    </row>
    <row r="9" spans="1:40" ht="16.5" customHeight="1" collapsed="1">
      <c r="A9" s="277" t="s">
        <v>23</v>
      </c>
      <c r="B9" s="308"/>
      <c r="C9" s="308"/>
      <c r="D9" s="308"/>
      <c r="E9" s="308"/>
      <c r="F9" s="308"/>
      <c r="G9" s="310" t="e">
        <f>G10+G15</f>
        <v>#REF!</v>
      </c>
      <c r="H9" s="310" t="e">
        <f>H10+H15</f>
        <v>#REF!</v>
      </c>
      <c r="I9" s="310" t="e">
        <f>I10+I15</f>
        <v>#REF!</v>
      </c>
      <c r="J9" s="327">
        <v>0</v>
      </c>
      <c r="K9" s="327">
        <v>0</v>
      </c>
      <c r="L9" s="327">
        <v>0</v>
      </c>
      <c r="M9" s="327">
        <v>0</v>
      </c>
      <c r="N9" s="327">
        <v>0</v>
      </c>
      <c r="O9" s="328" t="e">
        <f t="shared" ref="O9:AM9" si="0">SUM(O10,O15)</f>
        <v>#REF!</v>
      </c>
      <c r="P9" s="328" t="e">
        <f t="shared" si="0"/>
        <v>#REF!</v>
      </c>
      <c r="Q9" s="328" t="e">
        <f t="shared" si="0"/>
        <v>#REF!</v>
      </c>
      <c r="R9" s="328" t="e">
        <f t="shared" si="0"/>
        <v>#REF!</v>
      </c>
      <c r="S9" s="328" t="e">
        <f t="shared" si="0"/>
        <v>#REF!</v>
      </c>
      <c r="T9" s="328" t="e">
        <f t="shared" si="0"/>
        <v>#REF!</v>
      </c>
      <c r="U9" s="328" t="e">
        <f t="shared" si="0"/>
        <v>#REF!</v>
      </c>
      <c r="V9" s="328" t="e">
        <f t="shared" si="0"/>
        <v>#REF!</v>
      </c>
      <c r="W9" s="328" t="e">
        <f t="shared" si="0"/>
        <v>#REF!</v>
      </c>
      <c r="X9" s="328" t="e">
        <f t="shared" si="0"/>
        <v>#REF!</v>
      </c>
      <c r="Y9" s="328" t="e">
        <f t="shared" si="0"/>
        <v>#REF!</v>
      </c>
      <c r="Z9" s="328" t="e">
        <f t="shared" si="0"/>
        <v>#REF!</v>
      </c>
      <c r="AA9" s="328" t="e">
        <f t="shared" si="0"/>
        <v>#REF!</v>
      </c>
      <c r="AB9" s="328" t="e">
        <f t="shared" si="0"/>
        <v>#REF!</v>
      </c>
      <c r="AC9" s="328" t="e">
        <f t="shared" si="0"/>
        <v>#REF!</v>
      </c>
      <c r="AD9" s="328">
        <f t="shared" si="0"/>
        <v>2581.83</v>
      </c>
      <c r="AE9" s="328">
        <f t="shared" si="0"/>
        <v>2470.5700000000002</v>
      </c>
      <c r="AF9" s="328">
        <f t="shared" si="0"/>
        <v>111.25999999999998</v>
      </c>
      <c r="AG9" s="328">
        <f t="shared" si="0"/>
        <v>2581.83</v>
      </c>
      <c r="AH9" s="328" t="e">
        <f t="shared" si="0"/>
        <v>#REF!</v>
      </c>
      <c r="AI9" s="328" t="e">
        <f t="shared" si="0"/>
        <v>#REF!</v>
      </c>
      <c r="AJ9" s="328" t="e">
        <f t="shared" si="0"/>
        <v>#REF!</v>
      </c>
      <c r="AK9" s="328">
        <f t="shared" si="0"/>
        <v>4611</v>
      </c>
      <c r="AL9" s="345" t="e">
        <f t="shared" si="0"/>
        <v>#REF!</v>
      </c>
      <c r="AM9" s="328" t="e">
        <f t="shared" si="0"/>
        <v>#REF!</v>
      </c>
    </row>
    <row r="10" spans="1:40" ht="16.5" customHeight="1">
      <c r="A10" s="277" t="s">
        <v>36</v>
      </c>
      <c r="B10" s="308"/>
      <c r="C10" s="308"/>
      <c r="D10" s="308"/>
      <c r="E10" s="308"/>
      <c r="F10" s="308"/>
      <c r="G10" s="310" t="e">
        <f>G11</f>
        <v>#REF!</v>
      </c>
      <c r="H10" s="310">
        <f>H11</f>
        <v>8</v>
      </c>
      <c r="I10" s="310" t="e">
        <f>I11</f>
        <v>#REF!</v>
      </c>
      <c r="J10" s="310">
        <f t="shared" ref="J10:T10" si="1">J11</f>
        <v>0</v>
      </c>
      <c r="K10" s="310">
        <f t="shared" si="1"/>
        <v>0</v>
      </c>
      <c r="L10" s="310">
        <f t="shared" si="1"/>
        <v>0</v>
      </c>
      <c r="M10" s="310">
        <f t="shared" si="1"/>
        <v>0</v>
      </c>
      <c r="N10" s="310">
        <f t="shared" si="1"/>
        <v>0</v>
      </c>
      <c r="O10" s="329" t="e">
        <f t="shared" si="1"/>
        <v>#REF!</v>
      </c>
      <c r="P10" s="329" t="e">
        <f t="shared" si="1"/>
        <v>#REF!</v>
      </c>
      <c r="Q10" s="329" t="e">
        <f t="shared" si="1"/>
        <v>#REF!</v>
      </c>
      <c r="R10" s="329" t="e">
        <f t="shared" si="1"/>
        <v>#REF!</v>
      </c>
      <c r="S10" s="329" t="e">
        <f t="shared" si="1"/>
        <v>#REF!</v>
      </c>
      <c r="T10" s="329" t="e">
        <f t="shared" si="1"/>
        <v>#REF!</v>
      </c>
      <c r="U10" s="329" t="e">
        <f t="shared" ref="U10:AM10" si="2">U11</f>
        <v>#REF!</v>
      </c>
      <c r="V10" s="329" t="e">
        <f t="shared" si="2"/>
        <v>#REF!</v>
      </c>
      <c r="W10" s="329" t="e">
        <f t="shared" si="2"/>
        <v>#REF!</v>
      </c>
      <c r="X10" s="329" t="e">
        <f t="shared" si="2"/>
        <v>#REF!</v>
      </c>
      <c r="Y10" s="329" t="e">
        <f t="shared" si="2"/>
        <v>#REF!</v>
      </c>
      <c r="Z10" s="329" t="e">
        <f t="shared" si="2"/>
        <v>#REF!</v>
      </c>
      <c r="AA10" s="329" t="e">
        <f t="shared" si="2"/>
        <v>#REF!</v>
      </c>
      <c r="AB10" s="329" t="e">
        <f t="shared" si="2"/>
        <v>#REF!</v>
      </c>
      <c r="AC10" s="329" t="e">
        <f t="shared" si="2"/>
        <v>#REF!</v>
      </c>
      <c r="AD10" s="329">
        <f t="shared" si="2"/>
        <v>0.80000000000000016</v>
      </c>
      <c r="AE10" s="329">
        <f t="shared" si="2"/>
        <v>0.37</v>
      </c>
      <c r="AF10" s="329">
        <f t="shared" si="2"/>
        <v>0.43000000000000005</v>
      </c>
      <c r="AG10" s="329">
        <f t="shared" si="2"/>
        <v>0.80000000000000016</v>
      </c>
      <c r="AH10" s="329" t="e">
        <f t="shared" si="2"/>
        <v>#REF!</v>
      </c>
      <c r="AI10" s="329" t="e">
        <f t="shared" si="2"/>
        <v>#REF!</v>
      </c>
      <c r="AJ10" s="329" t="e">
        <f t="shared" si="2"/>
        <v>#REF!</v>
      </c>
      <c r="AK10" s="329">
        <f t="shared" si="2"/>
        <v>0</v>
      </c>
      <c r="AL10" s="345" t="e">
        <f t="shared" si="2"/>
        <v>#REF!</v>
      </c>
      <c r="AM10" s="329">
        <f t="shared" si="2"/>
        <v>0</v>
      </c>
    </row>
    <row r="11" spans="1:40" ht="16.5" customHeight="1">
      <c r="A11" s="311" t="s">
        <v>37</v>
      </c>
      <c r="B11" s="308"/>
      <c r="C11" s="308"/>
      <c r="D11" s="308"/>
      <c r="E11" s="308"/>
      <c r="F11" s="308"/>
      <c r="G11" s="310" t="e">
        <f>SUM(G12:G14)</f>
        <v>#REF!</v>
      </c>
      <c r="H11" s="310">
        <f>SUM(H12:H14)</f>
        <v>8</v>
      </c>
      <c r="I11" s="310" t="e">
        <f>SUM(I12:I14)</f>
        <v>#REF!</v>
      </c>
      <c r="J11" s="327"/>
      <c r="K11" s="327"/>
      <c r="L11" s="327"/>
      <c r="M11" s="327"/>
      <c r="N11" s="327"/>
      <c r="O11" s="328" t="e">
        <f t="shared" ref="O11:AM11" si="3">SUM(O12:O14)</f>
        <v>#REF!</v>
      </c>
      <c r="P11" s="328" t="e">
        <f t="shared" si="3"/>
        <v>#REF!</v>
      </c>
      <c r="Q11" s="328" t="e">
        <f t="shared" si="3"/>
        <v>#REF!</v>
      </c>
      <c r="R11" s="328" t="e">
        <f t="shared" si="3"/>
        <v>#REF!</v>
      </c>
      <c r="S11" s="328" t="e">
        <f t="shared" si="3"/>
        <v>#REF!</v>
      </c>
      <c r="T11" s="328" t="e">
        <f t="shared" si="3"/>
        <v>#REF!</v>
      </c>
      <c r="U11" s="328" t="e">
        <f t="shared" si="3"/>
        <v>#REF!</v>
      </c>
      <c r="V11" s="328" t="e">
        <f t="shared" si="3"/>
        <v>#REF!</v>
      </c>
      <c r="W11" s="328" t="e">
        <f t="shared" si="3"/>
        <v>#REF!</v>
      </c>
      <c r="X11" s="328" t="e">
        <f t="shared" si="3"/>
        <v>#REF!</v>
      </c>
      <c r="Y11" s="328" t="e">
        <f t="shared" si="3"/>
        <v>#REF!</v>
      </c>
      <c r="Z11" s="328" t="e">
        <f t="shared" si="3"/>
        <v>#REF!</v>
      </c>
      <c r="AA11" s="328" t="e">
        <f t="shared" si="3"/>
        <v>#REF!</v>
      </c>
      <c r="AB11" s="328" t="e">
        <f t="shared" si="3"/>
        <v>#REF!</v>
      </c>
      <c r="AC11" s="328" t="e">
        <f t="shared" si="3"/>
        <v>#REF!</v>
      </c>
      <c r="AD11" s="328">
        <f t="shared" si="3"/>
        <v>0.80000000000000016</v>
      </c>
      <c r="AE11" s="328">
        <f t="shared" si="3"/>
        <v>0.37</v>
      </c>
      <c r="AF11" s="328">
        <f t="shared" si="3"/>
        <v>0.43000000000000005</v>
      </c>
      <c r="AG11" s="328">
        <f t="shared" si="3"/>
        <v>0.80000000000000016</v>
      </c>
      <c r="AH11" s="328" t="e">
        <f t="shared" si="3"/>
        <v>#REF!</v>
      </c>
      <c r="AI11" s="328" t="e">
        <f t="shared" si="3"/>
        <v>#REF!</v>
      </c>
      <c r="AJ11" s="328" t="e">
        <f t="shared" si="3"/>
        <v>#REF!</v>
      </c>
      <c r="AK11" s="328">
        <f t="shared" si="3"/>
        <v>0</v>
      </c>
      <c r="AL11" s="345" t="e">
        <f t="shared" si="3"/>
        <v>#REF!</v>
      </c>
      <c r="AM11" s="328">
        <f t="shared" si="3"/>
        <v>0</v>
      </c>
    </row>
    <row r="12" spans="1:40" ht="16.5" customHeight="1">
      <c r="A12" s="312" t="s">
        <v>38</v>
      </c>
      <c r="B12" s="308"/>
      <c r="C12" s="308"/>
      <c r="D12" s="308"/>
      <c r="E12" s="308"/>
      <c r="F12" s="308"/>
      <c r="G12" s="313" t="e">
        <f>VLOOKUP(A12,#REF!,4,0)</f>
        <v>#REF!</v>
      </c>
      <c r="H12" s="313">
        <v>2</v>
      </c>
      <c r="I12" s="313" t="e">
        <f>VLOOKUP(A12,#REF!,6,0)</f>
        <v>#REF!</v>
      </c>
      <c r="J12" s="330">
        <v>0.6</v>
      </c>
      <c r="K12" s="330">
        <f>1-J12</f>
        <v>0.4</v>
      </c>
      <c r="L12" s="330">
        <v>1</v>
      </c>
      <c r="M12" s="330">
        <v>0</v>
      </c>
      <c r="N12" s="330">
        <v>0</v>
      </c>
      <c r="O12" s="331" t="e">
        <f>SUM(P12:S12)</f>
        <v>#REF!</v>
      </c>
      <c r="P12" s="331" t="e">
        <f>ROUND(J12*(H12*0.2+I12*0.16),2)</f>
        <v>#REF!</v>
      </c>
      <c r="Q12" s="331" t="e">
        <f>ROUND(K12*L12*(H12*0.2+I12*0.16),2)</f>
        <v>#REF!</v>
      </c>
      <c r="R12" s="331" t="e">
        <f>ROUND(K12*M12*(H12*0.2+I12*0.16),2)</f>
        <v>#REF!</v>
      </c>
      <c r="S12" s="331" t="e">
        <f>ROUND(K12*N12*(H12*0.2+I12*0.16),2)</f>
        <v>#REF!</v>
      </c>
      <c r="T12" s="331" t="e">
        <f>R12+S12</f>
        <v>#REF!</v>
      </c>
      <c r="U12" s="338" t="e">
        <f>ROUND((H12*0.2+I12*0.16),2)</f>
        <v>#REF!</v>
      </c>
      <c r="V12" s="339" t="e">
        <f>VLOOKUP(A12,#REF!,7,0)</f>
        <v>#REF!</v>
      </c>
      <c r="W12" s="339" t="e">
        <f>X12+Y12</f>
        <v>#REF!</v>
      </c>
      <c r="X12" s="339" t="e">
        <f>P12+V12</f>
        <v>#REF!</v>
      </c>
      <c r="Y12" s="339" t="e">
        <f>Q12</f>
        <v>#REF!</v>
      </c>
      <c r="Z12" s="339" t="e">
        <f>AB12+AC12</f>
        <v>#REF!</v>
      </c>
      <c r="AA12" s="339" t="e">
        <f>VLOOKUP(A12,#REF!,6,0)</f>
        <v>#REF!</v>
      </c>
      <c r="AB12" s="339" t="e">
        <f>AA12+AK12</f>
        <v>#REF!</v>
      </c>
      <c r="AC12" s="339" t="e">
        <f>VLOOKUP(A12,#REF!,7,0)</f>
        <v>#REF!</v>
      </c>
      <c r="AD12" s="339">
        <v>-0.2</v>
      </c>
      <c r="AE12" s="339">
        <v>-0.15</v>
      </c>
      <c r="AF12" s="339">
        <v>-0.05</v>
      </c>
      <c r="AG12" s="339">
        <v>-0.2</v>
      </c>
      <c r="AH12" s="346" t="e">
        <f>AI12+AJ12</f>
        <v>#REF!</v>
      </c>
      <c r="AI12" s="347" t="e">
        <f>P12-AA12+V12</f>
        <v>#REF!</v>
      </c>
      <c r="AJ12" s="346" t="e">
        <f>Q12-AC12</f>
        <v>#REF!</v>
      </c>
      <c r="AK12" s="348">
        <v>0</v>
      </c>
      <c r="AL12" s="349" t="e">
        <f>W12-Z12</f>
        <v>#REF!</v>
      </c>
      <c r="AM12" s="348"/>
      <c r="AN12" s="303" t="e">
        <f>AL12+AC12</f>
        <v>#REF!</v>
      </c>
    </row>
    <row r="13" spans="1:40" ht="16.5" customHeight="1">
      <c r="A13" s="312" t="s">
        <v>39</v>
      </c>
      <c r="B13" s="308"/>
      <c r="C13" s="308"/>
      <c r="D13" s="308"/>
      <c r="E13" s="308"/>
      <c r="F13" s="308"/>
      <c r="G13" s="313" t="e">
        <f>VLOOKUP(A13,#REF!,4,0)</f>
        <v>#REF!</v>
      </c>
      <c r="H13" s="313">
        <v>6</v>
      </c>
      <c r="I13" s="313">
        <v>0</v>
      </c>
      <c r="J13" s="330">
        <v>0.6</v>
      </c>
      <c r="K13" s="330">
        <f>1-J13</f>
        <v>0.4</v>
      </c>
      <c r="L13" s="330">
        <v>1</v>
      </c>
      <c r="M13" s="330">
        <v>0</v>
      </c>
      <c r="N13" s="330">
        <v>0</v>
      </c>
      <c r="O13" s="331">
        <f>SUM(P13:S13)</f>
        <v>1.2</v>
      </c>
      <c r="P13" s="331">
        <f>ROUND(J13*(H13*0.2+I13*0.16),2)</f>
        <v>0.72</v>
      </c>
      <c r="Q13" s="331">
        <f>ROUND(K13*L13*(H13*0.2+I13*0.16),2)</f>
        <v>0.48</v>
      </c>
      <c r="R13" s="331">
        <f>ROUND(K13*M13*(H13*0.2+I13*0.16),2)</f>
        <v>0</v>
      </c>
      <c r="S13" s="331">
        <f>ROUND(K13*N13*(H13*0.2+I13*0.16),2)</f>
        <v>0</v>
      </c>
      <c r="T13" s="331">
        <f>R13+S13</f>
        <v>0</v>
      </c>
      <c r="U13" s="338">
        <f>ROUND((H13*0.2+I13*0.16),2)</f>
        <v>1.2</v>
      </c>
      <c r="V13" s="339" t="e">
        <f>VLOOKUP(A13,#REF!,7,0)</f>
        <v>#REF!</v>
      </c>
      <c r="W13" s="339" t="e">
        <f>X13+Y13</f>
        <v>#REF!</v>
      </c>
      <c r="X13" s="339" t="e">
        <f>P13+V13</f>
        <v>#REF!</v>
      </c>
      <c r="Y13" s="339">
        <f>Q13</f>
        <v>0.48</v>
      </c>
      <c r="Z13" s="339" t="e">
        <f>AB13+AC13</f>
        <v>#REF!</v>
      </c>
      <c r="AA13" s="339" t="e">
        <f>VLOOKUP(A13,#REF!,6,0)</f>
        <v>#REF!</v>
      </c>
      <c r="AB13" s="339" t="e">
        <f>AA13+AK13</f>
        <v>#REF!</v>
      </c>
      <c r="AC13" s="339" t="e">
        <f>VLOOKUP(A13,#REF!,7,0)</f>
        <v>#REF!</v>
      </c>
      <c r="AD13" s="339">
        <v>1.08</v>
      </c>
      <c r="AE13" s="339">
        <v>0.55000000000000004</v>
      </c>
      <c r="AF13" s="339">
        <v>0.53</v>
      </c>
      <c r="AG13" s="339">
        <v>1.08</v>
      </c>
      <c r="AH13" s="346" t="e">
        <f>AI13+AJ13</f>
        <v>#REF!</v>
      </c>
      <c r="AI13" s="347" t="e">
        <f>P13-AA13+V13</f>
        <v>#REF!</v>
      </c>
      <c r="AJ13" s="346" t="e">
        <f>Q13-AC13</f>
        <v>#REF!</v>
      </c>
      <c r="AK13" s="348">
        <v>0</v>
      </c>
      <c r="AL13" s="349" t="e">
        <f>W13-Z13</f>
        <v>#REF!</v>
      </c>
      <c r="AM13" s="348"/>
      <c r="AN13" s="303" t="e">
        <f>AL13+AC13</f>
        <v>#REF!</v>
      </c>
    </row>
    <row r="14" spans="1:40" ht="16.5" customHeight="1">
      <c r="A14" s="312" t="s">
        <v>40</v>
      </c>
      <c r="B14" s="308"/>
      <c r="C14" s="308"/>
      <c r="D14" s="308"/>
      <c r="E14" s="308"/>
      <c r="F14" s="308"/>
      <c r="G14" s="313" t="e">
        <f>VLOOKUP(A14,#REF!,4,0)</f>
        <v>#REF!</v>
      </c>
      <c r="H14" s="313"/>
      <c r="I14" s="313">
        <v>1</v>
      </c>
      <c r="J14" s="330">
        <v>0.6</v>
      </c>
      <c r="K14" s="330">
        <f>1-J14</f>
        <v>0.4</v>
      </c>
      <c r="L14" s="330">
        <v>1</v>
      </c>
      <c r="M14" s="330">
        <v>0</v>
      </c>
      <c r="N14" s="330">
        <v>0</v>
      </c>
      <c r="O14" s="331">
        <f>SUM(P14:S14)</f>
        <v>0.16</v>
      </c>
      <c r="P14" s="331">
        <f>ROUND(J14*(H14*0.2+I14*0.16),2)</f>
        <v>0.1</v>
      </c>
      <c r="Q14" s="331">
        <f>ROUND(K14*L14*(H14*0.2+I14*0.16),2)</f>
        <v>0.06</v>
      </c>
      <c r="R14" s="331">
        <f>ROUND(K14*M14*(H14*0.2+I14*0.16),2)</f>
        <v>0</v>
      </c>
      <c r="S14" s="331">
        <f>ROUND(K14*N14*(H14*0.2+I14*0.16),2)</f>
        <v>0</v>
      </c>
      <c r="T14" s="331">
        <f>R14+S14</f>
        <v>0</v>
      </c>
      <c r="U14" s="338">
        <f>ROUND((H14*0.2+I14*0.16),2)</f>
        <v>0.16</v>
      </c>
      <c r="V14" s="339" t="e">
        <f>VLOOKUP(A14,#REF!,7,0)</f>
        <v>#REF!</v>
      </c>
      <c r="W14" s="339" t="e">
        <f>X14+Y14</f>
        <v>#REF!</v>
      </c>
      <c r="X14" s="339" t="e">
        <f>P14+V14</f>
        <v>#REF!</v>
      </c>
      <c r="Y14" s="339">
        <f>Q14</f>
        <v>0.06</v>
      </c>
      <c r="Z14" s="339" t="e">
        <f>AB14+AC14</f>
        <v>#REF!</v>
      </c>
      <c r="AA14" s="339" t="e">
        <f>VLOOKUP(A14,#REF!,6,0)</f>
        <v>#REF!</v>
      </c>
      <c r="AB14" s="339" t="e">
        <f>AA14+AK14</f>
        <v>#REF!</v>
      </c>
      <c r="AC14" s="339" t="e">
        <f>VLOOKUP(A14,#REF!,7,0)</f>
        <v>#REF!</v>
      </c>
      <c r="AD14" s="339">
        <v>-0.08</v>
      </c>
      <c r="AE14" s="339">
        <v>-0.03</v>
      </c>
      <c r="AF14" s="339">
        <v>-0.05</v>
      </c>
      <c r="AG14" s="339">
        <v>-0.08</v>
      </c>
      <c r="AH14" s="346" t="e">
        <f>AI14+AJ14</f>
        <v>#REF!</v>
      </c>
      <c r="AI14" s="347" t="e">
        <f>P14-AA14+V14</f>
        <v>#REF!</v>
      </c>
      <c r="AJ14" s="346" t="e">
        <f>Q14-AC14</f>
        <v>#REF!</v>
      </c>
      <c r="AK14" s="348">
        <v>0</v>
      </c>
      <c r="AL14" s="349" t="e">
        <f>W14-Z14</f>
        <v>#REF!</v>
      </c>
      <c r="AM14" s="348"/>
      <c r="AN14" s="303" t="e">
        <f>AL14+AC14</f>
        <v>#REF!</v>
      </c>
    </row>
    <row r="15" spans="1:40" s="296" customFormat="1" ht="16.5" customHeight="1">
      <c r="A15" s="277" t="s">
        <v>41</v>
      </c>
      <c r="B15" s="308"/>
      <c r="C15" s="308"/>
      <c r="D15" s="308"/>
      <c r="E15" s="308"/>
      <c r="F15" s="308"/>
      <c r="G15" s="314" t="e">
        <f t="shared" ref="G15:O15" si="4">SUM(G16,G28,G36,G42,G53,G66,G78,G92,G99,G109,G123,G137,G146,G162)</f>
        <v>#REF!</v>
      </c>
      <c r="H15" s="314" t="e">
        <f t="shared" si="4"/>
        <v>#REF!</v>
      </c>
      <c r="I15" s="314" t="e">
        <f t="shared" si="4"/>
        <v>#REF!</v>
      </c>
      <c r="J15" s="309"/>
      <c r="K15" s="309"/>
      <c r="L15" s="309"/>
      <c r="M15" s="309">
        <f t="shared" si="4"/>
        <v>0</v>
      </c>
      <c r="N15" s="309"/>
      <c r="O15" s="309" t="e">
        <f t="shared" si="4"/>
        <v>#REF!</v>
      </c>
      <c r="P15" s="309" t="e">
        <f t="shared" ref="P15:AM15" si="5">SUM(P16,P28,P36,P42,P53,P66,P78,P92,P99,P109,P123,P137,P146,P162)</f>
        <v>#REF!</v>
      </c>
      <c r="Q15" s="309" t="e">
        <f t="shared" si="5"/>
        <v>#REF!</v>
      </c>
      <c r="R15" s="309" t="e">
        <f t="shared" si="5"/>
        <v>#REF!</v>
      </c>
      <c r="S15" s="309" t="e">
        <f t="shared" si="5"/>
        <v>#REF!</v>
      </c>
      <c r="T15" s="309" t="e">
        <f t="shared" si="5"/>
        <v>#REF!</v>
      </c>
      <c r="U15" s="309" t="e">
        <f t="shared" si="5"/>
        <v>#REF!</v>
      </c>
      <c r="V15" s="287" t="e">
        <f t="shared" si="5"/>
        <v>#REF!</v>
      </c>
      <c r="W15" s="287" t="e">
        <f t="shared" si="5"/>
        <v>#REF!</v>
      </c>
      <c r="X15" s="287" t="e">
        <f t="shared" si="5"/>
        <v>#REF!</v>
      </c>
      <c r="Y15" s="287" t="e">
        <f t="shared" si="5"/>
        <v>#REF!</v>
      </c>
      <c r="Z15" s="287">
        <f t="shared" si="5"/>
        <v>16535</v>
      </c>
      <c r="AA15" s="287">
        <f t="shared" si="5"/>
        <v>7502</v>
      </c>
      <c r="AB15" s="287">
        <f t="shared" si="5"/>
        <v>12112.999999999998</v>
      </c>
      <c r="AC15" s="287">
        <f t="shared" si="5"/>
        <v>4422</v>
      </c>
      <c r="AD15" s="309">
        <f t="shared" si="5"/>
        <v>2581.0299999999997</v>
      </c>
      <c r="AE15" s="309">
        <f t="shared" si="5"/>
        <v>2470.2000000000003</v>
      </c>
      <c r="AF15" s="309">
        <f t="shared" si="5"/>
        <v>110.82999999999997</v>
      </c>
      <c r="AG15" s="309">
        <f t="shared" si="5"/>
        <v>2581.0299999999997</v>
      </c>
      <c r="AH15" s="309" t="e">
        <f t="shared" si="5"/>
        <v>#REF!</v>
      </c>
      <c r="AI15" s="309" t="e">
        <f t="shared" si="5"/>
        <v>#REF!</v>
      </c>
      <c r="AJ15" s="309" t="e">
        <f t="shared" si="5"/>
        <v>#REF!</v>
      </c>
      <c r="AK15" s="309">
        <f t="shared" si="5"/>
        <v>4611</v>
      </c>
      <c r="AL15" s="350" t="e">
        <f t="shared" si="5"/>
        <v>#REF!</v>
      </c>
      <c r="AM15" s="309" t="e">
        <f t="shared" si="5"/>
        <v>#REF!</v>
      </c>
    </row>
    <row r="16" spans="1:40" s="296" customFormat="1" ht="16.5" customHeight="1">
      <c r="A16" s="277" t="s">
        <v>42</v>
      </c>
      <c r="B16" s="277"/>
      <c r="C16" s="277"/>
      <c r="D16" s="277"/>
      <c r="E16" s="277"/>
      <c r="F16" s="277"/>
      <c r="G16" s="314" t="e">
        <f t="shared" ref="G16:O16" si="6">SUM(G17,G26,G27)</f>
        <v>#REF!</v>
      </c>
      <c r="H16" s="314" t="e">
        <f t="shared" si="6"/>
        <v>#REF!</v>
      </c>
      <c r="I16" s="314" t="e">
        <f t="shared" si="6"/>
        <v>#REF!</v>
      </c>
      <c r="J16" s="309"/>
      <c r="K16" s="309"/>
      <c r="L16" s="309"/>
      <c r="M16" s="309"/>
      <c r="N16" s="309"/>
      <c r="O16" s="332" t="e">
        <f t="shared" si="6"/>
        <v>#REF!</v>
      </c>
      <c r="P16" s="332" t="e">
        <f t="shared" ref="P16:AM16" si="7">SUM(P17,P26,P27)</f>
        <v>#REF!</v>
      </c>
      <c r="Q16" s="332" t="e">
        <f t="shared" si="7"/>
        <v>#REF!</v>
      </c>
      <c r="R16" s="332" t="e">
        <f t="shared" si="7"/>
        <v>#REF!</v>
      </c>
      <c r="S16" s="332" t="e">
        <f t="shared" si="7"/>
        <v>#REF!</v>
      </c>
      <c r="T16" s="332" t="e">
        <f t="shared" si="7"/>
        <v>#REF!</v>
      </c>
      <c r="U16" s="332" t="e">
        <f t="shared" si="7"/>
        <v>#REF!</v>
      </c>
      <c r="V16" s="332" t="e">
        <f t="shared" si="7"/>
        <v>#REF!</v>
      </c>
      <c r="W16" s="332" t="e">
        <f t="shared" si="7"/>
        <v>#REF!</v>
      </c>
      <c r="X16" s="332" t="e">
        <f t="shared" si="7"/>
        <v>#REF!</v>
      </c>
      <c r="Y16" s="332" t="e">
        <f t="shared" si="7"/>
        <v>#REF!</v>
      </c>
      <c r="Z16" s="332">
        <f t="shared" si="7"/>
        <v>636.21999999999991</v>
      </c>
      <c r="AA16" s="332">
        <f t="shared" si="7"/>
        <v>284</v>
      </c>
      <c r="AB16" s="332">
        <f t="shared" si="7"/>
        <v>538.21999999999991</v>
      </c>
      <c r="AC16" s="332">
        <f t="shared" si="7"/>
        <v>98</v>
      </c>
      <c r="AD16" s="332">
        <f t="shared" si="7"/>
        <v>189.92000000000002</v>
      </c>
      <c r="AE16" s="332">
        <f t="shared" si="7"/>
        <v>162.9</v>
      </c>
      <c r="AF16" s="332">
        <f t="shared" si="7"/>
        <v>27.019999999999996</v>
      </c>
      <c r="AG16" s="332">
        <f t="shared" si="7"/>
        <v>189.92000000000002</v>
      </c>
      <c r="AH16" s="332" t="e">
        <f t="shared" si="7"/>
        <v>#REF!</v>
      </c>
      <c r="AI16" s="332" t="e">
        <f t="shared" si="7"/>
        <v>#REF!</v>
      </c>
      <c r="AJ16" s="332" t="e">
        <f t="shared" si="7"/>
        <v>#REF!</v>
      </c>
      <c r="AK16" s="332">
        <f t="shared" si="7"/>
        <v>254.22</v>
      </c>
      <c r="AL16" s="350" t="e">
        <f t="shared" si="7"/>
        <v>#REF!</v>
      </c>
      <c r="AM16" s="332" t="e">
        <f t="shared" si="7"/>
        <v>#REF!</v>
      </c>
    </row>
    <row r="17" spans="1:40" s="296" customFormat="1" ht="24" customHeight="1">
      <c r="A17" s="277" t="s">
        <v>43</v>
      </c>
      <c r="B17" s="277"/>
      <c r="C17" s="277"/>
      <c r="D17" s="277"/>
      <c r="E17" s="277"/>
      <c r="F17" s="277"/>
      <c r="G17" s="314" t="e">
        <f>SUM(G18:G25)</f>
        <v>#REF!</v>
      </c>
      <c r="H17" s="314" t="e">
        <f>SUM(H18:H25)</f>
        <v>#REF!</v>
      </c>
      <c r="I17" s="314" t="e">
        <f>SUM(I18:I25)</f>
        <v>#REF!</v>
      </c>
      <c r="J17" s="309"/>
      <c r="K17" s="309"/>
      <c r="L17" s="309"/>
      <c r="M17" s="309"/>
      <c r="N17" s="309"/>
      <c r="O17" s="332" t="e">
        <f>SUM(O18:O25)</f>
        <v>#REF!</v>
      </c>
      <c r="P17" s="332" t="e">
        <f t="shared" ref="P17:AM17" si="8">SUM(P18:P25)</f>
        <v>#REF!</v>
      </c>
      <c r="Q17" s="332" t="e">
        <f t="shared" si="8"/>
        <v>#REF!</v>
      </c>
      <c r="R17" s="332" t="e">
        <f t="shared" si="8"/>
        <v>#REF!</v>
      </c>
      <c r="S17" s="332" t="e">
        <f t="shared" si="8"/>
        <v>#REF!</v>
      </c>
      <c r="T17" s="332" t="e">
        <f t="shared" si="8"/>
        <v>#REF!</v>
      </c>
      <c r="U17" s="332" t="e">
        <f t="shared" si="8"/>
        <v>#REF!</v>
      </c>
      <c r="V17" s="332" t="e">
        <f t="shared" si="8"/>
        <v>#REF!</v>
      </c>
      <c r="W17" s="332" t="e">
        <f t="shared" si="8"/>
        <v>#REF!</v>
      </c>
      <c r="X17" s="332" t="e">
        <f t="shared" si="8"/>
        <v>#REF!</v>
      </c>
      <c r="Y17" s="332" t="e">
        <f t="shared" si="8"/>
        <v>#REF!</v>
      </c>
      <c r="Z17" s="332">
        <f t="shared" si="8"/>
        <v>166.77999999999997</v>
      </c>
      <c r="AA17" s="332">
        <f t="shared" si="8"/>
        <v>92</v>
      </c>
      <c r="AB17" s="332">
        <f t="shared" si="8"/>
        <v>166.77999999999997</v>
      </c>
      <c r="AC17" s="332">
        <f t="shared" si="8"/>
        <v>0</v>
      </c>
      <c r="AD17" s="332">
        <f t="shared" si="8"/>
        <v>40.109999999999992</v>
      </c>
      <c r="AE17" s="332">
        <f t="shared" si="8"/>
        <v>99.039999999999992</v>
      </c>
      <c r="AF17" s="332">
        <f t="shared" si="8"/>
        <v>-58.93</v>
      </c>
      <c r="AG17" s="332">
        <f t="shared" si="8"/>
        <v>40.109999999999992</v>
      </c>
      <c r="AH17" s="332" t="e">
        <f t="shared" si="8"/>
        <v>#REF!</v>
      </c>
      <c r="AI17" s="332" t="e">
        <f t="shared" si="8"/>
        <v>#REF!</v>
      </c>
      <c r="AJ17" s="332" t="e">
        <f t="shared" si="8"/>
        <v>#REF!</v>
      </c>
      <c r="AK17" s="332">
        <f t="shared" si="8"/>
        <v>74.779999999999987</v>
      </c>
      <c r="AL17" s="350" t="e">
        <f t="shared" si="8"/>
        <v>#REF!</v>
      </c>
      <c r="AM17" s="332" t="e">
        <f t="shared" si="8"/>
        <v>#REF!</v>
      </c>
    </row>
    <row r="18" spans="1:40" ht="16.5" customHeight="1">
      <c r="A18" s="288" t="s">
        <v>44</v>
      </c>
      <c r="B18" s="288"/>
      <c r="C18" s="288"/>
      <c r="D18" s="315"/>
      <c r="E18" s="315"/>
      <c r="F18" s="315"/>
      <c r="G18" s="313" t="e">
        <f>VLOOKUP(A18,#REF!,4,0)</f>
        <v>#REF!</v>
      </c>
      <c r="H18" s="313" t="e">
        <f>VLOOKUP(A18,#REF!,5,0)</f>
        <v>#REF!</v>
      </c>
      <c r="I18" s="313" t="e">
        <f>VLOOKUP(A18,#REF!,6,0)</f>
        <v>#REF!</v>
      </c>
      <c r="J18" s="330">
        <v>0.6</v>
      </c>
      <c r="K18" s="330">
        <f t="shared" ref="K18:K27" si="9">1-J18</f>
        <v>0.4</v>
      </c>
      <c r="L18" s="330">
        <v>0</v>
      </c>
      <c r="M18" s="330">
        <v>1</v>
      </c>
      <c r="N18" s="330">
        <v>0</v>
      </c>
      <c r="O18" s="331" t="e">
        <f t="shared" ref="O18:O77" si="10">SUM(P18:S18)</f>
        <v>#REF!</v>
      </c>
      <c r="P18" s="331" t="e">
        <f t="shared" ref="P18:P27" si="11">ROUND(J18*(H18*0.2+I18*0.16),2)</f>
        <v>#REF!</v>
      </c>
      <c r="Q18" s="331" t="e">
        <f t="shared" ref="Q18:Q27" si="12">ROUND(K18*L18*(H18*0.2+I18*0.16),2)</f>
        <v>#REF!</v>
      </c>
      <c r="R18" s="331" t="e">
        <f t="shared" ref="R18:R27" si="13">ROUND(K18*M18*(H18*0.2+I18*0.16),2)</f>
        <v>#REF!</v>
      </c>
      <c r="S18" s="331" t="e">
        <f t="shared" ref="S18:S27" si="14">ROUND(K18*N18*(H18*0.2+I18*0.16),2)</f>
        <v>#REF!</v>
      </c>
      <c r="T18" s="331" t="e">
        <f t="shared" ref="T18:T27" si="15">R18+S18</f>
        <v>#REF!</v>
      </c>
      <c r="U18" s="338" t="e">
        <f t="shared" ref="U18:U27" si="16">ROUND((H18*0.2+I18*0.16),2)</f>
        <v>#REF!</v>
      </c>
      <c r="V18" s="339" t="e">
        <f>VLOOKUP(A18,#REF!,7,0)</f>
        <v>#REF!</v>
      </c>
      <c r="W18" s="339" t="e">
        <f t="shared" ref="W18:W27" si="17">X18+Y18</f>
        <v>#REF!</v>
      </c>
      <c r="X18" s="339" t="e">
        <f t="shared" ref="X18:X27" si="18">P18+V18</f>
        <v>#REF!</v>
      </c>
      <c r="Y18" s="339" t="e">
        <f t="shared" ref="Y18:Y27" si="19">Q18</f>
        <v>#REF!</v>
      </c>
      <c r="Z18" s="339">
        <f t="shared" ref="Z18:Z27" si="20">AB18+AC18</f>
        <v>64.17</v>
      </c>
      <c r="AA18" s="339">
        <v>29</v>
      </c>
      <c r="AB18" s="339">
        <f t="shared" ref="AB18:AB27" si="21">AA18+AK18</f>
        <v>64.17</v>
      </c>
      <c r="AC18" s="339">
        <v>0</v>
      </c>
      <c r="AD18" s="339">
        <v>21.23</v>
      </c>
      <c r="AE18" s="339">
        <v>45.89</v>
      </c>
      <c r="AF18" s="339">
        <v>-24.66</v>
      </c>
      <c r="AG18" s="339">
        <v>21.23</v>
      </c>
      <c r="AH18" s="346" t="e">
        <f t="shared" ref="AH18:AH27" si="22">AI18+AJ18</f>
        <v>#REF!</v>
      </c>
      <c r="AI18" s="347" t="e">
        <f t="shared" ref="AI18:AI27" si="23">P18-AA18+V18</f>
        <v>#REF!</v>
      </c>
      <c r="AJ18" s="346" t="e">
        <f t="shared" ref="AJ18:AJ27" si="24">Q18-AC18</f>
        <v>#REF!</v>
      </c>
      <c r="AK18" s="348">
        <v>35.17</v>
      </c>
      <c r="AL18" s="349" t="e">
        <f t="shared" ref="AL18:AL27" si="25">W18-Z18</f>
        <v>#REF!</v>
      </c>
      <c r="AM18" s="351" t="e">
        <f>AK18-AI18</f>
        <v>#REF!</v>
      </c>
      <c r="AN18" s="303" t="e">
        <f t="shared" ref="AN18:AN27" si="26">AL18+AC18</f>
        <v>#REF!</v>
      </c>
    </row>
    <row r="19" spans="1:40" ht="16.5" customHeight="1">
      <c r="A19" s="288" t="s">
        <v>45</v>
      </c>
      <c r="B19" s="288"/>
      <c r="C19" s="288"/>
      <c r="D19" s="316" t="s">
        <v>46</v>
      </c>
      <c r="E19" s="316" t="s">
        <v>47</v>
      </c>
      <c r="F19" s="315"/>
      <c r="G19" s="313" t="e">
        <f>VLOOKUP(A19,#REF!,4,0)</f>
        <v>#REF!</v>
      </c>
      <c r="H19" s="313" t="e">
        <f>VLOOKUP(A19,#REF!,5,0)</f>
        <v>#REF!</v>
      </c>
      <c r="I19" s="313" t="e">
        <f>VLOOKUP(A19,#REF!,6,0)</f>
        <v>#REF!</v>
      </c>
      <c r="J19" s="330">
        <v>0.6</v>
      </c>
      <c r="K19" s="330">
        <f t="shared" si="9"/>
        <v>0.4</v>
      </c>
      <c r="L19" s="333">
        <v>0.2</v>
      </c>
      <c r="M19" s="331">
        <v>0.8</v>
      </c>
      <c r="N19" s="331"/>
      <c r="O19" s="331" t="e">
        <f t="shared" si="10"/>
        <v>#REF!</v>
      </c>
      <c r="P19" s="331" t="e">
        <f t="shared" si="11"/>
        <v>#REF!</v>
      </c>
      <c r="Q19" s="331" t="e">
        <f t="shared" si="12"/>
        <v>#REF!</v>
      </c>
      <c r="R19" s="331" t="e">
        <f t="shared" si="13"/>
        <v>#REF!</v>
      </c>
      <c r="S19" s="331" t="e">
        <f t="shared" si="14"/>
        <v>#REF!</v>
      </c>
      <c r="T19" s="331" t="e">
        <f t="shared" si="15"/>
        <v>#REF!</v>
      </c>
      <c r="U19" s="338" t="e">
        <f t="shared" si="16"/>
        <v>#REF!</v>
      </c>
      <c r="V19" s="339" t="e">
        <f>VLOOKUP(A19,#REF!,7,0)</f>
        <v>#REF!</v>
      </c>
      <c r="W19" s="339" t="e">
        <f t="shared" si="17"/>
        <v>#REF!</v>
      </c>
      <c r="X19" s="339" t="e">
        <f t="shared" si="18"/>
        <v>#REF!</v>
      </c>
      <c r="Y19" s="339" t="e">
        <f t="shared" si="19"/>
        <v>#REF!</v>
      </c>
      <c r="Z19" s="339">
        <f t="shared" si="20"/>
        <v>43.55</v>
      </c>
      <c r="AA19" s="339">
        <v>29</v>
      </c>
      <c r="AB19" s="339">
        <f t="shared" si="21"/>
        <v>43.55</v>
      </c>
      <c r="AC19" s="339">
        <v>0</v>
      </c>
      <c r="AD19" s="339">
        <v>2.56</v>
      </c>
      <c r="AE19" s="339">
        <v>16.86</v>
      </c>
      <c r="AF19" s="339">
        <v>-14.3</v>
      </c>
      <c r="AG19" s="339">
        <v>2.56</v>
      </c>
      <c r="AH19" s="346" t="e">
        <f t="shared" si="22"/>
        <v>#REF!</v>
      </c>
      <c r="AI19" s="347" t="e">
        <f t="shared" si="23"/>
        <v>#REF!</v>
      </c>
      <c r="AJ19" s="346" t="e">
        <f t="shared" si="24"/>
        <v>#REF!</v>
      </c>
      <c r="AK19" s="348">
        <v>14.55</v>
      </c>
      <c r="AL19" s="349" t="e">
        <f t="shared" si="25"/>
        <v>#REF!</v>
      </c>
      <c r="AM19" s="348"/>
      <c r="AN19" s="303" t="e">
        <f t="shared" si="26"/>
        <v>#REF!</v>
      </c>
    </row>
    <row r="20" spans="1:40" ht="16.5" customHeight="1">
      <c r="A20" s="288" t="s">
        <v>48</v>
      </c>
      <c r="B20" s="288"/>
      <c r="C20" s="288"/>
      <c r="D20" s="316" t="s">
        <v>46</v>
      </c>
      <c r="E20" s="316" t="s">
        <v>47</v>
      </c>
      <c r="F20" s="315"/>
      <c r="G20" s="313" t="e">
        <f>VLOOKUP(A20,#REF!,4,0)</f>
        <v>#REF!</v>
      </c>
      <c r="H20" s="313" t="e">
        <f>VLOOKUP(A20,#REF!,5,0)</f>
        <v>#REF!</v>
      </c>
      <c r="I20" s="313" t="e">
        <f>VLOOKUP(A20,#REF!,6,0)</f>
        <v>#REF!</v>
      </c>
      <c r="J20" s="330">
        <v>0.6</v>
      </c>
      <c r="K20" s="330">
        <f t="shared" si="9"/>
        <v>0.4</v>
      </c>
      <c r="L20" s="333">
        <v>0.2</v>
      </c>
      <c r="M20" s="331">
        <v>0.8</v>
      </c>
      <c r="N20" s="331"/>
      <c r="O20" s="331" t="e">
        <f t="shared" si="10"/>
        <v>#REF!</v>
      </c>
      <c r="P20" s="331" t="e">
        <f t="shared" si="11"/>
        <v>#REF!</v>
      </c>
      <c r="Q20" s="331" t="e">
        <f t="shared" si="12"/>
        <v>#REF!</v>
      </c>
      <c r="R20" s="331" t="e">
        <f t="shared" si="13"/>
        <v>#REF!</v>
      </c>
      <c r="S20" s="331" t="e">
        <f t="shared" si="14"/>
        <v>#REF!</v>
      </c>
      <c r="T20" s="331" t="e">
        <f t="shared" si="15"/>
        <v>#REF!</v>
      </c>
      <c r="U20" s="338" t="e">
        <f t="shared" si="16"/>
        <v>#REF!</v>
      </c>
      <c r="V20" s="339" t="e">
        <f>VLOOKUP(A20,#REF!,7,0)</f>
        <v>#REF!</v>
      </c>
      <c r="W20" s="339" t="e">
        <f t="shared" si="17"/>
        <v>#REF!</v>
      </c>
      <c r="X20" s="339" t="e">
        <f t="shared" si="18"/>
        <v>#REF!</v>
      </c>
      <c r="Y20" s="339" t="e">
        <f t="shared" si="19"/>
        <v>#REF!</v>
      </c>
      <c r="Z20" s="339">
        <f t="shared" si="20"/>
        <v>36.86</v>
      </c>
      <c r="AA20" s="339">
        <v>27</v>
      </c>
      <c r="AB20" s="339">
        <f t="shared" si="21"/>
        <v>36.86</v>
      </c>
      <c r="AC20" s="339">
        <v>0</v>
      </c>
      <c r="AD20" s="339">
        <v>6.97</v>
      </c>
      <c r="AE20" s="339">
        <v>20.079999999999998</v>
      </c>
      <c r="AF20" s="339">
        <v>-13.11</v>
      </c>
      <c r="AG20" s="339">
        <v>6.97</v>
      </c>
      <c r="AH20" s="346" t="e">
        <f t="shared" si="22"/>
        <v>#REF!</v>
      </c>
      <c r="AI20" s="347" t="e">
        <f t="shared" si="23"/>
        <v>#REF!</v>
      </c>
      <c r="AJ20" s="346" t="e">
        <f t="shared" si="24"/>
        <v>#REF!</v>
      </c>
      <c r="AK20" s="348">
        <v>9.86</v>
      </c>
      <c r="AL20" s="349" t="e">
        <f t="shared" si="25"/>
        <v>#REF!</v>
      </c>
      <c r="AM20" s="348"/>
      <c r="AN20" s="303" t="e">
        <f t="shared" si="26"/>
        <v>#REF!</v>
      </c>
    </row>
    <row r="21" spans="1:40" ht="16.5" customHeight="1">
      <c r="A21" s="288" t="s">
        <v>49</v>
      </c>
      <c r="B21" s="288"/>
      <c r="C21" s="288"/>
      <c r="D21" s="316" t="s">
        <v>46</v>
      </c>
      <c r="E21" s="316" t="s">
        <v>47</v>
      </c>
      <c r="F21" s="315"/>
      <c r="G21" s="313" t="e">
        <f>VLOOKUP(A21,#REF!,4,0)</f>
        <v>#REF!</v>
      </c>
      <c r="H21" s="313" t="e">
        <f>VLOOKUP(A21,#REF!,5,0)</f>
        <v>#REF!</v>
      </c>
      <c r="I21" s="313" t="e">
        <f>VLOOKUP(A21,#REF!,6,0)</f>
        <v>#REF!</v>
      </c>
      <c r="J21" s="330">
        <v>0.6</v>
      </c>
      <c r="K21" s="330">
        <f t="shared" si="9"/>
        <v>0.4</v>
      </c>
      <c r="L21" s="333">
        <v>0.2</v>
      </c>
      <c r="M21" s="331">
        <v>0.8</v>
      </c>
      <c r="N21" s="331"/>
      <c r="O21" s="331" t="e">
        <f t="shared" si="10"/>
        <v>#REF!</v>
      </c>
      <c r="P21" s="331" t="e">
        <f t="shared" si="11"/>
        <v>#REF!</v>
      </c>
      <c r="Q21" s="331" t="e">
        <f t="shared" si="12"/>
        <v>#REF!</v>
      </c>
      <c r="R21" s="331" t="e">
        <f t="shared" si="13"/>
        <v>#REF!</v>
      </c>
      <c r="S21" s="331" t="e">
        <f t="shared" si="14"/>
        <v>#REF!</v>
      </c>
      <c r="T21" s="331" t="e">
        <f t="shared" si="15"/>
        <v>#REF!</v>
      </c>
      <c r="U21" s="338" t="e">
        <f t="shared" si="16"/>
        <v>#REF!</v>
      </c>
      <c r="V21" s="339" t="e">
        <f>VLOOKUP(A21,#REF!,7,0)</f>
        <v>#REF!</v>
      </c>
      <c r="W21" s="339" t="e">
        <f t="shared" si="17"/>
        <v>#REF!</v>
      </c>
      <c r="X21" s="339" t="e">
        <f t="shared" si="18"/>
        <v>#REF!</v>
      </c>
      <c r="Y21" s="339" t="e">
        <f t="shared" si="19"/>
        <v>#REF!</v>
      </c>
      <c r="Z21" s="339">
        <f t="shared" si="20"/>
        <v>1.47</v>
      </c>
      <c r="AA21" s="339">
        <v>0</v>
      </c>
      <c r="AB21" s="339">
        <f t="shared" si="21"/>
        <v>1.47</v>
      </c>
      <c r="AC21" s="339">
        <v>0</v>
      </c>
      <c r="AD21" s="339">
        <v>0.63</v>
      </c>
      <c r="AE21" s="339">
        <v>0.72</v>
      </c>
      <c r="AF21" s="339">
        <v>-0.09</v>
      </c>
      <c r="AG21" s="339">
        <v>0.63</v>
      </c>
      <c r="AH21" s="346" t="e">
        <f t="shared" si="22"/>
        <v>#REF!</v>
      </c>
      <c r="AI21" s="347" t="e">
        <f t="shared" si="23"/>
        <v>#REF!</v>
      </c>
      <c r="AJ21" s="346" t="e">
        <f t="shared" si="24"/>
        <v>#REF!</v>
      </c>
      <c r="AK21" s="348">
        <v>1.47</v>
      </c>
      <c r="AL21" s="349" t="e">
        <f t="shared" si="25"/>
        <v>#REF!</v>
      </c>
      <c r="AM21" s="351" t="e">
        <f>AK21-AH21-AC21</f>
        <v>#REF!</v>
      </c>
      <c r="AN21" s="303" t="e">
        <f t="shared" si="26"/>
        <v>#REF!</v>
      </c>
    </row>
    <row r="22" spans="1:40" ht="16.5" customHeight="1">
      <c r="A22" s="288" t="s">
        <v>50</v>
      </c>
      <c r="B22" s="288"/>
      <c r="C22" s="288"/>
      <c r="D22" s="316" t="s">
        <v>46</v>
      </c>
      <c r="E22" s="316" t="s">
        <v>47</v>
      </c>
      <c r="F22" s="315"/>
      <c r="G22" s="313" t="e">
        <f>VLOOKUP(A22,#REF!,4,0)</f>
        <v>#REF!</v>
      </c>
      <c r="H22" s="313" t="e">
        <f>VLOOKUP(A22,#REF!,5,0)</f>
        <v>#REF!</v>
      </c>
      <c r="I22" s="313" t="e">
        <f>VLOOKUP(A22,#REF!,6,0)</f>
        <v>#REF!</v>
      </c>
      <c r="J22" s="330">
        <v>0.6</v>
      </c>
      <c r="K22" s="330">
        <f t="shared" si="9"/>
        <v>0.4</v>
      </c>
      <c r="L22" s="333">
        <v>0.2</v>
      </c>
      <c r="M22" s="331">
        <v>0.8</v>
      </c>
      <c r="N22" s="331"/>
      <c r="O22" s="331" t="e">
        <f t="shared" si="10"/>
        <v>#REF!</v>
      </c>
      <c r="P22" s="331" t="e">
        <f t="shared" si="11"/>
        <v>#REF!</v>
      </c>
      <c r="Q22" s="331" t="e">
        <f t="shared" si="12"/>
        <v>#REF!</v>
      </c>
      <c r="R22" s="331" t="e">
        <f t="shared" si="13"/>
        <v>#REF!</v>
      </c>
      <c r="S22" s="331" t="e">
        <f t="shared" si="14"/>
        <v>#REF!</v>
      </c>
      <c r="T22" s="331" t="e">
        <f t="shared" si="15"/>
        <v>#REF!</v>
      </c>
      <c r="U22" s="338" t="e">
        <f t="shared" si="16"/>
        <v>#REF!</v>
      </c>
      <c r="V22" s="339" t="e">
        <f>VLOOKUP(A22,#REF!,7,0)</f>
        <v>#REF!</v>
      </c>
      <c r="W22" s="339" t="e">
        <f t="shared" si="17"/>
        <v>#REF!</v>
      </c>
      <c r="X22" s="339" t="e">
        <f t="shared" si="18"/>
        <v>#REF!</v>
      </c>
      <c r="Y22" s="339" t="e">
        <f t="shared" si="19"/>
        <v>#REF!</v>
      </c>
      <c r="Z22" s="339">
        <f t="shared" si="20"/>
        <v>6.67</v>
      </c>
      <c r="AA22" s="339">
        <v>2</v>
      </c>
      <c r="AB22" s="339">
        <f t="shared" si="21"/>
        <v>6.67</v>
      </c>
      <c r="AC22" s="339">
        <v>0</v>
      </c>
      <c r="AD22" s="339">
        <v>2.69</v>
      </c>
      <c r="AE22" s="339">
        <v>4.74</v>
      </c>
      <c r="AF22" s="339">
        <v>-2.0499999999999998</v>
      </c>
      <c r="AG22" s="339">
        <v>2.69</v>
      </c>
      <c r="AH22" s="346" t="e">
        <f t="shared" si="22"/>
        <v>#REF!</v>
      </c>
      <c r="AI22" s="347" t="e">
        <f t="shared" si="23"/>
        <v>#REF!</v>
      </c>
      <c r="AJ22" s="346" t="e">
        <f t="shared" si="24"/>
        <v>#REF!</v>
      </c>
      <c r="AK22" s="348">
        <v>4.67</v>
      </c>
      <c r="AL22" s="349" t="e">
        <f t="shared" si="25"/>
        <v>#REF!</v>
      </c>
      <c r="AM22" s="351" t="e">
        <f>AK22-AH22-AC22</f>
        <v>#REF!</v>
      </c>
      <c r="AN22" s="303" t="e">
        <f t="shared" si="26"/>
        <v>#REF!</v>
      </c>
    </row>
    <row r="23" spans="1:40" ht="16.5" customHeight="1">
      <c r="A23" s="288" t="s">
        <v>51</v>
      </c>
      <c r="B23" s="288"/>
      <c r="C23" s="288"/>
      <c r="D23" s="316" t="s">
        <v>46</v>
      </c>
      <c r="E23" s="316" t="s">
        <v>47</v>
      </c>
      <c r="F23" s="315"/>
      <c r="G23" s="313" t="e">
        <f>VLOOKUP(A23,#REF!,4,0)</f>
        <v>#REF!</v>
      </c>
      <c r="H23" s="313" t="e">
        <f>VLOOKUP(A23,#REF!,5,0)</f>
        <v>#REF!</v>
      </c>
      <c r="I23" s="313" t="e">
        <f>VLOOKUP(A23,#REF!,6,0)</f>
        <v>#REF!</v>
      </c>
      <c r="J23" s="330">
        <v>0.6</v>
      </c>
      <c r="K23" s="330">
        <f t="shared" si="9"/>
        <v>0.4</v>
      </c>
      <c r="L23" s="333">
        <v>0.2</v>
      </c>
      <c r="M23" s="331">
        <v>0.8</v>
      </c>
      <c r="N23" s="331"/>
      <c r="O23" s="331" t="e">
        <f t="shared" si="10"/>
        <v>#REF!</v>
      </c>
      <c r="P23" s="331" t="e">
        <f t="shared" si="11"/>
        <v>#REF!</v>
      </c>
      <c r="Q23" s="331" t="e">
        <f t="shared" si="12"/>
        <v>#REF!</v>
      </c>
      <c r="R23" s="331" t="e">
        <f t="shared" si="13"/>
        <v>#REF!</v>
      </c>
      <c r="S23" s="331" t="e">
        <f t="shared" si="14"/>
        <v>#REF!</v>
      </c>
      <c r="T23" s="331" t="e">
        <f t="shared" si="15"/>
        <v>#REF!</v>
      </c>
      <c r="U23" s="338" t="e">
        <f t="shared" si="16"/>
        <v>#REF!</v>
      </c>
      <c r="V23" s="339" t="e">
        <f>VLOOKUP(A23,#REF!,7,0)</f>
        <v>#REF!</v>
      </c>
      <c r="W23" s="339" t="e">
        <f t="shared" si="17"/>
        <v>#REF!</v>
      </c>
      <c r="X23" s="339" t="e">
        <f t="shared" si="18"/>
        <v>#REF!</v>
      </c>
      <c r="Y23" s="339" t="e">
        <f t="shared" si="19"/>
        <v>#REF!</v>
      </c>
      <c r="Z23" s="339">
        <f t="shared" si="20"/>
        <v>4.07</v>
      </c>
      <c r="AA23" s="339">
        <v>1</v>
      </c>
      <c r="AB23" s="339">
        <f t="shared" si="21"/>
        <v>4.07</v>
      </c>
      <c r="AC23" s="339">
        <v>0</v>
      </c>
      <c r="AD23" s="339">
        <v>1.72</v>
      </c>
      <c r="AE23" s="339">
        <v>2.8</v>
      </c>
      <c r="AF23" s="339">
        <v>-1.08</v>
      </c>
      <c r="AG23" s="339">
        <v>1.72</v>
      </c>
      <c r="AH23" s="346" t="e">
        <f t="shared" si="22"/>
        <v>#REF!</v>
      </c>
      <c r="AI23" s="347" t="e">
        <f t="shared" si="23"/>
        <v>#REF!</v>
      </c>
      <c r="AJ23" s="346" t="e">
        <f t="shared" si="24"/>
        <v>#REF!</v>
      </c>
      <c r="AK23" s="348">
        <v>3.07</v>
      </c>
      <c r="AL23" s="349" t="e">
        <f t="shared" si="25"/>
        <v>#REF!</v>
      </c>
      <c r="AM23" s="351" t="e">
        <f>AK23-AH23-AC23</f>
        <v>#REF!</v>
      </c>
      <c r="AN23" s="303" t="e">
        <f t="shared" si="26"/>
        <v>#REF!</v>
      </c>
    </row>
    <row r="24" spans="1:40" ht="16.5" customHeight="1">
      <c r="A24" s="288" t="s">
        <v>52</v>
      </c>
      <c r="B24" s="288"/>
      <c r="C24" s="288"/>
      <c r="D24" s="316" t="s">
        <v>46</v>
      </c>
      <c r="E24" s="316" t="s">
        <v>47</v>
      </c>
      <c r="F24" s="315"/>
      <c r="G24" s="313" t="e">
        <f>VLOOKUP(A24,#REF!,4,0)</f>
        <v>#REF!</v>
      </c>
      <c r="H24" s="313" t="e">
        <f>VLOOKUP(A24,#REF!,5,0)</f>
        <v>#REF!</v>
      </c>
      <c r="I24" s="313" t="e">
        <f>VLOOKUP(A24,#REF!,6,0)</f>
        <v>#REF!</v>
      </c>
      <c r="J24" s="330">
        <v>0.6</v>
      </c>
      <c r="K24" s="330">
        <f t="shared" si="9"/>
        <v>0.4</v>
      </c>
      <c r="L24" s="333">
        <v>0.2</v>
      </c>
      <c r="M24" s="331">
        <v>0.8</v>
      </c>
      <c r="N24" s="331"/>
      <c r="O24" s="331" t="e">
        <f t="shared" si="10"/>
        <v>#REF!</v>
      </c>
      <c r="P24" s="331" t="e">
        <f t="shared" si="11"/>
        <v>#REF!</v>
      </c>
      <c r="Q24" s="331" t="e">
        <f t="shared" si="12"/>
        <v>#REF!</v>
      </c>
      <c r="R24" s="331" t="e">
        <f t="shared" si="13"/>
        <v>#REF!</v>
      </c>
      <c r="S24" s="331" t="e">
        <f t="shared" si="14"/>
        <v>#REF!</v>
      </c>
      <c r="T24" s="331" t="e">
        <f t="shared" si="15"/>
        <v>#REF!</v>
      </c>
      <c r="U24" s="338" t="e">
        <f t="shared" si="16"/>
        <v>#REF!</v>
      </c>
      <c r="V24" s="339" t="e">
        <f>VLOOKUP(A24,#REF!,7,0)</f>
        <v>#REF!</v>
      </c>
      <c r="W24" s="339" t="e">
        <f t="shared" si="17"/>
        <v>#REF!</v>
      </c>
      <c r="X24" s="339" t="e">
        <f t="shared" si="18"/>
        <v>#REF!</v>
      </c>
      <c r="Y24" s="339" t="e">
        <f t="shared" si="19"/>
        <v>#REF!</v>
      </c>
      <c r="Z24" s="339">
        <f t="shared" si="20"/>
        <v>7.24</v>
      </c>
      <c r="AA24" s="339">
        <v>3</v>
      </c>
      <c r="AB24" s="339">
        <f t="shared" si="21"/>
        <v>7.24</v>
      </c>
      <c r="AC24" s="339">
        <v>0</v>
      </c>
      <c r="AD24" s="339">
        <v>2.8</v>
      </c>
      <c r="AE24" s="339">
        <v>5.08</v>
      </c>
      <c r="AF24" s="339">
        <v>-2.2799999999999998</v>
      </c>
      <c r="AG24" s="339">
        <v>2.8</v>
      </c>
      <c r="AH24" s="346" t="e">
        <f t="shared" si="22"/>
        <v>#REF!</v>
      </c>
      <c r="AI24" s="347" t="e">
        <f t="shared" si="23"/>
        <v>#REF!</v>
      </c>
      <c r="AJ24" s="346" t="e">
        <f t="shared" si="24"/>
        <v>#REF!</v>
      </c>
      <c r="AK24" s="348">
        <v>4.24</v>
      </c>
      <c r="AL24" s="349" t="e">
        <f t="shared" si="25"/>
        <v>#REF!</v>
      </c>
      <c r="AM24" s="351" t="e">
        <f>AK24-AH24-AC24</f>
        <v>#REF!</v>
      </c>
      <c r="AN24" s="303" t="e">
        <f t="shared" si="26"/>
        <v>#REF!</v>
      </c>
    </row>
    <row r="25" spans="1:40" ht="16.5" customHeight="1">
      <c r="A25" s="288" t="s">
        <v>53</v>
      </c>
      <c r="B25" s="288"/>
      <c r="C25" s="288"/>
      <c r="D25" s="316" t="s">
        <v>46</v>
      </c>
      <c r="E25" s="316" t="s">
        <v>47</v>
      </c>
      <c r="F25" s="315"/>
      <c r="G25" s="313" t="e">
        <f>VLOOKUP(A25,#REF!,4,0)</f>
        <v>#REF!</v>
      </c>
      <c r="H25" s="313" t="e">
        <f>VLOOKUP(A25,#REF!,5,0)</f>
        <v>#REF!</v>
      </c>
      <c r="I25" s="313" t="e">
        <f>VLOOKUP(A25,#REF!,6,0)</f>
        <v>#REF!</v>
      </c>
      <c r="J25" s="330">
        <v>0.6</v>
      </c>
      <c r="K25" s="330">
        <f t="shared" si="9"/>
        <v>0.4</v>
      </c>
      <c r="L25" s="333">
        <v>0.2</v>
      </c>
      <c r="M25" s="331">
        <v>0.8</v>
      </c>
      <c r="N25" s="331"/>
      <c r="O25" s="331" t="e">
        <f t="shared" si="10"/>
        <v>#REF!</v>
      </c>
      <c r="P25" s="331" t="e">
        <f t="shared" si="11"/>
        <v>#REF!</v>
      </c>
      <c r="Q25" s="331" t="e">
        <f t="shared" si="12"/>
        <v>#REF!</v>
      </c>
      <c r="R25" s="331" t="e">
        <f t="shared" si="13"/>
        <v>#REF!</v>
      </c>
      <c r="S25" s="331" t="e">
        <f t="shared" si="14"/>
        <v>#REF!</v>
      </c>
      <c r="T25" s="331" t="e">
        <f t="shared" si="15"/>
        <v>#REF!</v>
      </c>
      <c r="U25" s="338" t="e">
        <f t="shared" si="16"/>
        <v>#REF!</v>
      </c>
      <c r="V25" s="339" t="e">
        <f>VLOOKUP(A25,#REF!,7,0)</f>
        <v>#REF!</v>
      </c>
      <c r="W25" s="339" t="e">
        <f t="shared" si="17"/>
        <v>#REF!</v>
      </c>
      <c r="X25" s="339" t="e">
        <f t="shared" si="18"/>
        <v>#REF!</v>
      </c>
      <c r="Y25" s="339" t="e">
        <f t="shared" si="19"/>
        <v>#REF!</v>
      </c>
      <c r="Z25" s="339">
        <f t="shared" si="20"/>
        <v>2.75</v>
      </c>
      <c r="AA25" s="339">
        <v>1</v>
      </c>
      <c r="AB25" s="339">
        <f t="shared" si="21"/>
        <v>2.75</v>
      </c>
      <c r="AC25" s="339">
        <v>0</v>
      </c>
      <c r="AD25" s="339">
        <v>1.51</v>
      </c>
      <c r="AE25" s="339">
        <v>2.87</v>
      </c>
      <c r="AF25" s="339">
        <v>-1.36</v>
      </c>
      <c r="AG25" s="339">
        <v>1.51</v>
      </c>
      <c r="AH25" s="346" t="e">
        <f t="shared" si="22"/>
        <v>#REF!</v>
      </c>
      <c r="AI25" s="347" t="e">
        <f t="shared" si="23"/>
        <v>#REF!</v>
      </c>
      <c r="AJ25" s="346" t="e">
        <f t="shared" si="24"/>
        <v>#REF!</v>
      </c>
      <c r="AK25" s="348">
        <v>1.75</v>
      </c>
      <c r="AL25" s="349" t="e">
        <f t="shared" si="25"/>
        <v>#REF!</v>
      </c>
      <c r="AM25" s="351" t="e">
        <f>AK25-AH25-AC25</f>
        <v>#REF!</v>
      </c>
      <c r="AN25" s="303" t="e">
        <f t="shared" si="26"/>
        <v>#REF!</v>
      </c>
    </row>
    <row r="26" spans="1:40" ht="16.5" customHeight="1">
      <c r="A26" s="288" t="s">
        <v>54</v>
      </c>
      <c r="B26" s="317"/>
      <c r="C26" s="317"/>
      <c r="D26" s="316" t="s">
        <v>55</v>
      </c>
      <c r="E26" s="318" t="s">
        <v>47</v>
      </c>
      <c r="F26" s="315"/>
      <c r="G26" s="313" t="e">
        <f>VLOOKUP(A26,#REF!,4,0)</f>
        <v>#REF!</v>
      </c>
      <c r="H26" s="313" t="e">
        <f>VLOOKUP(A26,#REF!,5,0)</f>
        <v>#REF!</v>
      </c>
      <c r="I26" s="313" t="e">
        <f>VLOOKUP(A26,#REF!,6,0)</f>
        <v>#REF!</v>
      </c>
      <c r="J26" s="330">
        <v>0.6</v>
      </c>
      <c r="K26" s="330">
        <f t="shared" si="9"/>
        <v>0.4</v>
      </c>
      <c r="L26" s="333">
        <v>0.6</v>
      </c>
      <c r="M26" s="333">
        <v>0</v>
      </c>
      <c r="N26" s="333">
        <v>0.4</v>
      </c>
      <c r="O26" s="331" t="e">
        <f t="shared" si="10"/>
        <v>#REF!</v>
      </c>
      <c r="P26" s="331" t="e">
        <f t="shared" si="11"/>
        <v>#REF!</v>
      </c>
      <c r="Q26" s="331" t="e">
        <f t="shared" si="12"/>
        <v>#REF!</v>
      </c>
      <c r="R26" s="331" t="e">
        <f t="shared" si="13"/>
        <v>#REF!</v>
      </c>
      <c r="S26" s="331" t="e">
        <f t="shared" si="14"/>
        <v>#REF!</v>
      </c>
      <c r="T26" s="331" t="e">
        <f t="shared" si="15"/>
        <v>#REF!</v>
      </c>
      <c r="U26" s="338" t="e">
        <f t="shared" si="16"/>
        <v>#REF!</v>
      </c>
      <c r="V26" s="339" t="e">
        <f>VLOOKUP(A26,#REF!,7,0)</f>
        <v>#REF!</v>
      </c>
      <c r="W26" s="339" t="e">
        <f t="shared" si="17"/>
        <v>#REF!</v>
      </c>
      <c r="X26" s="339" t="e">
        <f t="shared" si="18"/>
        <v>#REF!</v>
      </c>
      <c r="Y26" s="339" t="e">
        <f t="shared" si="19"/>
        <v>#REF!</v>
      </c>
      <c r="Z26" s="339">
        <f t="shared" si="20"/>
        <v>203.29</v>
      </c>
      <c r="AA26" s="339">
        <v>97</v>
      </c>
      <c r="AB26" s="339">
        <f t="shared" si="21"/>
        <v>158.29</v>
      </c>
      <c r="AC26" s="339">
        <v>45</v>
      </c>
      <c r="AD26" s="339">
        <v>38.92</v>
      </c>
      <c r="AE26" s="339">
        <v>13.59</v>
      </c>
      <c r="AF26" s="339">
        <v>25.33</v>
      </c>
      <c r="AG26" s="339">
        <v>38.92</v>
      </c>
      <c r="AH26" s="346" t="e">
        <f t="shared" si="22"/>
        <v>#REF!</v>
      </c>
      <c r="AI26" s="347" t="e">
        <f t="shared" si="23"/>
        <v>#REF!</v>
      </c>
      <c r="AJ26" s="346" t="e">
        <f t="shared" si="24"/>
        <v>#REF!</v>
      </c>
      <c r="AK26" s="348">
        <v>61.29</v>
      </c>
      <c r="AL26" s="349" t="e">
        <f t="shared" si="25"/>
        <v>#REF!</v>
      </c>
      <c r="AM26" s="348"/>
      <c r="AN26" s="303" t="e">
        <f t="shared" si="26"/>
        <v>#REF!</v>
      </c>
    </row>
    <row r="27" spans="1:40" ht="16.5" customHeight="1">
      <c r="A27" s="288" t="s">
        <v>56</v>
      </c>
      <c r="B27" s="317"/>
      <c r="C27" s="317"/>
      <c r="D27" s="316" t="s">
        <v>55</v>
      </c>
      <c r="E27" s="318" t="s">
        <v>47</v>
      </c>
      <c r="F27" s="315"/>
      <c r="G27" s="313" t="e">
        <f>VLOOKUP(A27,#REF!,4,0)</f>
        <v>#REF!</v>
      </c>
      <c r="H27" s="313" t="e">
        <f>VLOOKUP(A27,#REF!,5,0)</f>
        <v>#REF!</v>
      </c>
      <c r="I27" s="313" t="e">
        <f>VLOOKUP(A27,#REF!,6,0)</f>
        <v>#REF!</v>
      </c>
      <c r="J27" s="330">
        <v>0.6</v>
      </c>
      <c r="K27" s="330">
        <f t="shared" si="9"/>
        <v>0.4</v>
      </c>
      <c r="L27" s="331">
        <v>0.6</v>
      </c>
      <c r="M27" s="331">
        <v>0</v>
      </c>
      <c r="N27" s="331">
        <v>0.4</v>
      </c>
      <c r="O27" s="331" t="e">
        <f t="shared" si="10"/>
        <v>#REF!</v>
      </c>
      <c r="P27" s="331" t="e">
        <f t="shared" si="11"/>
        <v>#REF!</v>
      </c>
      <c r="Q27" s="331" t="e">
        <f t="shared" si="12"/>
        <v>#REF!</v>
      </c>
      <c r="R27" s="331" t="e">
        <f t="shared" si="13"/>
        <v>#REF!</v>
      </c>
      <c r="S27" s="331" t="e">
        <f t="shared" si="14"/>
        <v>#REF!</v>
      </c>
      <c r="T27" s="331" t="e">
        <f t="shared" si="15"/>
        <v>#REF!</v>
      </c>
      <c r="U27" s="338" t="e">
        <f t="shared" si="16"/>
        <v>#REF!</v>
      </c>
      <c r="V27" s="339" t="e">
        <f>VLOOKUP(A27,#REF!,7,0)</f>
        <v>#REF!</v>
      </c>
      <c r="W27" s="339" t="e">
        <f t="shared" si="17"/>
        <v>#REF!</v>
      </c>
      <c r="X27" s="339" t="e">
        <f t="shared" si="18"/>
        <v>#REF!</v>
      </c>
      <c r="Y27" s="339" t="e">
        <f t="shared" si="19"/>
        <v>#REF!</v>
      </c>
      <c r="Z27" s="339">
        <f t="shared" si="20"/>
        <v>266.14999999999998</v>
      </c>
      <c r="AA27" s="339">
        <v>95</v>
      </c>
      <c r="AB27" s="339">
        <f t="shared" si="21"/>
        <v>213.15</v>
      </c>
      <c r="AC27" s="339">
        <v>53</v>
      </c>
      <c r="AD27" s="339">
        <v>110.89</v>
      </c>
      <c r="AE27" s="339">
        <v>50.27</v>
      </c>
      <c r="AF27" s="339">
        <v>60.62</v>
      </c>
      <c r="AG27" s="339">
        <v>110.89</v>
      </c>
      <c r="AH27" s="346" t="e">
        <f t="shared" si="22"/>
        <v>#REF!</v>
      </c>
      <c r="AI27" s="347" t="e">
        <f t="shared" si="23"/>
        <v>#REF!</v>
      </c>
      <c r="AJ27" s="346" t="e">
        <f t="shared" si="24"/>
        <v>#REF!</v>
      </c>
      <c r="AK27" s="348">
        <v>118.15</v>
      </c>
      <c r="AL27" s="349" t="e">
        <f t="shared" si="25"/>
        <v>#REF!</v>
      </c>
      <c r="AM27" s="351" t="e">
        <f>AK27-AH27-AC27</f>
        <v>#REF!</v>
      </c>
      <c r="AN27" s="303" t="e">
        <f t="shared" si="26"/>
        <v>#REF!</v>
      </c>
    </row>
    <row r="28" spans="1:40" s="296" customFormat="1" ht="16.5" customHeight="1">
      <c r="A28" s="277" t="s">
        <v>57</v>
      </c>
      <c r="B28" s="277"/>
      <c r="C28" s="277"/>
      <c r="D28" s="319"/>
      <c r="E28" s="319"/>
      <c r="F28" s="277"/>
      <c r="G28" s="320" t="e">
        <f>SUM(G30:G35)</f>
        <v>#REF!</v>
      </c>
      <c r="H28" s="320" t="e">
        <f>SUM(H30:H35)</f>
        <v>#REF!</v>
      </c>
      <c r="I28" s="320" t="e">
        <f>SUM(I30:I35)</f>
        <v>#REF!</v>
      </c>
      <c r="J28" s="334"/>
      <c r="K28" s="334"/>
      <c r="L28" s="334"/>
      <c r="M28" s="334"/>
      <c r="N28" s="334"/>
      <c r="O28" s="332" t="e">
        <f t="shared" ref="O28:AG28" si="27">SUM(O30:O35)</f>
        <v>#REF!</v>
      </c>
      <c r="P28" s="332" t="e">
        <f t="shared" si="27"/>
        <v>#REF!</v>
      </c>
      <c r="Q28" s="332" t="e">
        <f t="shared" si="27"/>
        <v>#REF!</v>
      </c>
      <c r="R28" s="332" t="e">
        <f t="shared" si="27"/>
        <v>#REF!</v>
      </c>
      <c r="S28" s="332" t="e">
        <f t="shared" si="27"/>
        <v>#REF!</v>
      </c>
      <c r="T28" s="332" t="e">
        <f t="shared" si="27"/>
        <v>#REF!</v>
      </c>
      <c r="U28" s="332" t="e">
        <f t="shared" si="27"/>
        <v>#REF!</v>
      </c>
      <c r="V28" s="332" t="e">
        <f t="shared" si="27"/>
        <v>#REF!</v>
      </c>
      <c r="W28" s="332" t="e">
        <f t="shared" si="27"/>
        <v>#REF!</v>
      </c>
      <c r="X28" s="332" t="e">
        <f t="shared" si="27"/>
        <v>#REF!</v>
      </c>
      <c r="Y28" s="332" t="e">
        <f t="shared" si="27"/>
        <v>#REF!</v>
      </c>
      <c r="Z28" s="332">
        <f t="shared" si="27"/>
        <v>448.98999999999995</v>
      </c>
      <c r="AA28" s="332">
        <f t="shared" si="27"/>
        <v>211</v>
      </c>
      <c r="AB28" s="332">
        <f t="shared" si="27"/>
        <v>337.98999999999995</v>
      </c>
      <c r="AC28" s="332">
        <f t="shared" si="27"/>
        <v>111</v>
      </c>
      <c r="AD28" s="332">
        <f t="shared" si="27"/>
        <v>79.53</v>
      </c>
      <c r="AE28" s="332">
        <f t="shared" si="27"/>
        <v>84.38</v>
      </c>
      <c r="AF28" s="332">
        <f t="shared" si="27"/>
        <v>-4.8499999999999996</v>
      </c>
      <c r="AG28" s="332">
        <f t="shared" si="27"/>
        <v>79.53</v>
      </c>
      <c r="AH28" s="332" t="e">
        <f t="shared" ref="AH28:AM28" si="28">SUM(AH30:AH35)</f>
        <v>#REF!</v>
      </c>
      <c r="AI28" s="332" t="e">
        <f t="shared" si="28"/>
        <v>#REF!</v>
      </c>
      <c r="AJ28" s="332" t="e">
        <f t="shared" si="28"/>
        <v>#REF!</v>
      </c>
      <c r="AK28" s="332">
        <f t="shared" si="28"/>
        <v>126.99</v>
      </c>
      <c r="AL28" s="350" t="e">
        <f t="shared" si="28"/>
        <v>#REF!</v>
      </c>
      <c r="AM28" s="332" t="e">
        <f t="shared" si="28"/>
        <v>#REF!</v>
      </c>
    </row>
    <row r="29" spans="1:40" s="296" customFormat="1" ht="24" customHeight="1">
      <c r="A29" s="277" t="s">
        <v>43</v>
      </c>
      <c r="B29" s="277"/>
      <c r="C29" s="277"/>
      <c r="D29" s="319"/>
      <c r="E29" s="319"/>
      <c r="F29" s="277"/>
      <c r="G29" s="320" t="e">
        <f>SUM(G30:G30)</f>
        <v>#REF!</v>
      </c>
      <c r="H29" s="320" t="e">
        <f>SUM(H30:H30)</f>
        <v>#REF!</v>
      </c>
      <c r="I29" s="320" t="e">
        <f>SUM(I30:I30)</f>
        <v>#REF!</v>
      </c>
      <c r="J29" s="328"/>
      <c r="K29" s="328"/>
      <c r="L29" s="328"/>
      <c r="M29" s="328"/>
      <c r="N29" s="328"/>
      <c r="O29" s="327" t="e">
        <f t="shared" ref="O29:AG29" si="29">SUM(O30:O30)</f>
        <v>#REF!</v>
      </c>
      <c r="P29" s="327" t="e">
        <f t="shared" si="29"/>
        <v>#REF!</v>
      </c>
      <c r="Q29" s="327" t="e">
        <f t="shared" si="29"/>
        <v>#REF!</v>
      </c>
      <c r="R29" s="327" t="e">
        <f t="shared" si="29"/>
        <v>#REF!</v>
      </c>
      <c r="S29" s="327" t="e">
        <f t="shared" si="29"/>
        <v>#REF!</v>
      </c>
      <c r="T29" s="327" t="e">
        <f t="shared" si="29"/>
        <v>#REF!</v>
      </c>
      <c r="U29" s="327" t="e">
        <f t="shared" si="29"/>
        <v>#REF!</v>
      </c>
      <c r="V29" s="327" t="e">
        <f t="shared" si="29"/>
        <v>#REF!</v>
      </c>
      <c r="W29" s="327" t="e">
        <f t="shared" si="29"/>
        <v>#REF!</v>
      </c>
      <c r="X29" s="327" t="e">
        <f t="shared" si="29"/>
        <v>#REF!</v>
      </c>
      <c r="Y29" s="327" t="e">
        <f t="shared" si="29"/>
        <v>#REF!</v>
      </c>
      <c r="Z29" s="327">
        <f t="shared" si="29"/>
        <v>44.08</v>
      </c>
      <c r="AA29" s="327">
        <f t="shared" si="29"/>
        <v>19</v>
      </c>
      <c r="AB29" s="327">
        <f t="shared" si="29"/>
        <v>44.08</v>
      </c>
      <c r="AC29" s="327">
        <f t="shared" si="29"/>
        <v>0</v>
      </c>
      <c r="AD29" s="327">
        <f t="shared" si="29"/>
        <v>16.03</v>
      </c>
      <c r="AE29" s="327">
        <f t="shared" si="29"/>
        <v>16.03</v>
      </c>
      <c r="AF29" s="327">
        <f t="shared" si="29"/>
        <v>0</v>
      </c>
      <c r="AG29" s="327">
        <f t="shared" si="29"/>
        <v>16.03</v>
      </c>
      <c r="AH29" s="327" t="e">
        <f t="shared" ref="AH29:AM29" si="30">SUM(AH30:AH30)</f>
        <v>#REF!</v>
      </c>
      <c r="AI29" s="327" t="e">
        <f t="shared" si="30"/>
        <v>#REF!</v>
      </c>
      <c r="AJ29" s="327" t="e">
        <f t="shared" si="30"/>
        <v>#REF!</v>
      </c>
      <c r="AK29" s="327">
        <f t="shared" si="30"/>
        <v>25.08</v>
      </c>
      <c r="AL29" s="352" t="e">
        <f t="shared" si="30"/>
        <v>#REF!</v>
      </c>
      <c r="AM29" s="327" t="e">
        <f t="shared" si="30"/>
        <v>#REF!</v>
      </c>
    </row>
    <row r="30" spans="1:40" ht="16.5" customHeight="1">
      <c r="A30" s="288" t="s">
        <v>58</v>
      </c>
      <c r="B30" s="288"/>
      <c r="C30" s="288"/>
      <c r="D30" s="316"/>
      <c r="E30" s="316"/>
      <c r="F30" s="315"/>
      <c r="G30" s="313" t="e">
        <f>VLOOKUP(A30,#REF!,4,0)</f>
        <v>#REF!</v>
      </c>
      <c r="H30" s="313" t="e">
        <f>VLOOKUP(A30,#REF!,5,0)</f>
        <v>#REF!</v>
      </c>
      <c r="I30" s="313" t="e">
        <f>VLOOKUP(A30,#REF!,6,0)</f>
        <v>#REF!</v>
      </c>
      <c r="J30" s="330">
        <v>0.6</v>
      </c>
      <c r="K30" s="330">
        <f t="shared" ref="K30:K35" si="31">1-J30</f>
        <v>0.4</v>
      </c>
      <c r="L30" s="331">
        <v>0</v>
      </c>
      <c r="M30" s="331">
        <v>1</v>
      </c>
      <c r="N30" s="331">
        <v>0</v>
      </c>
      <c r="O30" s="331" t="e">
        <f t="shared" si="10"/>
        <v>#REF!</v>
      </c>
      <c r="P30" s="331" t="e">
        <f t="shared" ref="P30:P35" si="32">ROUND(J30*(H30*0.2+I30*0.16),2)</f>
        <v>#REF!</v>
      </c>
      <c r="Q30" s="331" t="e">
        <f t="shared" ref="Q30:Q35" si="33">ROUND(K30*L30*(H30*0.2+I30*0.16),2)</f>
        <v>#REF!</v>
      </c>
      <c r="R30" s="331" t="e">
        <f t="shared" ref="R30:R35" si="34">ROUND(K30*M30*(H30*0.2+I30*0.16),2)</f>
        <v>#REF!</v>
      </c>
      <c r="S30" s="331" t="e">
        <f t="shared" ref="S30:S35" si="35">ROUND(K30*N30*(H30*0.2+I30*0.16),2)</f>
        <v>#REF!</v>
      </c>
      <c r="T30" s="331" t="e">
        <f t="shared" ref="T30:T35" si="36">R30+S30</f>
        <v>#REF!</v>
      </c>
      <c r="U30" s="338" t="e">
        <f t="shared" ref="U30:U35" si="37">ROUND((H30*0.2+I30*0.16),2)</f>
        <v>#REF!</v>
      </c>
      <c r="V30" s="339" t="e">
        <f>VLOOKUP(A30,#REF!,7,0)</f>
        <v>#REF!</v>
      </c>
      <c r="W30" s="339" t="e">
        <f t="shared" ref="W30:W35" si="38">X30+Y30</f>
        <v>#REF!</v>
      </c>
      <c r="X30" s="339" t="e">
        <f t="shared" ref="X30:X35" si="39">P30+V30</f>
        <v>#REF!</v>
      </c>
      <c r="Y30" s="339" t="e">
        <f t="shared" ref="Y30:Y35" si="40">Q30</f>
        <v>#REF!</v>
      </c>
      <c r="Z30" s="339">
        <f t="shared" ref="Z30:Z35" si="41">AB30+AC30</f>
        <v>44.08</v>
      </c>
      <c r="AA30" s="339">
        <v>19</v>
      </c>
      <c r="AB30" s="339">
        <f t="shared" ref="AB30:AB35" si="42">AA30+AK30</f>
        <v>44.08</v>
      </c>
      <c r="AC30" s="339">
        <v>0</v>
      </c>
      <c r="AD30" s="339">
        <v>16.03</v>
      </c>
      <c r="AE30" s="339">
        <v>16.03</v>
      </c>
      <c r="AF30" s="339">
        <v>0</v>
      </c>
      <c r="AG30" s="339">
        <v>16.03</v>
      </c>
      <c r="AH30" s="346" t="e">
        <f t="shared" ref="AH30:AH35" si="43">AI30+AJ30</f>
        <v>#REF!</v>
      </c>
      <c r="AI30" s="347" t="e">
        <f t="shared" ref="AI30:AI35" si="44">P30-AA30+V30</f>
        <v>#REF!</v>
      </c>
      <c r="AJ30" s="346" t="e">
        <f t="shared" ref="AJ30:AJ35" si="45">Q30-AC30</f>
        <v>#REF!</v>
      </c>
      <c r="AK30" s="348">
        <v>25.08</v>
      </c>
      <c r="AL30" s="349" t="e">
        <f t="shared" ref="AL30:AL35" si="46">W30-Z30</f>
        <v>#REF!</v>
      </c>
      <c r="AM30" s="351" t="e">
        <f>AK30-AI30</f>
        <v>#REF!</v>
      </c>
      <c r="AN30" s="303" t="e">
        <f t="shared" ref="AN30:AN35" si="47">AL30+AC30</f>
        <v>#REF!</v>
      </c>
    </row>
    <row r="31" spans="1:40" ht="16.5" customHeight="1">
      <c r="A31" s="288" t="s">
        <v>59</v>
      </c>
      <c r="B31" s="317"/>
      <c r="C31" s="317"/>
      <c r="D31" s="316" t="s">
        <v>55</v>
      </c>
      <c r="E31" s="316" t="s">
        <v>60</v>
      </c>
      <c r="F31" s="315"/>
      <c r="G31" s="313" t="e">
        <f>VLOOKUP(A31,#REF!,4,0)</f>
        <v>#REF!</v>
      </c>
      <c r="H31" s="313" t="e">
        <f>VLOOKUP(A31,#REF!,5,0)</f>
        <v>#REF!</v>
      </c>
      <c r="I31" s="313" t="e">
        <f>VLOOKUP(A31,#REF!,6,0)</f>
        <v>#REF!</v>
      </c>
      <c r="J31" s="330">
        <v>0.6</v>
      </c>
      <c r="K31" s="330">
        <f t="shared" si="31"/>
        <v>0.4</v>
      </c>
      <c r="L31" s="335">
        <v>0.65</v>
      </c>
      <c r="M31" s="336"/>
      <c r="N31" s="335">
        <v>0.35</v>
      </c>
      <c r="O31" s="331" t="e">
        <f t="shared" si="10"/>
        <v>#REF!</v>
      </c>
      <c r="P31" s="331" t="e">
        <f t="shared" si="32"/>
        <v>#REF!</v>
      </c>
      <c r="Q31" s="331" t="e">
        <f t="shared" si="33"/>
        <v>#REF!</v>
      </c>
      <c r="R31" s="331" t="e">
        <f t="shared" si="34"/>
        <v>#REF!</v>
      </c>
      <c r="S31" s="331" t="e">
        <f t="shared" si="35"/>
        <v>#REF!</v>
      </c>
      <c r="T31" s="331" t="e">
        <f t="shared" si="36"/>
        <v>#REF!</v>
      </c>
      <c r="U31" s="338" t="e">
        <f t="shared" si="37"/>
        <v>#REF!</v>
      </c>
      <c r="V31" s="339" t="e">
        <f>VLOOKUP(A31,#REF!,7,0)</f>
        <v>#REF!</v>
      </c>
      <c r="W31" s="339" t="e">
        <f t="shared" si="38"/>
        <v>#REF!</v>
      </c>
      <c r="X31" s="339" t="e">
        <f t="shared" si="39"/>
        <v>#REF!</v>
      </c>
      <c r="Y31" s="339" t="e">
        <f t="shared" si="40"/>
        <v>#REF!</v>
      </c>
      <c r="Z31" s="339">
        <f t="shared" si="41"/>
        <v>22.15</v>
      </c>
      <c r="AA31" s="339">
        <v>12</v>
      </c>
      <c r="AB31" s="339">
        <f t="shared" si="42"/>
        <v>17.149999999999999</v>
      </c>
      <c r="AC31" s="339">
        <v>5</v>
      </c>
      <c r="AD31" s="339">
        <v>-0.61</v>
      </c>
      <c r="AE31" s="339">
        <v>0.81</v>
      </c>
      <c r="AF31" s="339">
        <v>-1.42</v>
      </c>
      <c r="AG31" s="339">
        <v>-0.61</v>
      </c>
      <c r="AH31" s="346" t="e">
        <f t="shared" si="43"/>
        <v>#REF!</v>
      </c>
      <c r="AI31" s="347" t="e">
        <f t="shared" si="44"/>
        <v>#REF!</v>
      </c>
      <c r="AJ31" s="346" t="e">
        <f t="shared" si="45"/>
        <v>#REF!</v>
      </c>
      <c r="AK31" s="348">
        <v>5.15</v>
      </c>
      <c r="AL31" s="349" t="e">
        <f t="shared" si="46"/>
        <v>#REF!</v>
      </c>
      <c r="AM31" s="348"/>
      <c r="AN31" s="303" t="e">
        <f t="shared" si="47"/>
        <v>#REF!</v>
      </c>
    </row>
    <row r="32" spans="1:40" ht="16.5" customHeight="1">
      <c r="A32" s="288" t="s">
        <v>61</v>
      </c>
      <c r="B32" s="317"/>
      <c r="C32" s="317"/>
      <c r="D32" s="316" t="s">
        <v>55</v>
      </c>
      <c r="E32" s="318" t="s">
        <v>47</v>
      </c>
      <c r="F32" s="315"/>
      <c r="G32" s="313" t="e">
        <f>VLOOKUP(A32,#REF!,4,0)</f>
        <v>#REF!</v>
      </c>
      <c r="H32" s="313" t="e">
        <f>VLOOKUP(A32,#REF!,5,0)</f>
        <v>#REF!</v>
      </c>
      <c r="I32" s="313" t="e">
        <f>VLOOKUP(A32,#REF!,6,0)</f>
        <v>#REF!</v>
      </c>
      <c r="J32" s="330">
        <v>0.6</v>
      </c>
      <c r="K32" s="330">
        <f t="shared" si="31"/>
        <v>0.4</v>
      </c>
      <c r="L32" s="333">
        <v>0.65</v>
      </c>
      <c r="M32" s="333">
        <v>0</v>
      </c>
      <c r="N32" s="333">
        <v>0.35</v>
      </c>
      <c r="O32" s="331" t="e">
        <f t="shared" si="10"/>
        <v>#REF!</v>
      </c>
      <c r="P32" s="331" t="e">
        <f t="shared" si="32"/>
        <v>#REF!</v>
      </c>
      <c r="Q32" s="331" t="e">
        <f t="shared" si="33"/>
        <v>#REF!</v>
      </c>
      <c r="R32" s="331" t="e">
        <f t="shared" si="34"/>
        <v>#REF!</v>
      </c>
      <c r="S32" s="331" t="e">
        <f t="shared" si="35"/>
        <v>#REF!</v>
      </c>
      <c r="T32" s="331" t="e">
        <f t="shared" si="36"/>
        <v>#REF!</v>
      </c>
      <c r="U32" s="338" t="e">
        <f t="shared" si="37"/>
        <v>#REF!</v>
      </c>
      <c r="V32" s="339" t="e">
        <f>VLOOKUP(A32,#REF!,7,0)</f>
        <v>#REF!</v>
      </c>
      <c r="W32" s="339" t="e">
        <f t="shared" si="38"/>
        <v>#REF!</v>
      </c>
      <c r="X32" s="339" t="e">
        <f t="shared" si="39"/>
        <v>#REF!</v>
      </c>
      <c r="Y32" s="339" t="e">
        <f t="shared" si="40"/>
        <v>#REF!</v>
      </c>
      <c r="Z32" s="339">
        <f t="shared" si="41"/>
        <v>80.12</v>
      </c>
      <c r="AA32" s="339">
        <v>49</v>
      </c>
      <c r="AB32" s="339">
        <f t="shared" si="42"/>
        <v>53.12</v>
      </c>
      <c r="AC32" s="339">
        <v>27</v>
      </c>
      <c r="AD32" s="339">
        <v>-3.00000000000002E-2</v>
      </c>
      <c r="AE32" s="339">
        <v>6.1</v>
      </c>
      <c r="AF32" s="339">
        <v>-6.13</v>
      </c>
      <c r="AG32" s="339">
        <v>-3.00000000000002E-2</v>
      </c>
      <c r="AH32" s="346" t="e">
        <f t="shared" si="43"/>
        <v>#REF!</v>
      </c>
      <c r="AI32" s="347" t="e">
        <f t="shared" si="44"/>
        <v>#REF!</v>
      </c>
      <c r="AJ32" s="346" t="e">
        <f t="shared" si="45"/>
        <v>#REF!</v>
      </c>
      <c r="AK32" s="348">
        <v>4.12</v>
      </c>
      <c r="AL32" s="349" t="e">
        <f t="shared" si="46"/>
        <v>#REF!</v>
      </c>
      <c r="AM32" s="348"/>
      <c r="AN32" s="303" t="e">
        <f t="shared" si="47"/>
        <v>#REF!</v>
      </c>
    </row>
    <row r="33" spans="1:40" ht="16.5" customHeight="1">
      <c r="A33" s="288" t="s">
        <v>62</v>
      </c>
      <c r="B33" s="317"/>
      <c r="C33" s="317"/>
      <c r="D33" s="316" t="s">
        <v>55</v>
      </c>
      <c r="E33" s="318" t="s">
        <v>47</v>
      </c>
      <c r="F33" s="315"/>
      <c r="G33" s="313" t="e">
        <f>VLOOKUP(A33,#REF!,4,0)</f>
        <v>#REF!</v>
      </c>
      <c r="H33" s="313" t="e">
        <f>VLOOKUP(A33,#REF!,5,0)</f>
        <v>#REF!</v>
      </c>
      <c r="I33" s="313" t="e">
        <f>VLOOKUP(A33,#REF!,6,0)</f>
        <v>#REF!</v>
      </c>
      <c r="J33" s="330">
        <v>0.6</v>
      </c>
      <c r="K33" s="330">
        <f t="shared" si="31"/>
        <v>0.4</v>
      </c>
      <c r="L33" s="333">
        <v>0.65</v>
      </c>
      <c r="M33" s="333">
        <v>0</v>
      </c>
      <c r="N33" s="333">
        <v>0.35</v>
      </c>
      <c r="O33" s="331" t="e">
        <f t="shared" si="10"/>
        <v>#REF!</v>
      </c>
      <c r="P33" s="331" t="e">
        <f t="shared" si="32"/>
        <v>#REF!</v>
      </c>
      <c r="Q33" s="331" t="e">
        <f t="shared" si="33"/>
        <v>#REF!</v>
      </c>
      <c r="R33" s="331" t="e">
        <f t="shared" si="34"/>
        <v>#REF!</v>
      </c>
      <c r="S33" s="331" t="e">
        <f t="shared" si="35"/>
        <v>#REF!</v>
      </c>
      <c r="T33" s="331" t="e">
        <f t="shared" si="36"/>
        <v>#REF!</v>
      </c>
      <c r="U33" s="338" t="e">
        <f t="shared" si="37"/>
        <v>#REF!</v>
      </c>
      <c r="V33" s="339" t="e">
        <f>VLOOKUP(A33,#REF!,7,0)</f>
        <v>#REF!</v>
      </c>
      <c r="W33" s="339" t="e">
        <f t="shared" si="38"/>
        <v>#REF!</v>
      </c>
      <c r="X33" s="339" t="e">
        <f t="shared" si="39"/>
        <v>#REF!</v>
      </c>
      <c r="Y33" s="339" t="e">
        <f t="shared" si="40"/>
        <v>#REF!</v>
      </c>
      <c r="Z33" s="339">
        <f t="shared" si="41"/>
        <v>66.509999999999991</v>
      </c>
      <c r="AA33" s="339">
        <v>35</v>
      </c>
      <c r="AB33" s="339">
        <f t="shared" si="42"/>
        <v>50.51</v>
      </c>
      <c r="AC33" s="339">
        <v>16</v>
      </c>
      <c r="AD33" s="339">
        <v>9.59</v>
      </c>
      <c r="AE33" s="339">
        <v>10.96</v>
      </c>
      <c r="AF33" s="339">
        <v>-1.37</v>
      </c>
      <c r="AG33" s="339">
        <v>9.59</v>
      </c>
      <c r="AH33" s="346" t="e">
        <f t="shared" si="43"/>
        <v>#REF!</v>
      </c>
      <c r="AI33" s="347" t="e">
        <f t="shared" si="44"/>
        <v>#REF!</v>
      </c>
      <c r="AJ33" s="346" t="e">
        <f t="shared" si="45"/>
        <v>#REF!</v>
      </c>
      <c r="AK33" s="348">
        <v>15.51</v>
      </c>
      <c r="AL33" s="349" t="e">
        <f t="shared" si="46"/>
        <v>#REF!</v>
      </c>
      <c r="AM33" s="348"/>
      <c r="AN33" s="303" t="e">
        <f t="shared" si="47"/>
        <v>#REF!</v>
      </c>
    </row>
    <row r="34" spans="1:40" ht="16.5" customHeight="1">
      <c r="A34" s="288" t="s">
        <v>63</v>
      </c>
      <c r="B34" s="288" t="s">
        <v>55</v>
      </c>
      <c r="C34" s="288" t="s">
        <v>55</v>
      </c>
      <c r="D34" s="316" t="s">
        <v>55</v>
      </c>
      <c r="E34" s="318" t="s">
        <v>64</v>
      </c>
      <c r="F34" s="315"/>
      <c r="G34" s="313" t="e">
        <f>VLOOKUP(A34,#REF!,4,0)</f>
        <v>#REF!</v>
      </c>
      <c r="H34" s="313" t="e">
        <f>VLOOKUP(A34,#REF!,5,0)</f>
        <v>#REF!</v>
      </c>
      <c r="I34" s="313" t="e">
        <f>VLOOKUP(A34,#REF!,6,0)</f>
        <v>#REF!</v>
      </c>
      <c r="J34" s="330">
        <v>0.8</v>
      </c>
      <c r="K34" s="330">
        <f t="shared" si="31"/>
        <v>0.19999999999999996</v>
      </c>
      <c r="L34" s="333">
        <v>0.8</v>
      </c>
      <c r="M34" s="333">
        <v>0</v>
      </c>
      <c r="N34" s="333">
        <v>0.2</v>
      </c>
      <c r="O34" s="331" t="e">
        <f t="shared" si="10"/>
        <v>#REF!</v>
      </c>
      <c r="P34" s="331" t="e">
        <f t="shared" si="32"/>
        <v>#REF!</v>
      </c>
      <c r="Q34" s="331" t="e">
        <f t="shared" si="33"/>
        <v>#REF!</v>
      </c>
      <c r="R34" s="331" t="e">
        <f t="shared" si="34"/>
        <v>#REF!</v>
      </c>
      <c r="S34" s="331" t="e">
        <f t="shared" si="35"/>
        <v>#REF!</v>
      </c>
      <c r="T34" s="331" t="e">
        <f t="shared" si="36"/>
        <v>#REF!</v>
      </c>
      <c r="U34" s="338" t="e">
        <f t="shared" si="37"/>
        <v>#REF!</v>
      </c>
      <c r="V34" s="339" t="e">
        <f>VLOOKUP(A34,#REF!,7,0)</f>
        <v>#REF!</v>
      </c>
      <c r="W34" s="339" t="e">
        <f t="shared" si="38"/>
        <v>#REF!</v>
      </c>
      <c r="X34" s="339" t="e">
        <f t="shared" si="39"/>
        <v>#REF!</v>
      </c>
      <c r="Y34" s="339" t="e">
        <f t="shared" si="40"/>
        <v>#REF!</v>
      </c>
      <c r="Z34" s="339">
        <f t="shared" si="41"/>
        <v>187.45999999999998</v>
      </c>
      <c r="AA34" s="339">
        <v>73</v>
      </c>
      <c r="AB34" s="339">
        <f t="shared" si="42"/>
        <v>139.45999999999998</v>
      </c>
      <c r="AC34" s="339">
        <v>48</v>
      </c>
      <c r="AD34" s="339">
        <v>51.94</v>
      </c>
      <c r="AE34" s="339">
        <v>45.54</v>
      </c>
      <c r="AF34" s="339">
        <v>6.4</v>
      </c>
      <c r="AG34" s="339">
        <v>51.94</v>
      </c>
      <c r="AH34" s="346" t="e">
        <f t="shared" si="43"/>
        <v>#REF!</v>
      </c>
      <c r="AI34" s="347" t="e">
        <f t="shared" si="44"/>
        <v>#REF!</v>
      </c>
      <c r="AJ34" s="346" t="e">
        <f t="shared" si="45"/>
        <v>#REF!</v>
      </c>
      <c r="AK34" s="348">
        <v>66.459999999999994</v>
      </c>
      <c r="AL34" s="349" t="e">
        <f t="shared" si="46"/>
        <v>#REF!</v>
      </c>
      <c r="AM34" s="348"/>
      <c r="AN34" s="303" t="e">
        <f t="shared" si="47"/>
        <v>#REF!</v>
      </c>
    </row>
    <row r="35" spans="1:40" ht="16.5" customHeight="1">
      <c r="A35" s="288" t="s">
        <v>65</v>
      </c>
      <c r="B35" s="288" t="s">
        <v>55</v>
      </c>
      <c r="C35" s="288" t="s">
        <v>55</v>
      </c>
      <c r="D35" s="316" t="s">
        <v>55</v>
      </c>
      <c r="E35" s="318" t="s">
        <v>64</v>
      </c>
      <c r="F35" s="315"/>
      <c r="G35" s="313" t="e">
        <f>VLOOKUP(A35,#REF!,4,0)</f>
        <v>#REF!</v>
      </c>
      <c r="H35" s="313" t="e">
        <f>VLOOKUP(A35,#REF!,5,0)</f>
        <v>#REF!</v>
      </c>
      <c r="I35" s="313" t="e">
        <f>VLOOKUP(A35,#REF!,6,0)</f>
        <v>#REF!</v>
      </c>
      <c r="J35" s="330">
        <v>0.8</v>
      </c>
      <c r="K35" s="330">
        <f t="shared" si="31"/>
        <v>0.19999999999999996</v>
      </c>
      <c r="L35" s="333">
        <v>0.8</v>
      </c>
      <c r="M35" s="333">
        <v>0</v>
      </c>
      <c r="N35" s="333">
        <v>0.2</v>
      </c>
      <c r="O35" s="331" t="e">
        <f t="shared" si="10"/>
        <v>#REF!</v>
      </c>
      <c r="P35" s="331" t="e">
        <f t="shared" si="32"/>
        <v>#REF!</v>
      </c>
      <c r="Q35" s="331" t="e">
        <f t="shared" si="33"/>
        <v>#REF!</v>
      </c>
      <c r="R35" s="331" t="e">
        <f t="shared" si="34"/>
        <v>#REF!</v>
      </c>
      <c r="S35" s="331" t="e">
        <f t="shared" si="35"/>
        <v>#REF!</v>
      </c>
      <c r="T35" s="331" t="e">
        <f t="shared" si="36"/>
        <v>#REF!</v>
      </c>
      <c r="U35" s="338" t="e">
        <f t="shared" si="37"/>
        <v>#REF!</v>
      </c>
      <c r="V35" s="339" t="e">
        <f>VLOOKUP(A35,#REF!,7,0)</f>
        <v>#REF!</v>
      </c>
      <c r="W35" s="339" t="e">
        <f t="shared" si="38"/>
        <v>#REF!</v>
      </c>
      <c r="X35" s="339" t="e">
        <f t="shared" si="39"/>
        <v>#REF!</v>
      </c>
      <c r="Y35" s="339" t="e">
        <f t="shared" si="40"/>
        <v>#REF!</v>
      </c>
      <c r="Z35" s="339">
        <f t="shared" si="41"/>
        <v>48.67</v>
      </c>
      <c r="AA35" s="339">
        <v>23</v>
      </c>
      <c r="AB35" s="339">
        <f t="shared" si="42"/>
        <v>33.67</v>
      </c>
      <c r="AC35" s="339">
        <v>15</v>
      </c>
      <c r="AD35" s="339">
        <v>2.61</v>
      </c>
      <c r="AE35" s="339">
        <v>4.9400000000000004</v>
      </c>
      <c r="AF35" s="339">
        <v>-2.33</v>
      </c>
      <c r="AG35" s="339">
        <v>2.61</v>
      </c>
      <c r="AH35" s="346" t="e">
        <f t="shared" si="43"/>
        <v>#REF!</v>
      </c>
      <c r="AI35" s="347" t="e">
        <f t="shared" si="44"/>
        <v>#REF!</v>
      </c>
      <c r="AJ35" s="346" t="e">
        <f t="shared" si="45"/>
        <v>#REF!</v>
      </c>
      <c r="AK35" s="348">
        <v>10.67</v>
      </c>
      <c r="AL35" s="349" t="e">
        <f t="shared" si="46"/>
        <v>#REF!</v>
      </c>
      <c r="AM35" s="348"/>
      <c r="AN35" s="303" t="e">
        <f t="shared" si="47"/>
        <v>#REF!</v>
      </c>
    </row>
    <row r="36" spans="1:40" s="296" customFormat="1" ht="16.5" customHeight="1">
      <c r="A36" s="277" t="s">
        <v>66</v>
      </c>
      <c r="B36" s="277"/>
      <c r="C36" s="277"/>
      <c r="D36" s="319"/>
      <c r="E36" s="319"/>
      <c r="F36" s="277"/>
      <c r="G36" s="320" t="e">
        <f>SUM(G38:G41)</f>
        <v>#REF!</v>
      </c>
      <c r="H36" s="320" t="e">
        <f>SUM(H38:H41)</f>
        <v>#REF!</v>
      </c>
      <c r="I36" s="320" t="e">
        <f>SUM(I38:I41)</f>
        <v>#REF!</v>
      </c>
      <c r="J36" s="334"/>
      <c r="K36" s="334"/>
      <c r="L36" s="334"/>
      <c r="M36" s="334"/>
      <c r="N36" s="334"/>
      <c r="O36" s="327" t="e">
        <f t="shared" ref="O36:AG36" si="48">SUM(O38:O41)</f>
        <v>#REF!</v>
      </c>
      <c r="P36" s="327" t="e">
        <f t="shared" si="48"/>
        <v>#REF!</v>
      </c>
      <c r="Q36" s="327" t="e">
        <f t="shared" si="48"/>
        <v>#REF!</v>
      </c>
      <c r="R36" s="327" t="e">
        <f t="shared" si="48"/>
        <v>#REF!</v>
      </c>
      <c r="S36" s="327" t="e">
        <f t="shared" si="48"/>
        <v>#REF!</v>
      </c>
      <c r="T36" s="327" t="e">
        <f t="shared" si="48"/>
        <v>#REF!</v>
      </c>
      <c r="U36" s="327" t="e">
        <f t="shared" si="48"/>
        <v>#REF!</v>
      </c>
      <c r="V36" s="327" t="e">
        <f t="shared" si="48"/>
        <v>#REF!</v>
      </c>
      <c r="W36" s="327" t="e">
        <f t="shared" si="48"/>
        <v>#REF!</v>
      </c>
      <c r="X36" s="327" t="e">
        <f t="shared" si="48"/>
        <v>#REF!</v>
      </c>
      <c r="Y36" s="327" t="e">
        <f t="shared" si="48"/>
        <v>#REF!</v>
      </c>
      <c r="Z36" s="327">
        <f t="shared" si="48"/>
        <v>358.65000000000003</v>
      </c>
      <c r="AA36" s="327">
        <f t="shared" si="48"/>
        <v>147</v>
      </c>
      <c r="AB36" s="327">
        <f t="shared" si="48"/>
        <v>278.65000000000003</v>
      </c>
      <c r="AC36" s="327">
        <f t="shared" si="48"/>
        <v>80</v>
      </c>
      <c r="AD36" s="327">
        <f t="shared" si="48"/>
        <v>107.53</v>
      </c>
      <c r="AE36" s="327">
        <f t="shared" si="48"/>
        <v>103.94</v>
      </c>
      <c r="AF36" s="327">
        <f t="shared" si="48"/>
        <v>3.59</v>
      </c>
      <c r="AG36" s="327">
        <f t="shared" si="48"/>
        <v>107.53</v>
      </c>
      <c r="AH36" s="327" t="e">
        <f t="shared" ref="AH36:AM36" si="49">SUM(AH38:AH41)</f>
        <v>#REF!</v>
      </c>
      <c r="AI36" s="327" t="e">
        <f t="shared" si="49"/>
        <v>#REF!</v>
      </c>
      <c r="AJ36" s="327" t="e">
        <f t="shared" si="49"/>
        <v>#REF!</v>
      </c>
      <c r="AK36" s="327">
        <f t="shared" si="49"/>
        <v>131.65</v>
      </c>
      <c r="AL36" s="352" t="e">
        <f t="shared" si="49"/>
        <v>#REF!</v>
      </c>
      <c r="AM36" s="327" t="e">
        <f t="shared" si="49"/>
        <v>#REF!</v>
      </c>
    </row>
    <row r="37" spans="1:40" s="296" customFormat="1" ht="24" customHeight="1">
      <c r="A37" s="277" t="s">
        <v>43</v>
      </c>
      <c r="B37" s="277"/>
      <c r="C37" s="277"/>
      <c r="D37" s="319"/>
      <c r="E37" s="319"/>
      <c r="F37" s="277"/>
      <c r="G37" s="320" t="e">
        <f>SUM(G38:G38)</f>
        <v>#REF!</v>
      </c>
      <c r="H37" s="320" t="e">
        <f>SUM(H38:H38)</f>
        <v>#REF!</v>
      </c>
      <c r="I37" s="320" t="e">
        <f>SUM(I38:I38)</f>
        <v>#REF!</v>
      </c>
      <c r="J37" s="334"/>
      <c r="K37" s="334"/>
      <c r="L37" s="334"/>
      <c r="M37" s="334"/>
      <c r="N37" s="334"/>
      <c r="O37" s="327" t="e">
        <f t="shared" ref="O37:AG37" si="50">SUM(O38:O38)</f>
        <v>#REF!</v>
      </c>
      <c r="P37" s="327" t="e">
        <f t="shared" si="50"/>
        <v>#REF!</v>
      </c>
      <c r="Q37" s="327" t="e">
        <f t="shared" si="50"/>
        <v>#REF!</v>
      </c>
      <c r="R37" s="327" t="e">
        <f t="shared" si="50"/>
        <v>#REF!</v>
      </c>
      <c r="S37" s="327" t="e">
        <f t="shared" si="50"/>
        <v>#REF!</v>
      </c>
      <c r="T37" s="327" t="e">
        <f t="shared" si="50"/>
        <v>#REF!</v>
      </c>
      <c r="U37" s="327" t="e">
        <f t="shared" si="50"/>
        <v>#REF!</v>
      </c>
      <c r="V37" s="327" t="e">
        <f t="shared" si="50"/>
        <v>#REF!</v>
      </c>
      <c r="W37" s="327" t="e">
        <f t="shared" si="50"/>
        <v>#REF!</v>
      </c>
      <c r="X37" s="327" t="e">
        <f t="shared" si="50"/>
        <v>#REF!</v>
      </c>
      <c r="Y37" s="327" t="e">
        <f t="shared" si="50"/>
        <v>#REF!</v>
      </c>
      <c r="Z37" s="327">
        <f t="shared" si="50"/>
        <v>39.83</v>
      </c>
      <c r="AA37" s="327">
        <f t="shared" si="50"/>
        <v>21</v>
      </c>
      <c r="AB37" s="327">
        <f t="shared" si="50"/>
        <v>39.83</v>
      </c>
      <c r="AC37" s="327">
        <f t="shared" si="50"/>
        <v>0</v>
      </c>
      <c r="AD37" s="327">
        <f t="shared" si="50"/>
        <v>11.59</v>
      </c>
      <c r="AE37" s="327">
        <f t="shared" si="50"/>
        <v>11.59</v>
      </c>
      <c r="AF37" s="327">
        <f t="shared" si="50"/>
        <v>0</v>
      </c>
      <c r="AG37" s="327">
        <f t="shared" si="50"/>
        <v>11.59</v>
      </c>
      <c r="AH37" s="327" t="e">
        <f t="shared" ref="AH37:AM37" si="51">SUM(AH38:AH38)</f>
        <v>#REF!</v>
      </c>
      <c r="AI37" s="327" t="e">
        <f t="shared" si="51"/>
        <v>#REF!</v>
      </c>
      <c r="AJ37" s="327" t="e">
        <f t="shared" si="51"/>
        <v>#REF!</v>
      </c>
      <c r="AK37" s="327">
        <f t="shared" si="51"/>
        <v>18.829999999999998</v>
      </c>
      <c r="AL37" s="352" t="e">
        <f t="shared" si="51"/>
        <v>#REF!</v>
      </c>
      <c r="AM37" s="327" t="e">
        <f t="shared" si="51"/>
        <v>#REF!</v>
      </c>
    </row>
    <row r="38" spans="1:40" ht="16.5" customHeight="1">
      <c r="A38" s="288" t="s">
        <v>67</v>
      </c>
      <c r="B38" s="288"/>
      <c r="C38" s="288"/>
      <c r="D38" s="316"/>
      <c r="E38" s="316"/>
      <c r="F38" s="315"/>
      <c r="G38" s="313" t="e">
        <f>VLOOKUP(A38,#REF!,4,0)</f>
        <v>#REF!</v>
      </c>
      <c r="H38" s="313" t="e">
        <f>VLOOKUP(A38,#REF!,5,0)</f>
        <v>#REF!</v>
      </c>
      <c r="I38" s="313" t="e">
        <f>VLOOKUP(A38,#REF!,6,0)</f>
        <v>#REF!</v>
      </c>
      <c r="J38" s="330">
        <v>0.6</v>
      </c>
      <c r="K38" s="330">
        <f>1-J38</f>
        <v>0.4</v>
      </c>
      <c r="L38" s="331">
        <v>0</v>
      </c>
      <c r="M38" s="331">
        <v>1</v>
      </c>
      <c r="N38" s="331">
        <v>0</v>
      </c>
      <c r="O38" s="331" t="e">
        <f t="shared" si="10"/>
        <v>#REF!</v>
      </c>
      <c r="P38" s="331" t="e">
        <f>ROUND(J38*(H38*0.2+I38*0.16),2)</f>
        <v>#REF!</v>
      </c>
      <c r="Q38" s="331" t="e">
        <f>ROUND(K38*L38*(H38*0.2+I38*0.16),2)</f>
        <v>#REF!</v>
      </c>
      <c r="R38" s="331" t="e">
        <f>ROUND(K38*M38*(H38*0.2+I38*0.16),2)</f>
        <v>#REF!</v>
      </c>
      <c r="S38" s="331" t="e">
        <f>ROUND(K38*N38*(H38*0.2+I38*0.16),2)</f>
        <v>#REF!</v>
      </c>
      <c r="T38" s="331" t="e">
        <f>R38+S38</f>
        <v>#REF!</v>
      </c>
      <c r="U38" s="338" t="e">
        <f>ROUND((H38*0.2+I38*0.16),2)</f>
        <v>#REF!</v>
      </c>
      <c r="V38" s="339" t="e">
        <f>VLOOKUP(A38,#REF!,7,0)</f>
        <v>#REF!</v>
      </c>
      <c r="W38" s="339" t="e">
        <f>X38+Y38</f>
        <v>#REF!</v>
      </c>
      <c r="X38" s="339" t="e">
        <f>P38+V38</f>
        <v>#REF!</v>
      </c>
      <c r="Y38" s="339" t="e">
        <f>Q38</f>
        <v>#REF!</v>
      </c>
      <c r="Z38" s="339">
        <f>AB38+AC38</f>
        <v>39.83</v>
      </c>
      <c r="AA38" s="339">
        <v>21</v>
      </c>
      <c r="AB38" s="339">
        <f>AA38+AK38</f>
        <v>39.83</v>
      </c>
      <c r="AC38" s="339">
        <v>0</v>
      </c>
      <c r="AD38" s="339">
        <v>11.59</v>
      </c>
      <c r="AE38" s="339">
        <v>11.59</v>
      </c>
      <c r="AF38" s="339">
        <v>0</v>
      </c>
      <c r="AG38" s="339">
        <v>11.59</v>
      </c>
      <c r="AH38" s="346" t="e">
        <f>AI38+AJ38</f>
        <v>#REF!</v>
      </c>
      <c r="AI38" s="347" t="e">
        <f>P38-AA38+V38</f>
        <v>#REF!</v>
      </c>
      <c r="AJ38" s="346" t="e">
        <f>Q38-AC38</f>
        <v>#REF!</v>
      </c>
      <c r="AK38" s="348">
        <v>18.829999999999998</v>
      </c>
      <c r="AL38" s="349" t="e">
        <f>W38-Z38</f>
        <v>#REF!</v>
      </c>
      <c r="AM38" s="351" t="e">
        <f>AK38-AI38</f>
        <v>#REF!</v>
      </c>
      <c r="AN38" s="303" t="e">
        <f>AL38+AC38</f>
        <v>#REF!</v>
      </c>
    </row>
    <row r="39" spans="1:40" ht="16.5" customHeight="1">
      <c r="A39" s="288" t="s">
        <v>68</v>
      </c>
      <c r="B39" s="317"/>
      <c r="C39" s="317"/>
      <c r="D39" s="316" t="s">
        <v>55</v>
      </c>
      <c r="E39" s="318" t="s">
        <v>60</v>
      </c>
      <c r="F39" s="315"/>
      <c r="G39" s="313" t="e">
        <f>VLOOKUP(A39,#REF!,4,0)</f>
        <v>#REF!</v>
      </c>
      <c r="H39" s="313" t="e">
        <f>VLOOKUP(A39,#REF!,5,0)</f>
        <v>#REF!</v>
      </c>
      <c r="I39" s="313" t="e">
        <f>VLOOKUP(A39,#REF!,6,0)</f>
        <v>#REF!</v>
      </c>
      <c r="J39" s="330">
        <v>0.6</v>
      </c>
      <c r="K39" s="330">
        <f>1-J39</f>
        <v>0.4</v>
      </c>
      <c r="L39" s="333">
        <v>0.7</v>
      </c>
      <c r="M39" s="333">
        <v>0</v>
      </c>
      <c r="N39" s="333">
        <v>0.3</v>
      </c>
      <c r="O39" s="331" t="e">
        <f t="shared" si="10"/>
        <v>#REF!</v>
      </c>
      <c r="P39" s="331" t="e">
        <f>ROUND(J39*(H39*0.2+I39*0.16),2)</f>
        <v>#REF!</v>
      </c>
      <c r="Q39" s="331" t="e">
        <f>ROUND(K39*L39*(H39*0.2+I39*0.16),2)</f>
        <v>#REF!</v>
      </c>
      <c r="R39" s="331" t="e">
        <f>ROUND(K39*M39*(H39*0.2+I39*0.16),2)</f>
        <v>#REF!</v>
      </c>
      <c r="S39" s="331" t="e">
        <f>ROUND(K39*N39*(H39*0.2+I39*0.16),2)</f>
        <v>#REF!</v>
      </c>
      <c r="T39" s="331" t="e">
        <f>R39+S39</f>
        <v>#REF!</v>
      </c>
      <c r="U39" s="338" t="e">
        <f>ROUND((H39*0.2+I39*0.16),2)</f>
        <v>#REF!</v>
      </c>
      <c r="V39" s="339" t="e">
        <f>VLOOKUP(A39,#REF!,7,0)</f>
        <v>#REF!</v>
      </c>
      <c r="W39" s="339" t="e">
        <f>X39+Y39</f>
        <v>#REF!</v>
      </c>
      <c r="X39" s="339" t="e">
        <f>P39+V39</f>
        <v>#REF!</v>
      </c>
      <c r="Y39" s="339" t="e">
        <f>Q39</f>
        <v>#REF!</v>
      </c>
      <c r="Z39" s="339">
        <f>AB39+AC39</f>
        <v>151.47</v>
      </c>
      <c r="AA39" s="339">
        <v>62</v>
      </c>
      <c r="AB39" s="339">
        <f>AA39+AK39</f>
        <v>111.47</v>
      </c>
      <c r="AC39" s="339">
        <v>40</v>
      </c>
      <c r="AD39" s="339">
        <v>31.8</v>
      </c>
      <c r="AE39" s="339">
        <v>35.93</v>
      </c>
      <c r="AF39" s="339">
        <v>-4.13</v>
      </c>
      <c r="AG39" s="339">
        <v>31.8</v>
      </c>
      <c r="AH39" s="346" t="e">
        <f>AI39+AJ39</f>
        <v>#REF!</v>
      </c>
      <c r="AI39" s="347" t="e">
        <f>P39-AA39+V39</f>
        <v>#REF!</v>
      </c>
      <c r="AJ39" s="346" t="e">
        <f>Q39-AC39</f>
        <v>#REF!</v>
      </c>
      <c r="AK39" s="348">
        <v>49.47</v>
      </c>
      <c r="AL39" s="349" t="e">
        <f>W39-Z39</f>
        <v>#REF!</v>
      </c>
      <c r="AM39" s="348"/>
      <c r="AN39" s="303" t="e">
        <f>AL39+AC39</f>
        <v>#REF!</v>
      </c>
    </row>
    <row r="40" spans="1:40" ht="16.5" customHeight="1">
      <c r="A40" s="288" t="s">
        <v>69</v>
      </c>
      <c r="B40" s="317"/>
      <c r="C40" s="317"/>
      <c r="D40" s="316" t="s">
        <v>55</v>
      </c>
      <c r="E40" s="318" t="s">
        <v>60</v>
      </c>
      <c r="F40" s="315"/>
      <c r="G40" s="313" t="e">
        <f>VLOOKUP(A40,#REF!,4,0)</f>
        <v>#REF!</v>
      </c>
      <c r="H40" s="313" t="e">
        <f>VLOOKUP(A40,#REF!,5,0)</f>
        <v>#REF!</v>
      </c>
      <c r="I40" s="313" t="e">
        <f>VLOOKUP(A40,#REF!,6,0)</f>
        <v>#REF!</v>
      </c>
      <c r="J40" s="330">
        <v>0.6</v>
      </c>
      <c r="K40" s="330">
        <f>1-J40</f>
        <v>0.4</v>
      </c>
      <c r="L40" s="333">
        <v>0.7</v>
      </c>
      <c r="M40" s="333">
        <v>0</v>
      </c>
      <c r="N40" s="333">
        <v>0.3</v>
      </c>
      <c r="O40" s="331" t="e">
        <f t="shared" si="10"/>
        <v>#REF!</v>
      </c>
      <c r="P40" s="331" t="e">
        <f>ROUND(J40*(H40*0.2+I40*0.16),2)</f>
        <v>#REF!</v>
      </c>
      <c r="Q40" s="331" t="e">
        <f>ROUND(K40*L40*(H40*0.2+I40*0.16),2)</f>
        <v>#REF!</v>
      </c>
      <c r="R40" s="331" t="e">
        <f>ROUND(K40*M40*(H40*0.2+I40*0.16),2)</f>
        <v>#REF!</v>
      </c>
      <c r="S40" s="331" t="e">
        <f>ROUND(K40*N40*(H40*0.2+I40*0.16),2)</f>
        <v>#REF!</v>
      </c>
      <c r="T40" s="331" t="e">
        <f>R40+S40</f>
        <v>#REF!</v>
      </c>
      <c r="U40" s="338" t="e">
        <f>ROUND((H40*0.2+I40*0.16),2)</f>
        <v>#REF!</v>
      </c>
      <c r="V40" s="339" t="e">
        <f>VLOOKUP(A40,#REF!,7,0)</f>
        <v>#REF!</v>
      </c>
      <c r="W40" s="339" t="e">
        <f>X40+Y40</f>
        <v>#REF!</v>
      </c>
      <c r="X40" s="339" t="e">
        <f>P40+V40</f>
        <v>#REF!</v>
      </c>
      <c r="Y40" s="339" t="e">
        <f>Q40</f>
        <v>#REF!</v>
      </c>
      <c r="Z40" s="339">
        <f>AB40+AC40</f>
        <v>158.49</v>
      </c>
      <c r="AA40" s="339">
        <v>61</v>
      </c>
      <c r="AB40" s="339">
        <f>AA40+AK40</f>
        <v>119.49000000000001</v>
      </c>
      <c r="AC40" s="339">
        <v>39</v>
      </c>
      <c r="AD40" s="339">
        <v>60.03</v>
      </c>
      <c r="AE40" s="339">
        <v>53.1</v>
      </c>
      <c r="AF40" s="339">
        <v>6.93</v>
      </c>
      <c r="AG40" s="339">
        <v>60.03</v>
      </c>
      <c r="AH40" s="346" t="e">
        <f>AI40+AJ40</f>
        <v>#REF!</v>
      </c>
      <c r="AI40" s="347" t="e">
        <f>P40-AA40+V40</f>
        <v>#REF!</v>
      </c>
      <c r="AJ40" s="346" t="e">
        <f>Q40-AC40</f>
        <v>#REF!</v>
      </c>
      <c r="AK40" s="348">
        <v>58.49</v>
      </c>
      <c r="AL40" s="349" t="e">
        <f>W40-Z40</f>
        <v>#REF!</v>
      </c>
      <c r="AM40" s="348"/>
      <c r="AN40" s="303" t="e">
        <f>AL40+AC40</f>
        <v>#REF!</v>
      </c>
    </row>
    <row r="41" spans="1:40" ht="16.5" customHeight="1">
      <c r="A41" s="288" t="s">
        <v>70</v>
      </c>
      <c r="B41" s="288" t="s">
        <v>55</v>
      </c>
      <c r="C41" s="288"/>
      <c r="D41" s="316" t="s">
        <v>55</v>
      </c>
      <c r="E41" s="318" t="s">
        <v>60</v>
      </c>
      <c r="F41" s="315"/>
      <c r="G41" s="313" t="e">
        <f>VLOOKUP(A41,#REF!,4,0)</f>
        <v>#REF!</v>
      </c>
      <c r="H41" s="313" t="e">
        <f>VLOOKUP(A41,#REF!,5,0)</f>
        <v>#REF!</v>
      </c>
      <c r="I41" s="313" t="e">
        <f>VLOOKUP(A41,#REF!,6,0)</f>
        <v>#REF!</v>
      </c>
      <c r="J41" s="330">
        <v>0.8</v>
      </c>
      <c r="K41" s="330">
        <f>1-J41</f>
        <v>0.19999999999999996</v>
      </c>
      <c r="L41" s="333">
        <v>0.7</v>
      </c>
      <c r="M41" s="333">
        <v>0</v>
      </c>
      <c r="N41" s="333">
        <v>0.3</v>
      </c>
      <c r="O41" s="331" t="e">
        <f t="shared" si="10"/>
        <v>#REF!</v>
      </c>
      <c r="P41" s="331" t="e">
        <f>ROUND(J41*(H41*0.2+I41*0.16),2)</f>
        <v>#REF!</v>
      </c>
      <c r="Q41" s="331" t="e">
        <f>ROUND(K41*L41*(H41*0.2+I41*0.16),2)</f>
        <v>#REF!</v>
      </c>
      <c r="R41" s="331" t="e">
        <f>ROUND(K41*M41*(H41*0.2+I41*0.16),2)</f>
        <v>#REF!</v>
      </c>
      <c r="S41" s="331" t="e">
        <f>ROUND(K41*N41*(H41*0.2+I41*0.16),2)</f>
        <v>#REF!</v>
      </c>
      <c r="T41" s="331" t="e">
        <f>R41+S41</f>
        <v>#REF!</v>
      </c>
      <c r="U41" s="338" t="e">
        <f>ROUND((H41*0.2+I41*0.16),2)</f>
        <v>#REF!</v>
      </c>
      <c r="V41" s="339" t="e">
        <f>VLOOKUP(A41,#REF!,7,0)</f>
        <v>#REF!</v>
      </c>
      <c r="W41" s="339" t="e">
        <f>X41+Y41</f>
        <v>#REF!</v>
      </c>
      <c r="X41" s="339" t="e">
        <f>P41+V41</f>
        <v>#REF!</v>
      </c>
      <c r="Y41" s="339" t="e">
        <f>Q41</f>
        <v>#REF!</v>
      </c>
      <c r="Z41" s="339">
        <f>AB41+AC41</f>
        <v>8.86</v>
      </c>
      <c r="AA41" s="339">
        <v>3</v>
      </c>
      <c r="AB41" s="339">
        <f>AA41+AK41</f>
        <v>7.86</v>
      </c>
      <c r="AC41" s="339">
        <v>1</v>
      </c>
      <c r="AD41" s="339">
        <v>4.1100000000000003</v>
      </c>
      <c r="AE41" s="339">
        <v>3.32</v>
      </c>
      <c r="AF41" s="339">
        <v>0.79</v>
      </c>
      <c r="AG41" s="339">
        <v>4.1100000000000003</v>
      </c>
      <c r="AH41" s="346" t="e">
        <f>AI41+AJ41</f>
        <v>#REF!</v>
      </c>
      <c r="AI41" s="347" t="e">
        <f>P41-AA41+V41</f>
        <v>#REF!</v>
      </c>
      <c r="AJ41" s="346" t="e">
        <f>Q41-AC41</f>
        <v>#REF!</v>
      </c>
      <c r="AK41" s="348">
        <v>4.8600000000000003</v>
      </c>
      <c r="AL41" s="349" t="e">
        <f>W41-Z41</f>
        <v>#REF!</v>
      </c>
      <c r="AM41" s="348"/>
      <c r="AN41" s="303" t="e">
        <f>AL41+AC41</f>
        <v>#REF!</v>
      </c>
    </row>
    <row r="42" spans="1:40" s="296" customFormat="1" ht="16.5" customHeight="1">
      <c r="A42" s="277" t="s">
        <v>71</v>
      </c>
      <c r="B42" s="277"/>
      <c r="C42" s="277"/>
      <c r="D42" s="319"/>
      <c r="E42" s="319"/>
      <c r="F42" s="277"/>
      <c r="G42" s="320" t="e">
        <f>SUM(G44:G52)</f>
        <v>#REF!</v>
      </c>
      <c r="H42" s="320" t="e">
        <f>SUM(H44:H52)</f>
        <v>#REF!</v>
      </c>
      <c r="I42" s="320" t="e">
        <f>SUM(I44:I52)</f>
        <v>#REF!</v>
      </c>
      <c r="J42" s="334"/>
      <c r="K42" s="334"/>
      <c r="L42" s="334"/>
      <c r="M42" s="334"/>
      <c r="N42" s="334"/>
      <c r="O42" s="327" t="e">
        <f t="shared" ref="O42:AG42" si="52">SUM(O44:O52)</f>
        <v>#REF!</v>
      </c>
      <c r="P42" s="327" t="e">
        <f t="shared" si="52"/>
        <v>#REF!</v>
      </c>
      <c r="Q42" s="327" t="e">
        <f t="shared" si="52"/>
        <v>#REF!</v>
      </c>
      <c r="R42" s="327" t="e">
        <f t="shared" si="52"/>
        <v>#REF!</v>
      </c>
      <c r="S42" s="327" t="e">
        <f t="shared" si="52"/>
        <v>#REF!</v>
      </c>
      <c r="T42" s="327" t="e">
        <f t="shared" si="52"/>
        <v>#REF!</v>
      </c>
      <c r="U42" s="327" t="e">
        <f t="shared" si="52"/>
        <v>#REF!</v>
      </c>
      <c r="V42" s="327" t="e">
        <f t="shared" si="52"/>
        <v>#REF!</v>
      </c>
      <c r="W42" s="327" t="e">
        <f t="shared" si="52"/>
        <v>#REF!</v>
      </c>
      <c r="X42" s="327" t="e">
        <f t="shared" si="52"/>
        <v>#REF!</v>
      </c>
      <c r="Y42" s="327" t="e">
        <f t="shared" si="52"/>
        <v>#REF!</v>
      </c>
      <c r="Z42" s="327">
        <f t="shared" si="52"/>
        <v>1062.8</v>
      </c>
      <c r="AA42" s="327">
        <f t="shared" si="52"/>
        <v>466</v>
      </c>
      <c r="AB42" s="327">
        <f t="shared" si="52"/>
        <v>792.8</v>
      </c>
      <c r="AC42" s="327">
        <f t="shared" si="52"/>
        <v>270</v>
      </c>
      <c r="AD42" s="327">
        <f t="shared" si="52"/>
        <v>173.62</v>
      </c>
      <c r="AE42" s="327">
        <f t="shared" si="52"/>
        <v>185.86</v>
      </c>
      <c r="AF42" s="327">
        <f t="shared" si="52"/>
        <v>-12.239999999999997</v>
      </c>
      <c r="AG42" s="327">
        <f t="shared" si="52"/>
        <v>173.62</v>
      </c>
      <c r="AH42" s="327" t="e">
        <f t="shared" ref="AH42:AM42" si="53">SUM(AH44:AH52)</f>
        <v>#REF!</v>
      </c>
      <c r="AI42" s="327" t="e">
        <f t="shared" si="53"/>
        <v>#REF!</v>
      </c>
      <c r="AJ42" s="327" t="e">
        <f t="shared" si="53"/>
        <v>#REF!</v>
      </c>
      <c r="AK42" s="327">
        <f t="shared" si="53"/>
        <v>326.79999999999995</v>
      </c>
      <c r="AL42" s="352" t="e">
        <f t="shared" si="53"/>
        <v>#REF!</v>
      </c>
      <c r="AM42" s="327" t="e">
        <f t="shared" si="53"/>
        <v>#REF!</v>
      </c>
    </row>
    <row r="43" spans="1:40" s="296" customFormat="1" ht="24" customHeight="1">
      <c r="A43" s="277" t="s">
        <v>43</v>
      </c>
      <c r="B43" s="277"/>
      <c r="C43" s="277"/>
      <c r="D43" s="319"/>
      <c r="E43" s="319"/>
      <c r="F43" s="277"/>
      <c r="G43" s="320" t="e">
        <f>SUM(G44:G45)</f>
        <v>#REF!</v>
      </c>
      <c r="H43" s="320" t="e">
        <f>SUM(H44:H45)</f>
        <v>#REF!</v>
      </c>
      <c r="I43" s="320" t="e">
        <f>SUM(I44:I45)</f>
        <v>#REF!</v>
      </c>
      <c r="J43" s="334"/>
      <c r="K43" s="334"/>
      <c r="L43" s="334"/>
      <c r="M43" s="334"/>
      <c r="N43" s="334"/>
      <c r="O43" s="327" t="e">
        <f t="shared" ref="O43:AG43" si="54">SUM(O44:O45)</f>
        <v>#REF!</v>
      </c>
      <c r="P43" s="327" t="e">
        <f t="shared" si="54"/>
        <v>#REF!</v>
      </c>
      <c r="Q43" s="327" t="e">
        <f t="shared" si="54"/>
        <v>#REF!</v>
      </c>
      <c r="R43" s="327" t="e">
        <f t="shared" si="54"/>
        <v>#REF!</v>
      </c>
      <c r="S43" s="327" t="e">
        <f t="shared" si="54"/>
        <v>#REF!</v>
      </c>
      <c r="T43" s="327" t="e">
        <f t="shared" si="54"/>
        <v>#REF!</v>
      </c>
      <c r="U43" s="327" t="e">
        <f t="shared" si="54"/>
        <v>#REF!</v>
      </c>
      <c r="V43" s="327" t="e">
        <f t="shared" si="54"/>
        <v>#REF!</v>
      </c>
      <c r="W43" s="327" t="e">
        <f t="shared" si="54"/>
        <v>#REF!</v>
      </c>
      <c r="X43" s="327" t="e">
        <f t="shared" si="54"/>
        <v>#REF!</v>
      </c>
      <c r="Y43" s="327" t="e">
        <f t="shared" si="54"/>
        <v>#REF!</v>
      </c>
      <c r="Z43" s="327">
        <f t="shared" si="54"/>
        <v>63.48</v>
      </c>
      <c r="AA43" s="327">
        <f t="shared" si="54"/>
        <v>17</v>
      </c>
      <c r="AB43" s="327">
        <f t="shared" si="54"/>
        <v>63.48</v>
      </c>
      <c r="AC43" s="327">
        <f t="shared" si="54"/>
        <v>0</v>
      </c>
      <c r="AD43" s="327">
        <f t="shared" si="54"/>
        <v>19.78</v>
      </c>
      <c r="AE43" s="327">
        <f t="shared" si="54"/>
        <v>19.78</v>
      </c>
      <c r="AF43" s="327">
        <f t="shared" si="54"/>
        <v>0</v>
      </c>
      <c r="AG43" s="327">
        <f t="shared" si="54"/>
        <v>19.78</v>
      </c>
      <c r="AH43" s="327" t="e">
        <f t="shared" ref="AH43:AM43" si="55">SUM(AH44:AH45)</f>
        <v>#REF!</v>
      </c>
      <c r="AI43" s="327" t="e">
        <f t="shared" si="55"/>
        <v>#REF!</v>
      </c>
      <c r="AJ43" s="327" t="e">
        <f t="shared" si="55"/>
        <v>#REF!</v>
      </c>
      <c r="AK43" s="327">
        <f t="shared" si="55"/>
        <v>46.48</v>
      </c>
      <c r="AL43" s="352" t="e">
        <f t="shared" si="55"/>
        <v>#REF!</v>
      </c>
      <c r="AM43" s="327" t="e">
        <f t="shared" si="55"/>
        <v>#REF!</v>
      </c>
    </row>
    <row r="44" spans="1:40" ht="16.5" customHeight="1">
      <c r="A44" s="288" t="s">
        <v>72</v>
      </c>
      <c r="B44" s="288"/>
      <c r="C44" s="288"/>
      <c r="D44" s="316"/>
      <c r="E44" s="316"/>
      <c r="F44" s="315"/>
      <c r="G44" s="313" t="e">
        <f>VLOOKUP(A44,#REF!,4,0)</f>
        <v>#REF!</v>
      </c>
      <c r="H44" s="313" t="e">
        <f>VLOOKUP(A44,#REF!,5,0)</f>
        <v>#REF!</v>
      </c>
      <c r="I44" s="313" t="e">
        <f>VLOOKUP(A44,#REF!,6,0)</f>
        <v>#REF!</v>
      </c>
      <c r="J44" s="330">
        <v>0.6</v>
      </c>
      <c r="K44" s="330">
        <f t="shared" ref="K44:K52" si="56">1-J44</f>
        <v>0.4</v>
      </c>
      <c r="L44" s="331">
        <v>0</v>
      </c>
      <c r="M44" s="331">
        <v>1</v>
      </c>
      <c r="N44" s="331">
        <v>0</v>
      </c>
      <c r="O44" s="331" t="e">
        <f t="shared" si="10"/>
        <v>#REF!</v>
      </c>
      <c r="P44" s="331" t="e">
        <f t="shared" ref="P44:P52" si="57">ROUND(J44*(H44*0.2+I44*0.16),2)</f>
        <v>#REF!</v>
      </c>
      <c r="Q44" s="331" t="e">
        <f t="shared" ref="Q44:Q52" si="58">ROUND(K44*L44*(H44*0.2+I44*0.16),2)</f>
        <v>#REF!</v>
      </c>
      <c r="R44" s="331" t="e">
        <f t="shared" ref="R44:R52" si="59">ROUND(K44*M44*(H44*0.2+I44*0.16),2)</f>
        <v>#REF!</v>
      </c>
      <c r="S44" s="331" t="e">
        <f t="shared" ref="S44:S52" si="60">ROUND(K44*N44*(H44*0.2+I44*0.16),2)</f>
        <v>#REF!</v>
      </c>
      <c r="T44" s="331" t="e">
        <f t="shared" ref="T44:T52" si="61">R44+S44</f>
        <v>#REF!</v>
      </c>
      <c r="U44" s="338" t="e">
        <f t="shared" ref="U44:U52" si="62">ROUND((H44*0.2+I44*0.16),2)</f>
        <v>#REF!</v>
      </c>
      <c r="V44" s="339" t="e">
        <f>VLOOKUP(A44,#REF!,7,0)</f>
        <v>#REF!</v>
      </c>
      <c r="W44" s="339" t="e">
        <f t="shared" ref="W44:W52" si="63">X44+Y44</f>
        <v>#REF!</v>
      </c>
      <c r="X44" s="339" t="e">
        <f t="shared" ref="X44:X52" si="64">P44+V44</f>
        <v>#REF!</v>
      </c>
      <c r="Y44" s="339" t="e">
        <f t="shared" ref="Y44:Y52" si="65">Q44</f>
        <v>#REF!</v>
      </c>
      <c r="Z44" s="339">
        <f t="shared" ref="Z44:Z52" si="66">AB44+AC44</f>
        <v>59.36</v>
      </c>
      <c r="AA44" s="339">
        <v>15</v>
      </c>
      <c r="AB44" s="339">
        <f t="shared" ref="AB44:AB52" si="67">AA44+AK44</f>
        <v>59.36</v>
      </c>
      <c r="AC44" s="339">
        <v>0</v>
      </c>
      <c r="AD44" s="339">
        <v>18.59</v>
      </c>
      <c r="AE44" s="339">
        <v>18.59</v>
      </c>
      <c r="AF44" s="339">
        <v>0</v>
      </c>
      <c r="AG44" s="339">
        <v>18.59</v>
      </c>
      <c r="AH44" s="346" t="e">
        <f t="shared" ref="AH44:AH52" si="68">AI44+AJ44</f>
        <v>#REF!</v>
      </c>
      <c r="AI44" s="347" t="e">
        <f t="shared" ref="AI44:AI52" si="69">P44-AA44+V44</f>
        <v>#REF!</v>
      </c>
      <c r="AJ44" s="346" t="e">
        <f t="shared" ref="AJ44:AJ52" si="70">Q44-AC44</f>
        <v>#REF!</v>
      </c>
      <c r="AK44" s="348">
        <v>44.36</v>
      </c>
      <c r="AL44" s="349" t="e">
        <f t="shared" ref="AL44:AL52" si="71">W44-Z44</f>
        <v>#REF!</v>
      </c>
      <c r="AM44" s="351" t="e">
        <f>AK44-AI44</f>
        <v>#REF!</v>
      </c>
      <c r="AN44" s="303" t="e">
        <f t="shared" ref="AN44:AN52" si="72">AL44+AC44</f>
        <v>#REF!</v>
      </c>
    </row>
    <row r="45" spans="1:40" ht="16.5" customHeight="1">
      <c r="A45" s="288" t="s">
        <v>73</v>
      </c>
      <c r="B45" s="321"/>
      <c r="C45" s="321"/>
      <c r="D45" s="316" t="s">
        <v>46</v>
      </c>
      <c r="E45" s="318" t="s">
        <v>60</v>
      </c>
      <c r="F45" s="315"/>
      <c r="G45" s="313" t="e">
        <f>VLOOKUP(A45,#REF!,4,0)</f>
        <v>#REF!</v>
      </c>
      <c r="H45" s="313" t="e">
        <f>VLOOKUP(A45,#REF!,5,0)</f>
        <v>#REF!</v>
      </c>
      <c r="I45" s="313" t="e">
        <f>VLOOKUP(A45,#REF!,6,0)</f>
        <v>#REF!</v>
      </c>
      <c r="J45" s="330">
        <v>0.6</v>
      </c>
      <c r="K45" s="330">
        <f t="shared" si="56"/>
        <v>0.4</v>
      </c>
      <c r="L45" s="333">
        <v>0.4</v>
      </c>
      <c r="M45" s="331">
        <v>0.6</v>
      </c>
      <c r="N45" s="331"/>
      <c r="O45" s="331" t="e">
        <f t="shared" si="10"/>
        <v>#REF!</v>
      </c>
      <c r="P45" s="331" t="e">
        <f t="shared" si="57"/>
        <v>#REF!</v>
      </c>
      <c r="Q45" s="331" t="e">
        <f t="shared" si="58"/>
        <v>#REF!</v>
      </c>
      <c r="R45" s="331" t="e">
        <f t="shared" si="59"/>
        <v>#REF!</v>
      </c>
      <c r="S45" s="331" t="e">
        <f t="shared" si="60"/>
        <v>#REF!</v>
      </c>
      <c r="T45" s="331" t="e">
        <f t="shared" si="61"/>
        <v>#REF!</v>
      </c>
      <c r="U45" s="338" t="e">
        <f t="shared" si="62"/>
        <v>#REF!</v>
      </c>
      <c r="V45" s="339" t="e">
        <f>VLOOKUP(A45,#REF!,7,0)</f>
        <v>#REF!</v>
      </c>
      <c r="W45" s="339" t="e">
        <f t="shared" si="63"/>
        <v>#REF!</v>
      </c>
      <c r="X45" s="339" t="e">
        <f t="shared" si="64"/>
        <v>#REF!</v>
      </c>
      <c r="Y45" s="339" t="e">
        <f t="shared" si="65"/>
        <v>#REF!</v>
      </c>
      <c r="Z45" s="339">
        <f t="shared" si="66"/>
        <v>4.12</v>
      </c>
      <c r="AA45" s="339">
        <v>2</v>
      </c>
      <c r="AB45" s="339">
        <f t="shared" si="67"/>
        <v>4.12</v>
      </c>
      <c r="AC45" s="339">
        <v>0</v>
      </c>
      <c r="AD45" s="339">
        <v>1.19</v>
      </c>
      <c r="AE45" s="339">
        <v>1.19</v>
      </c>
      <c r="AF45" s="339">
        <v>0</v>
      </c>
      <c r="AG45" s="339">
        <v>1.19</v>
      </c>
      <c r="AH45" s="346" t="e">
        <f t="shared" si="68"/>
        <v>#REF!</v>
      </c>
      <c r="AI45" s="347" t="e">
        <f t="shared" si="69"/>
        <v>#REF!</v>
      </c>
      <c r="AJ45" s="346" t="e">
        <f t="shared" si="70"/>
        <v>#REF!</v>
      </c>
      <c r="AK45" s="348">
        <v>2.12</v>
      </c>
      <c r="AL45" s="349" t="e">
        <f t="shared" si="71"/>
        <v>#REF!</v>
      </c>
      <c r="AM45" s="348"/>
      <c r="AN45" s="303" t="e">
        <f t="shared" si="72"/>
        <v>#REF!</v>
      </c>
    </row>
    <row r="46" spans="1:40" ht="16.5" customHeight="1">
      <c r="A46" s="288" t="s">
        <v>74</v>
      </c>
      <c r="B46" s="322"/>
      <c r="C46" s="322"/>
      <c r="D46" s="316" t="s">
        <v>55</v>
      </c>
      <c r="E46" s="318" t="s">
        <v>60</v>
      </c>
      <c r="F46" s="315"/>
      <c r="G46" s="313" t="e">
        <f>VLOOKUP(A46,#REF!,4,0)</f>
        <v>#REF!</v>
      </c>
      <c r="H46" s="313" t="e">
        <f>VLOOKUP(A46,#REF!,5,0)</f>
        <v>#REF!</v>
      </c>
      <c r="I46" s="313" t="e">
        <f>VLOOKUP(A46,#REF!,6,0)</f>
        <v>#REF!</v>
      </c>
      <c r="J46" s="330">
        <v>0.6</v>
      </c>
      <c r="K46" s="330">
        <f t="shared" si="56"/>
        <v>0.4</v>
      </c>
      <c r="L46" s="333">
        <v>0.75</v>
      </c>
      <c r="M46" s="333">
        <v>0</v>
      </c>
      <c r="N46" s="333">
        <v>0.25</v>
      </c>
      <c r="O46" s="331" t="e">
        <f t="shared" si="10"/>
        <v>#REF!</v>
      </c>
      <c r="P46" s="331" t="e">
        <f t="shared" si="57"/>
        <v>#REF!</v>
      </c>
      <c r="Q46" s="331" t="e">
        <f t="shared" si="58"/>
        <v>#REF!</v>
      </c>
      <c r="R46" s="331" t="e">
        <f t="shared" si="59"/>
        <v>#REF!</v>
      </c>
      <c r="S46" s="331" t="e">
        <f t="shared" si="60"/>
        <v>#REF!</v>
      </c>
      <c r="T46" s="331" t="e">
        <f t="shared" si="61"/>
        <v>#REF!</v>
      </c>
      <c r="U46" s="338" t="e">
        <f t="shared" si="62"/>
        <v>#REF!</v>
      </c>
      <c r="V46" s="339" t="e">
        <f>VLOOKUP(A46,#REF!,7,0)</f>
        <v>#REF!</v>
      </c>
      <c r="W46" s="339" t="e">
        <f t="shared" si="63"/>
        <v>#REF!</v>
      </c>
      <c r="X46" s="339" t="e">
        <f t="shared" si="64"/>
        <v>#REF!</v>
      </c>
      <c r="Y46" s="339" t="e">
        <f t="shared" si="65"/>
        <v>#REF!</v>
      </c>
      <c r="Z46" s="339">
        <f t="shared" si="66"/>
        <v>171.94</v>
      </c>
      <c r="AA46" s="339">
        <v>55</v>
      </c>
      <c r="AB46" s="339">
        <f t="shared" si="67"/>
        <v>135.94</v>
      </c>
      <c r="AC46" s="339">
        <v>36</v>
      </c>
      <c r="AD46" s="339">
        <v>41.74</v>
      </c>
      <c r="AE46" s="339">
        <v>36.049999999999997</v>
      </c>
      <c r="AF46" s="339">
        <v>5.69</v>
      </c>
      <c r="AG46" s="339">
        <v>41.74</v>
      </c>
      <c r="AH46" s="346" t="e">
        <f t="shared" si="68"/>
        <v>#REF!</v>
      </c>
      <c r="AI46" s="347" t="e">
        <f t="shared" si="69"/>
        <v>#REF!</v>
      </c>
      <c r="AJ46" s="346" t="e">
        <f t="shared" si="70"/>
        <v>#REF!</v>
      </c>
      <c r="AK46" s="348">
        <v>80.94</v>
      </c>
      <c r="AL46" s="349" t="e">
        <f t="shared" si="71"/>
        <v>#REF!</v>
      </c>
      <c r="AM46" s="348"/>
      <c r="AN46" s="303" t="e">
        <f t="shared" si="72"/>
        <v>#REF!</v>
      </c>
    </row>
    <row r="47" spans="1:40" ht="16.5" customHeight="1">
      <c r="A47" s="288" t="s">
        <v>75</v>
      </c>
      <c r="B47" s="317"/>
      <c r="C47" s="317"/>
      <c r="D47" s="316" t="s">
        <v>55</v>
      </c>
      <c r="E47" s="318" t="s">
        <v>60</v>
      </c>
      <c r="F47" s="315"/>
      <c r="G47" s="313" t="e">
        <f>VLOOKUP(A47,#REF!,4,0)</f>
        <v>#REF!</v>
      </c>
      <c r="H47" s="313" t="e">
        <f>VLOOKUP(A47,#REF!,5,0)</f>
        <v>#REF!</v>
      </c>
      <c r="I47" s="313" t="e">
        <f>VLOOKUP(A47,#REF!,6,0)</f>
        <v>#REF!</v>
      </c>
      <c r="J47" s="330">
        <v>0.6</v>
      </c>
      <c r="K47" s="330">
        <f t="shared" si="56"/>
        <v>0.4</v>
      </c>
      <c r="L47" s="333">
        <v>0.75</v>
      </c>
      <c r="M47" s="333">
        <v>0</v>
      </c>
      <c r="N47" s="333">
        <v>0.25</v>
      </c>
      <c r="O47" s="331" t="e">
        <f t="shared" si="10"/>
        <v>#REF!</v>
      </c>
      <c r="P47" s="331" t="e">
        <f t="shared" si="57"/>
        <v>#REF!</v>
      </c>
      <c r="Q47" s="331" t="e">
        <f t="shared" si="58"/>
        <v>#REF!</v>
      </c>
      <c r="R47" s="331" t="e">
        <f t="shared" si="59"/>
        <v>#REF!</v>
      </c>
      <c r="S47" s="331" t="e">
        <f t="shared" si="60"/>
        <v>#REF!</v>
      </c>
      <c r="T47" s="331" t="e">
        <f t="shared" si="61"/>
        <v>#REF!</v>
      </c>
      <c r="U47" s="338" t="e">
        <f t="shared" si="62"/>
        <v>#REF!</v>
      </c>
      <c r="V47" s="339" t="e">
        <f>VLOOKUP(A47,#REF!,7,0)</f>
        <v>#REF!</v>
      </c>
      <c r="W47" s="339" t="e">
        <f t="shared" si="63"/>
        <v>#REF!</v>
      </c>
      <c r="X47" s="339" t="e">
        <f t="shared" si="64"/>
        <v>#REF!</v>
      </c>
      <c r="Y47" s="339" t="e">
        <f t="shared" si="65"/>
        <v>#REF!</v>
      </c>
      <c r="Z47" s="339">
        <f t="shared" si="66"/>
        <v>156.48000000000002</v>
      </c>
      <c r="AA47" s="339">
        <v>80</v>
      </c>
      <c r="AB47" s="339">
        <f t="shared" si="67"/>
        <v>104.48</v>
      </c>
      <c r="AC47" s="339">
        <v>52</v>
      </c>
      <c r="AD47" s="339">
        <v>3.45</v>
      </c>
      <c r="AE47" s="339">
        <v>13.36</v>
      </c>
      <c r="AF47" s="339">
        <v>-9.91</v>
      </c>
      <c r="AG47" s="339">
        <v>3.45</v>
      </c>
      <c r="AH47" s="346" t="e">
        <f t="shared" si="68"/>
        <v>#REF!</v>
      </c>
      <c r="AI47" s="347" t="e">
        <f t="shared" si="69"/>
        <v>#REF!</v>
      </c>
      <c r="AJ47" s="346" t="e">
        <f t="shared" si="70"/>
        <v>#REF!</v>
      </c>
      <c r="AK47" s="348">
        <v>24.48</v>
      </c>
      <c r="AL47" s="349" t="e">
        <f t="shared" si="71"/>
        <v>#REF!</v>
      </c>
      <c r="AM47" s="348"/>
      <c r="AN47" s="303" t="e">
        <f t="shared" si="72"/>
        <v>#REF!</v>
      </c>
    </row>
    <row r="48" spans="1:40" ht="16.5" customHeight="1">
      <c r="A48" s="288" t="s">
        <v>76</v>
      </c>
      <c r="B48" s="288" t="s">
        <v>55</v>
      </c>
      <c r="C48" s="288"/>
      <c r="D48" s="316" t="s">
        <v>55</v>
      </c>
      <c r="E48" s="316" t="s">
        <v>60</v>
      </c>
      <c r="F48" s="315"/>
      <c r="G48" s="313" t="e">
        <f>VLOOKUP(A48,#REF!,4,0)</f>
        <v>#REF!</v>
      </c>
      <c r="H48" s="313" t="e">
        <f>VLOOKUP(A48,#REF!,5,0)</f>
        <v>#REF!</v>
      </c>
      <c r="I48" s="313" t="e">
        <f>VLOOKUP(A48,#REF!,6,0)</f>
        <v>#REF!</v>
      </c>
      <c r="J48" s="330">
        <v>0.8</v>
      </c>
      <c r="K48" s="330">
        <f t="shared" si="56"/>
        <v>0.19999999999999996</v>
      </c>
      <c r="L48" s="333">
        <v>0.7</v>
      </c>
      <c r="M48" s="333">
        <v>0</v>
      </c>
      <c r="N48" s="333">
        <v>0.3</v>
      </c>
      <c r="O48" s="331" t="e">
        <f t="shared" si="10"/>
        <v>#REF!</v>
      </c>
      <c r="P48" s="331" t="e">
        <f t="shared" si="57"/>
        <v>#REF!</v>
      </c>
      <c r="Q48" s="331" t="e">
        <f t="shared" si="58"/>
        <v>#REF!</v>
      </c>
      <c r="R48" s="331" t="e">
        <f t="shared" si="59"/>
        <v>#REF!</v>
      </c>
      <c r="S48" s="331" t="e">
        <f t="shared" si="60"/>
        <v>#REF!</v>
      </c>
      <c r="T48" s="331" t="e">
        <f t="shared" si="61"/>
        <v>#REF!</v>
      </c>
      <c r="U48" s="338" t="e">
        <f t="shared" si="62"/>
        <v>#REF!</v>
      </c>
      <c r="V48" s="339" t="e">
        <f>VLOOKUP(A48,#REF!,7,0)</f>
        <v>#REF!</v>
      </c>
      <c r="W48" s="339" t="e">
        <f t="shared" si="63"/>
        <v>#REF!</v>
      </c>
      <c r="X48" s="339" t="e">
        <f t="shared" si="64"/>
        <v>#REF!</v>
      </c>
      <c r="Y48" s="339" t="e">
        <f t="shared" si="65"/>
        <v>#REF!</v>
      </c>
      <c r="Z48" s="339">
        <f t="shared" si="66"/>
        <v>42.96</v>
      </c>
      <c r="AA48" s="339">
        <v>22</v>
      </c>
      <c r="AB48" s="339">
        <f t="shared" si="67"/>
        <v>32.96</v>
      </c>
      <c r="AC48" s="339">
        <v>10</v>
      </c>
      <c r="AD48" s="339">
        <v>3.93</v>
      </c>
      <c r="AE48" s="339">
        <v>5.33</v>
      </c>
      <c r="AF48" s="339">
        <v>-1.4</v>
      </c>
      <c r="AG48" s="339">
        <v>3.93</v>
      </c>
      <c r="AH48" s="346" t="e">
        <f t="shared" si="68"/>
        <v>#REF!</v>
      </c>
      <c r="AI48" s="347" t="e">
        <f t="shared" si="69"/>
        <v>#REF!</v>
      </c>
      <c r="AJ48" s="346" t="e">
        <f t="shared" si="70"/>
        <v>#REF!</v>
      </c>
      <c r="AK48" s="348">
        <v>10.96</v>
      </c>
      <c r="AL48" s="349" t="e">
        <f t="shared" si="71"/>
        <v>#REF!</v>
      </c>
      <c r="AM48" s="348"/>
      <c r="AN48" s="303" t="e">
        <f t="shared" si="72"/>
        <v>#REF!</v>
      </c>
    </row>
    <row r="49" spans="1:40" ht="16.5" customHeight="1">
      <c r="A49" s="288" t="s">
        <v>77</v>
      </c>
      <c r="B49" s="322"/>
      <c r="C49" s="322"/>
      <c r="D49" s="316" t="s">
        <v>55</v>
      </c>
      <c r="E49" s="318" t="s">
        <v>60</v>
      </c>
      <c r="F49" s="315"/>
      <c r="G49" s="313" t="e">
        <f>VLOOKUP(A49,#REF!,4,0)</f>
        <v>#REF!</v>
      </c>
      <c r="H49" s="313" t="e">
        <f>VLOOKUP(A49,#REF!,5,0)</f>
        <v>#REF!</v>
      </c>
      <c r="I49" s="313" t="e">
        <f>VLOOKUP(A49,#REF!,6,0)</f>
        <v>#REF!</v>
      </c>
      <c r="J49" s="330">
        <v>0.6</v>
      </c>
      <c r="K49" s="330">
        <f t="shared" si="56"/>
        <v>0.4</v>
      </c>
      <c r="L49" s="333">
        <v>0.7</v>
      </c>
      <c r="M49" s="333">
        <v>0</v>
      </c>
      <c r="N49" s="333">
        <v>0.3</v>
      </c>
      <c r="O49" s="331" t="e">
        <f t="shared" si="10"/>
        <v>#REF!</v>
      </c>
      <c r="P49" s="331" t="e">
        <f t="shared" si="57"/>
        <v>#REF!</v>
      </c>
      <c r="Q49" s="331" t="e">
        <f t="shared" si="58"/>
        <v>#REF!</v>
      </c>
      <c r="R49" s="331" t="e">
        <f t="shared" si="59"/>
        <v>#REF!</v>
      </c>
      <c r="S49" s="331" t="e">
        <f t="shared" si="60"/>
        <v>#REF!</v>
      </c>
      <c r="T49" s="331" t="e">
        <f t="shared" si="61"/>
        <v>#REF!</v>
      </c>
      <c r="U49" s="338" t="e">
        <f t="shared" si="62"/>
        <v>#REF!</v>
      </c>
      <c r="V49" s="339" t="e">
        <f>VLOOKUP(A49,#REF!,7,0)</f>
        <v>#REF!</v>
      </c>
      <c r="W49" s="339" t="e">
        <f t="shared" si="63"/>
        <v>#REF!</v>
      </c>
      <c r="X49" s="339" t="e">
        <f t="shared" si="64"/>
        <v>#REF!</v>
      </c>
      <c r="Y49" s="339" t="e">
        <f t="shared" si="65"/>
        <v>#REF!</v>
      </c>
      <c r="Z49" s="339">
        <f t="shared" si="66"/>
        <v>65.23</v>
      </c>
      <c r="AA49" s="339">
        <v>36</v>
      </c>
      <c r="AB49" s="339">
        <f t="shared" si="67"/>
        <v>45.230000000000004</v>
      </c>
      <c r="AC49" s="339">
        <v>20</v>
      </c>
      <c r="AD49" s="339">
        <v>-0.22</v>
      </c>
      <c r="AE49" s="339">
        <v>4.3099999999999996</v>
      </c>
      <c r="AF49" s="339">
        <v>-4.53</v>
      </c>
      <c r="AG49" s="339">
        <v>-0.22</v>
      </c>
      <c r="AH49" s="346" t="e">
        <f t="shared" si="68"/>
        <v>#REF!</v>
      </c>
      <c r="AI49" s="347" t="e">
        <f t="shared" si="69"/>
        <v>#REF!</v>
      </c>
      <c r="AJ49" s="346" t="e">
        <f t="shared" si="70"/>
        <v>#REF!</v>
      </c>
      <c r="AK49" s="348">
        <v>9.23</v>
      </c>
      <c r="AL49" s="349" t="e">
        <f t="shared" si="71"/>
        <v>#REF!</v>
      </c>
      <c r="AM49" s="348"/>
      <c r="AN49" s="303" t="e">
        <f t="shared" si="72"/>
        <v>#REF!</v>
      </c>
    </row>
    <row r="50" spans="1:40" ht="16.5" customHeight="1">
      <c r="A50" s="288" t="s">
        <v>78</v>
      </c>
      <c r="B50" s="317"/>
      <c r="C50" s="317"/>
      <c r="D50" s="316" t="s">
        <v>55</v>
      </c>
      <c r="E50" s="318" t="s">
        <v>60</v>
      </c>
      <c r="F50" s="315"/>
      <c r="G50" s="313" t="e">
        <f>VLOOKUP(A50,#REF!,4,0)</f>
        <v>#REF!</v>
      </c>
      <c r="H50" s="313" t="e">
        <f>VLOOKUP(A50,#REF!,5,0)</f>
        <v>#REF!</v>
      </c>
      <c r="I50" s="313" t="e">
        <f>VLOOKUP(A50,#REF!,6,0)</f>
        <v>#REF!</v>
      </c>
      <c r="J50" s="330">
        <v>0.6</v>
      </c>
      <c r="K50" s="330">
        <f t="shared" si="56"/>
        <v>0.4</v>
      </c>
      <c r="L50" s="333">
        <v>0.7</v>
      </c>
      <c r="M50" s="333">
        <v>0</v>
      </c>
      <c r="N50" s="333">
        <v>0.3</v>
      </c>
      <c r="O50" s="331" t="e">
        <f t="shared" si="10"/>
        <v>#REF!</v>
      </c>
      <c r="P50" s="331" t="e">
        <f t="shared" si="57"/>
        <v>#REF!</v>
      </c>
      <c r="Q50" s="331" t="e">
        <f t="shared" si="58"/>
        <v>#REF!</v>
      </c>
      <c r="R50" s="331" t="e">
        <f t="shared" si="59"/>
        <v>#REF!</v>
      </c>
      <c r="S50" s="331" t="e">
        <f t="shared" si="60"/>
        <v>#REF!</v>
      </c>
      <c r="T50" s="331" t="e">
        <f t="shared" si="61"/>
        <v>#REF!</v>
      </c>
      <c r="U50" s="338" t="e">
        <f t="shared" si="62"/>
        <v>#REF!</v>
      </c>
      <c r="V50" s="339" t="e">
        <f>VLOOKUP(A50,#REF!,7,0)</f>
        <v>#REF!</v>
      </c>
      <c r="W50" s="339" t="e">
        <f t="shared" si="63"/>
        <v>#REF!</v>
      </c>
      <c r="X50" s="339" t="e">
        <f t="shared" si="64"/>
        <v>#REF!</v>
      </c>
      <c r="Y50" s="339" t="e">
        <f t="shared" si="65"/>
        <v>#REF!</v>
      </c>
      <c r="Z50" s="339">
        <f t="shared" si="66"/>
        <v>108.74</v>
      </c>
      <c r="AA50" s="339">
        <v>58</v>
      </c>
      <c r="AB50" s="339">
        <f t="shared" si="67"/>
        <v>76.739999999999995</v>
      </c>
      <c r="AC50" s="339">
        <v>32</v>
      </c>
      <c r="AD50" s="339">
        <v>-5.31</v>
      </c>
      <c r="AE50" s="339">
        <v>3.38</v>
      </c>
      <c r="AF50" s="339">
        <v>-8.69</v>
      </c>
      <c r="AG50" s="339">
        <v>-5.31</v>
      </c>
      <c r="AH50" s="346" t="e">
        <f t="shared" si="68"/>
        <v>#REF!</v>
      </c>
      <c r="AI50" s="347" t="e">
        <f t="shared" si="69"/>
        <v>#REF!</v>
      </c>
      <c r="AJ50" s="346" t="e">
        <f t="shared" si="70"/>
        <v>#REF!</v>
      </c>
      <c r="AK50" s="348">
        <v>18.739999999999998</v>
      </c>
      <c r="AL50" s="349" t="e">
        <f t="shared" si="71"/>
        <v>#REF!</v>
      </c>
      <c r="AM50" s="348"/>
      <c r="AN50" s="303" t="e">
        <f t="shared" si="72"/>
        <v>#REF!</v>
      </c>
    </row>
    <row r="51" spans="1:40" ht="16.5" customHeight="1">
      <c r="A51" s="288" t="s">
        <v>79</v>
      </c>
      <c r="B51" s="288" t="s">
        <v>55</v>
      </c>
      <c r="C51" s="316" t="s">
        <v>55</v>
      </c>
      <c r="D51" s="316" t="s">
        <v>55</v>
      </c>
      <c r="E51" s="318" t="s">
        <v>64</v>
      </c>
      <c r="F51" s="315"/>
      <c r="G51" s="313" t="e">
        <f>VLOOKUP(A51,#REF!,4,0)</f>
        <v>#REF!</v>
      </c>
      <c r="H51" s="313" t="e">
        <f>VLOOKUP(A51,#REF!,5,0)</f>
        <v>#REF!</v>
      </c>
      <c r="I51" s="313" t="e">
        <f>VLOOKUP(A51,#REF!,6,0)</f>
        <v>#REF!</v>
      </c>
      <c r="J51" s="330">
        <v>0.8</v>
      </c>
      <c r="K51" s="330">
        <f t="shared" si="56"/>
        <v>0.19999999999999996</v>
      </c>
      <c r="L51" s="333">
        <v>0.8</v>
      </c>
      <c r="M51" s="333">
        <v>0</v>
      </c>
      <c r="N51" s="333">
        <v>0.2</v>
      </c>
      <c r="O51" s="331" t="e">
        <f t="shared" si="10"/>
        <v>#REF!</v>
      </c>
      <c r="P51" s="331" t="e">
        <f t="shared" si="57"/>
        <v>#REF!</v>
      </c>
      <c r="Q51" s="331" t="e">
        <f t="shared" si="58"/>
        <v>#REF!</v>
      </c>
      <c r="R51" s="331" t="e">
        <f t="shared" si="59"/>
        <v>#REF!</v>
      </c>
      <c r="S51" s="331" t="e">
        <f t="shared" si="60"/>
        <v>#REF!</v>
      </c>
      <c r="T51" s="331" t="e">
        <f t="shared" si="61"/>
        <v>#REF!</v>
      </c>
      <c r="U51" s="338" t="e">
        <f t="shared" si="62"/>
        <v>#REF!</v>
      </c>
      <c r="V51" s="339" t="e">
        <f>VLOOKUP(A51,#REF!,7,0)</f>
        <v>#REF!</v>
      </c>
      <c r="W51" s="339" t="e">
        <f t="shared" si="63"/>
        <v>#REF!</v>
      </c>
      <c r="X51" s="339" t="e">
        <f t="shared" si="64"/>
        <v>#REF!</v>
      </c>
      <c r="Y51" s="339" t="e">
        <f t="shared" si="65"/>
        <v>#REF!</v>
      </c>
      <c r="Z51" s="339">
        <f t="shared" si="66"/>
        <v>295.19</v>
      </c>
      <c r="AA51" s="339">
        <v>115</v>
      </c>
      <c r="AB51" s="339">
        <f t="shared" si="67"/>
        <v>221.19</v>
      </c>
      <c r="AC51" s="339">
        <v>74</v>
      </c>
      <c r="AD51" s="339">
        <v>92.45</v>
      </c>
      <c r="AE51" s="339">
        <v>85.54</v>
      </c>
      <c r="AF51" s="339">
        <v>6.91</v>
      </c>
      <c r="AG51" s="339">
        <v>92.45</v>
      </c>
      <c r="AH51" s="346" t="e">
        <f t="shared" si="68"/>
        <v>#REF!</v>
      </c>
      <c r="AI51" s="347" t="e">
        <f t="shared" si="69"/>
        <v>#REF!</v>
      </c>
      <c r="AJ51" s="346" t="e">
        <f t="shared" si="70"/>
        <v>#REF!</v>
      </c>
      <c r="AK51" s="348">
        <v>106.19</v>
      </c>
      <c r="AL51" s="349" t="e">
        <f t="shared" si="71"/>
        <v>#REF!</v>
      </c>
      <c r="AM51" s="348"/>
      <c r="AN51" s="303" t="e">
        <f t="shared" si="72"/>
        <v>#REF!</v>
      </c>
    </row>
    <row r="52" spans="1:40" ht="16.5" customHeight="1">
      <c r="A52" s="288" t="s">
        <v>80</v>
      </c>
      <c r="B52" s="288" t="s">
        <v>55</v>
      </c>
      <c r="C52" s="288"/>
      <c r="D52" s="316" t="s">
        <v>55</v>
      </c>
      <c r="E52" s="318" t="s">
        <v>60</v>
      </c>
      <c r="F52" s="315"/>
      <c r="G52" s="313" t="e">
        <f>VLOOKUP(A52,#REF!,4,0)</f>
        <v>#REF!</v>
      </c>
      <c r="H52" s="313" t="e">
        <f>VLOOKUP(A52,#REF!,5,0)</f>
        <v>#REF!</v>
      </c>
      <c r="I52" s="313" t="e">
        <f>VLOOKUP(A52,#REF!,6,0)</f>
        <v>#REF!</v>
      </c>
      <c r="J52" s="330">
        <v>0.8</v>
      </c>
      <c r="K52" s="330">
        <f t="shared" si="56"/>
        <v>0.19999999999999996</v>
      </c>
      <c r="L52" s="333">
        <v>0.75</v>
      </c>
      <c r="M52" s="333">
        <v>0</v>
      </c>
      <c r="N52" s="333">
        <v>0.25</v>
      </c>
      <c r="O52" s="331" t="e">
        <f t="shared" si="10"/>
        <v>#REF!</v>
      </c>
      <c r="P52" s="331" t="e">
        <f t="shared" si="57"/>
        <v>#REF!</v>
      </c>
      <c r="Q52" s="331" t="e">
        <f t="shared" si="58"/>
        <v>#REF!</v>
      </c>
      <c r="R52" s="331" t="e">
        <f t="shared" si="59"/>
        <v>#REF!</v>
      </c>
      <c r="S52" s="331" t="e">
        <f t="shared" si="60"/>
        <v>#REF!</v>
      </c>
      <c r="T52" s="331" t="e">
        <f t="shared" si="61"/>
        <v>#REF!</v>
      </c>
      <c r="U52" s="338" t="e">
        <f t="shared" si="62"/>
        <v>#REF!</v>
      </c>
      <c r="V52" s="339" t="e">
        <f>VLOOKUP(A52,#REF!,7,0)</f>
        <v>#REF!</v>
      </c>
      <c r="W52" s="339" t="e">
        <f t="shared" si="63"/>
        <v>#REF!</v>
      </c>
      <c r="X52" s="339" t="e">
        <f t="shared" si="64"/>
        <v>#REF!</v>
      </c>
      <c r="Y52" s="339" t="e">
        <f t="shared" si="65"/>
        <v>#REF!</v>
      </c>
      <c r="Z52" s="339">
        <f t="shared" si="66"/>
        <v>158.78</v>
      </c>
      <c r="AA52" s="339">
        <v>83</v>
      </c>
      <c r="AB52" s="339">
        <f t="shared" si="67"/>
        <v>112.78</v>
      </c>
      <c r="AC52" s="339">
        <v>46</v>
      </c>
      <c r="AD52" s="339">
        <v>17.8</v>
      </c>
      <c r="AE52" s="339">
        <v>18.11</v>
      </c>
      <c r="AF52" s="339">
        <v>-0.31</v>
      </c>
      <c r="AG52" s="339">
        <v>17.8</v>
      </c>
      <c r="AH52" s="346" t="e">
        <f t="shared" si="68"/>
        <v>#REF!</v>
      </c>
      <c r="AI52" s="347" t="e">
        <f t="shared" si="69"/>
        <v>#REF!</v>
      </c>
      <c r="AJ52" s="346" t="e">
        <f t="shared" si="70"/>
        <v>#REF!</v>
      </c>
      <c r="AK52" s="348">
        <v>29.78</v>
      </c>
      <c r="AL52" s="349" t="e">
        <f t="shared" si="71"/>
        <v>#REF!</v>
      </c>
      <c r="AM52" s="348"/>
      <c r="AN52" s="303" t="e">
        <f t="shared" si="72"/>
        <v>#REF!</v>
      </c>
    </row>
    <row r="53" spans="1:40" s="296" customFormat="1" ht="16.5" customHeight="1">
      <c r="A53" s="277" t="s">
        <v>81</v>
      </c>
      <c r="B53" s="277"/>
      <c r="C53" s="277"/>
      <c r="D53" s="319"/>
      <c r="E53" s="319"/>
      <c r="F53" s="277"/>
      <c r="G53" s="320" t="e">
        <f>SUM(G55:G65)</f>
        <v>#REF!</v>
      </c>
      <c r="H53" s="320" t="e">
        <f>SUM(H55:H65)</f>
        <v>#REF!</v>
      </c>
      <c r="I53" s="320" t="e">
        <f>SUM(I55:I65)</f>
        <v>#REF!</v>
      </c>
      <c r="J53" s="334"/>
      <c r="K53" s="334"/>
      <c r="L53" s="334"/>
      <c r="M53" s="334"/>
      <c r="N53" s="334"/>
      <c r="O53" s="327" t="e">
        <f t="shared" ref="O53:AG53" si="73">SUM(O55:O65)</f>
        <v>#REF!</v>
      </c>
      <c r="P53" s="327" t="e">
        <f t="shared" si="73"/>
        <v>#REF!</v>
      </c>
      <c r="Q53" s="327" t="e">
        <f t="shared" si="73"/>
        <v>#REF!</v>
      </c>
      <c r="R53" s="327" t="e">
        <f t="shared" si="73"/>
        <v>#REF!</v>
      </c>
      <c r="S53" s="327" t="e">
        <f t="shared" si="73"/>
        <v>#REF!</v>
      </c>
      <c r="T53" s="327" t="e">
        <f t="shared" si="73"/>
        <v>#REF!</v>
      </c>
      <c r="U53" s="327" t="e">
        <f t="shared" si="73"/>
        <v>#REF!</v>
      </c>
      <c r="V53" s="327" t="e">
        <f t="shared" si="73"/>
        <v>#REF!</v>
      </c>
      <c r="W53" s="327" t="e">
        <f t="shared" si="73"/>
        <v>#REF!</v>
      </c>
      <c r="X53" s="327" t="e">
        <f t="shared" si="73"/>
        <v>#REF!</v>
      </c>
      <c r="Y53" s="327" t="e">
        <f t="shared" si="73"/>
        <v>#REF!</v>
      </c>
      <c r="Z53" s="327">
        <f t="shared" si="73"/>
        <v>2921.9700000000003</v>
      </c>
      <c r="AA53" s="327">
        <f t="shared" si="73"/>
        <v>1198</v>
      </c>
      <c r="AB53" s="327">
        <f t="shared" si="73"/>
        <v>2133.9699999999998</v>
      </c>
      <c r="AC53" s="327">
        <f t="shared" si="73"/>
        <v>788</v>
      </c>
      <c r="AD53" s="327">
        <f t="shared" si="73"/>
        <v>664.1</v>
      </c>
      <c r="AE53" s="327">
        <f t="shared" si="73"/>
        <v>616.57000000000016</v>
      </c>
      <c r="AF53" s="327">
        <f t="shared" si="73"/>
        <v>47.529999999999994</v>
      </c>
      <c r="AG53" s="327">
        <f t="shared" si="73"/>
        <v>664.1</v>
      </c>
      <c r="AH53" s="327" t="e">
        <f t="shared" ref="AH53:AM53" si="74">SUM(AH55:AH65)</f>
        <v>#REF!</v>
      </c>
      <c r="AI53" s="327" t="e">
        <f t="shared" si="74"/>
        <v>#REF!</v>
      </c>
      <c r="AJ53" s="327" t="e">
        <f t="shared" si="74"/>
        <v>#REF!</v>
      </c>
      <c r="AK53" s="327">
        <f t="shared" si="74"/>
        <v>935.97</v>
      </c>
      <c r="AL53" s="352" t="e">
        <f t="shared" si="74"/>
        <v>#REF!</v>
      </c>
      <c r="AM53" s="327" t="e">
        <f t="shared" si="74"/>
        <v>#REF!</v>
      </c>
    </row>
    <row r="54" spans="1:40" s="296" customFormat="1" ht="24" customHeight="1">
      <c r="A54" s="277" t="s">
        <v>43</v>
      </c>
      <c r="B54" s="277"/>
      <c r="C54" s="277"/>
      <c r="D54" s="319"/>
      <c r="E54" s="319"/>
      <c r="F54" s="277"/>
      <c r="G54" s="320" t="e">
        <f>SUM(G55:G56)</f>
        <v>#REF!</v>
      </c>
      <c r="H54" s="320" t="e">
        <f>SUM(H55:H56)</f>
        <v>#REF!</v>
      </c>
      <c r="I54" s="320" t="e">
        <f>SUM(I55:I56)</f>
        <v>#REF!</v>
      </c>
      <c r="J54" s="334"/>
      <c r="K54" s="334"/>
      <c r="L54" s="334"/>
      <c r="M54" s="334"/>
      <c r="N54" s="334"/>
      <c r="O54" s="327" t="e">
        <f t="shared" ref="O54:AG54" si="75">SUM(O55:O56)</f>
        <v>#REF!</v>
      </c>
      <c r="P54" s="327" t="e">
        <f t="shared" si="75"/>
        <v>#REF!</v>
      </c>
      <c r="Q54" s="327" t="e">
        <f t="shared" si="75"/>
        <v>#REF!</v>
      </c>
      <c r="R54" s="327" t="e">
        <f t="shared" si="75"/>
        <v>#REF!</v>
      </c>
      <c r="S54" s="327" t="e">
        <f t="shared" si="75"/>
        <v>#REF!</v>
      </c>
      <c r="T54" s="327" t="e">
        <f t="shared" si="75"/>
        <v>#REF!</v>
      </c>
      <c r="U54" s="327" t="e">
        <f t="shared" si="75"/>
        <v>#REF!</v>
      </c>
      <c r="V54" s="327" t="e">
        <f t="shared" si="75"/>
        <v>#REF!</v>
      </c>
      <c r="W54" s="327" t="e">
        <f t="shared" si="75"/>
        <v>#REF!</v>
      </c>
      <c r="X54" s="327" t="e">
        <f t="shared" si="75"/>
        <v>#REF!</v>
      </c>
      <c r="Y54" s="327" t="e">
        <f t="shared" si="75"/>
        <v>#REF!</v>
      </c>
      <c r="Z54" s="327">
        <f t="shared" si="75"/>
        <v>128.04999999999998</v>
      </c>
      <c r="AA54" s="327">
        <f t="shared" si="75"/>
        <v>50</v>
      </c>
      <c r="AB54" s="327">
        <f t="shared" si="75"/>
        <v>114.05</v>
      </c>
      <c r="AC54" s="327">
        <f t="shared" si="75"/>
        <v>14</v>
      </c>
      <c r="AD54" s="327">
        <f t="shared" si="75"/>
        <v>25.43</v>
      </c>
      <c r="AE54" s="327">
        <f t="shared" si="75"/>
        <v>24.75</v>
      </c>
      <c r="AF54" s="327">
        <f t="shared" si="75"/>
        <v>0.67999999999999994</v>
      </c>
      <c r="AG54" s="327">
        <f t="shared" si="75"/>
        <v>25.43</v>
      </c>
      <c r="AH54" s="327" t="e">
        <f t="shared" ref="AH54:AM54" si="76">SUM(AH55:AH56)</f>
        <v>#REF!</v>
      </c>
      <c r="AI54" s="327" t="e">
        <f t="shared" si="76"/>
        <v>#REF!</v>
      </c>
      <c r="AJ54" s="327" t="e">
        <f t="shared" si="76"/>
        <v>#REF!</v>
      </c>
      <c r="AK54" s="327">
        <f t="shared" si="76"/>
        <v>64.05</v>
      </c>
      <c r="AL54" s="352" t="e">
        <f t="shared" si="76"/>
        <v>#REF!</v>
      </c>
      <c r="AM54" s="327" t="e">
        <f t="shared" si="76"/>
        <v>#REF!</v>
      </c>
    </row>
    <row r="55" spans="1:40" ht="16.5" customHeight="1">
      <c r="A55" s="288" t="s">
        <v>82</v>
      </c>
      <c r="B55" s="288"/>
      <c r="C55" s="288"/>
      <c r="D55" s="316"/>
      <c r="E55" s="316"/>
      <c r="F55" s="315"/>
      <c r="G55" s="313" t="e">
        <f>VLOOKUP(A55,#REF!,4,0)</f>
        <v>#REF!</v>
      </c>
      <c r="H55" s="313" t="e">
        <f>VLOOKUP(A55,#REF!,5,0)</f>
        <v>#REF!</v>
      </c>
      <c r="I55" s="313" t="e">
        <f>VLOOKUP(A55,#REF!,6,0)</f>
        <v>#REF!</v>
      </c>
      <c r="J55" s="330">
        <v>0.6</v>
      </c>
      <c r="K55" s="330">
        <f t="shared" ref="K55:K65" si="77">1-J55</f>
        <v>0.4</v>
      </c>
      <c r="L55" s="331">
        <v>0</v>
      </c>
      <c r="M55" s="331">
        <v>1</v>
      </c>
      <c r="N55" s="331">
        <v>0</v>
      </c>
      <c r="O55" s="331" t="e">
        <f t="shared" si="10"/>
        <v>#REF!</v>
      </c>
      <c r="P55" s="331" t="e">
        <f t="shared" ref="P55:P65" si="78">ROUND(J55*(H55*0.2+I55*0.16),2)</f>
        <v>#REF!</v>
      </c>
      <c r="Q55" s="331" t="e">
        <f t="shared" ref="Q55:Q65" si="79">ROUND(K55*L55*(H55*0.2+I55*0.16),2)</f>
        <v>#REF!</v>
      </c>
      <c r="R55" s="331" t="e">
        <f t="shared" ref="R55:R65" si="80">ROUND(K55*M55*(H55*0.2+I55*0.16),2)</f>
        <v>#REF!</v>
      </c>
      <c r="S55" s="331" t="e">
        <f t="shared" ref="S55:S65" si="81">ROUND(K55*N55*(H55*0.2+I55*0.16),2)</f>
        <v>#REF!</v>
      </c>
      <c r="T55" s="331" t="e">
        <f t="shared" ref="T55:T65" si="82">R55+S55</f>
        <v>#REF!</v>
      </c>
      <c r="U55" s="338" t="e">
        <f t="shared" ref="U55:U65" si="83">ROUND((H55*0.2+I55*0.16),2)</f>
        <v>#REF!</v>
      </c>
      <c r="V55" s="339" t="e">
        <f>VLOOKUP(A55,#REF!,7,0)</f>
        <v>#REF!</v>
      </c>
      <c r="W55" s="339" t="e">
        <f t="shared" ref="W55:W65" si="84">X55+Y55</f>
        <v>#REF!</v>
      </c>
      <c r="X55" s="339" t="e">
        <f t="shared" ref="X55:X65" si="85">P55+V55</f>
        <v>#REF!</v>
      </c>
      <c r="Y55" s="339" t="e">
        <f t="shared" ref="Y55:Y65" si="86">Q55</f>
        <v>#REF!</v>
      </c>
      <c r="Z55" s="339">
        <f t="shared" ref="Z55:Z65" si="87">AB55+AC55</f>
        <v>122.57</v>
      </c>
      <c r="AA55" s="339">
        <v>50</v>
      </c>
      <c r="AB55" s="339">
        <f t="shared" ref="AB55:AB65" si="88">AA55+AK55</f>
        <v>108.57</v>
      </c>
      <c r="AC55" s="339">
        <v>14</v>
      </c>
      <c r="AD55" s="339">
        <v>22.43</v>
      </c>
      <c r="AE55" s="339">
        <v>22.25</v>
      </c>
      <c r="AF55" s="339">
        <v>0.18</v>
      </c>
      <c r="AG55" s="339">
        <v>22.43</v>
      </c>
      <c r="AH55" s="346" t="e">
        <f t="shared" ref="AH55:AH65" si="89">AI55+AJ55</f>
        <v>#REF!</v>
      </c>
      <c r="AI55" s="347" t="e">
        <f t="shared" ref="AI55:AI65" si="90">P55-AA55+V55</f>
        <v>#REF!</v>
      </c>
      <c r="AJ55" s="346" t="e">
        <f t="shared" ref="AJ55:AJ65" si="91">Q55-AC55</f>
        <v>#REF!</v>
      </c>
      <c r="AK55" s="348">
        <v>58.57</v>
      </c>
      <c r="AL55" s="349" t="e">
        <f t="shared" ref="AL55:AL65" si="92">W55-Z55</f>
        <v>#REF!</v>
      </c>
      <c r="AM55" s="351" t="e">
        <f>AK55-AI55</f>
        <v>#REF!</v>
      </c>
      <c r="AN55" s="303" t="e">
        <f t="shared" ref="AN55:AN65" si="93">AL55+AC55</f>
        <v>#REF!</v>
      </c>
    </row>
    <row r="56" spans="1:40" ht="16.5" customHeight="1">
      <c r="A56" s="288" t="s">
        <v>83</v>
      </c>
      <c r="B56" s="288"/>
      <c r="C56" s="288"/>
      <c r="D56" s="316" t="s">
        <v>46</v>
      </c>
      <c r="E56" s="318" t="s">
        <v>60</v>
      </c>
      <c r="F56" s="315"/>
      <c r="G56" s="313" t="e">
        <f>VLOOKUP(A56,#REF!,4,0)</f>
        <v>#REF!</v>
      </c>
      <c r="H56" s="313" t="e">
        <f>VLOOKUP(A56,#REF!,5,0)</f>
        <v>#REF!</v>
      </c>
      <c r="I56" s="313" t="e">
        <f>VLOOKUP(A56,#REF!,6,0)</f>
        <v>#REF!</v>
      </c>
      <c r="J56" s="330">
        <v>0.6</v>
      </c>
      <c r="K56" s="330">
        <f t="shared" si="77"/>
        <v>0.4</v>
      </c>
      <c r="L56" s="333">
        <v>0.4</v>
      </c>
      <c r="M56" s="331">
        <v>0.6</v>
      </c>
      <c r="N56" s="331"/>
      <c r="O56" s="331" t="e">
        <f t="shared" si="10"/>
        <v>#REF!</v>
      </c>
      <c r="P56" s="331" t="e">
        <f t="shared" si="78"/>
        <v>#REF!</v>
      </c>
      <c r="Q56" s="331" t="e">
        <f t="shared" si="79"/>
        <v>#REF!</v>
      </c>
      <c r="R56" s="331" t="e">
        <f t="shared" si="80"/>
        <v>#REF!</v>
      </c>
      <c r="S56" s="331" t="e">
        <f t="shared" si="81"/>
        <v>#REF!</v>
      </c>
      <c r="T56" s="331" t="e">
        <f t="shared" si="82"/>
        <v>#REF!</v>
      </c>
      <c r="U56" s="338" t="e">
        <f t="shared" si="83"/>
        <v>#REF!</v>
      </c>
      <c r="V56" s="339" t="e">
        <f>VLOOKUP(A56,#REF!,7,0)</f>
        <v>#REF!</v>
      </c>
      <c r="W56" s="339" t="e">
        <f t="shared" si="84"/>
        <v>#REF!</v>
      </c>
      <c r="X56" s="339" t="e">
        <f t="shared" si="85"/>
        <v>#REF!</v>
      </c>
      <c r="Y56" s="339" t="e">
        <f t="shared" si="86"/>
        <v>#REF!</v>
      </c>
      <c r="Z56" s="339">
        <f t="shared" si="87"/>
        <v>5.48</v>
      </c>
      <c r="AA56" s="339">
        <v>0</v>
      </c>
      <c r="AB56" s="339">
        <f t="shared" si="88"/>
        <v>5.48</v>
      </c>
      <c r="AC56" s="339">
        <v>0</v>
      </c>
      <c r="AD56" s="339">
        <v>3</v>
      </c>
      <c r="AE56" s="339">
        <v>2.5</v>
      </c>
      <c r="AF56" s="339">
        <v>0.5</v>
      </c>
      <c r="AG56" s="339">
        <v>3</v>
      </c>
      <c r="AH56" s="346" t="e">
        <f t="shared" si="89"/>
        <v>#REF!</v>
      </c>
      <c r="AI56" s="347" t="e">
        <f t="shared" si="90"/>
        <v>#REF!</v>
      </c>
      <c r="AJ56" s="346" t="e">
        <f t="shared" si="91"/>
        <v>#REF!</v>
      </c>
      <c r="AK56" s="348">
        <v>5.48</v>
      </c>
      <c r="AL56" s="349" t="e">
        <f t="shared" si="92"/>
        <v>#REF!</v>
      </c>
      <c r="AM56" s="351" t="e">
        <f>AK56-AH56-AC56</f>
        <v>#REF!</v>
      </c>
      <c r="AN56" s="303" t="e">
        <f t="shared" si="93"/>
        <v>#REF!</v>
      </c>
    </row>
    <row r="57" spans="1:40" ht="16.5" customHeight="1">
      <c r="A57" s="288" t="s">
        <v>84</v>
      </c>
      <c r="B57" s="322"/>
      <c r="C57" s="322"/>
      <c r="D57" s="316" t="s">
        <v>55</v>
      </c>
      <c r="E57" s="318" t="s">
        <v>60</v>
      </c>
      <c r="F57" s="315"/>
      <c r="G57" s="313" t="e">
        <f>VLOOKUP(A57,#REF!,4,0)</f>
        <v>#REF!</v>
      </c>
      <c r="H57" s="313" t="e">
        <f>VLOOKUP(A57,#REF!,5,0)</f>
        <v>#REF!</v>
      </c>
      <c r="I57" s="313" t="e">
        <f>VLOOKUP(A57,#REF!,6,0)</f>
        <v>#REF!</v>
      </c>
      <c r="J57" s="330">
        <v>0.6</v>
      </c>
      <c r="K57" s="330">
        <f t="shared" si="77"/>
        <v>0.4</v>
      </c>
      <c r="L57" s="333">
        <v>0.75</v>
      </c>
      <c r="M57" s="333">
        <v>0</v>
      </c>
      <c r="N57" s="333">
        <v>0.25</v>
      </c>
      <c r="O57" s="331" t="e">
        <f t="shared" si="10"/>
        <v>#REF!</v>
      </c>
      <c r="P57" s="331" t="e">
        <f t="shared" si="78"/>
        <v>#REF!</v>
      </c>
      <c r="Q57" s="331" t="e">
        <f t="shared" si="79"/>
        <v>#REF!</v>
      </c>
      <c r="R57" s="331" t="e">
        <f t="shared" si="80"/>
        <v>#REF!</v>
      </c>
      <c r="S57" s="331" t="e">
        <f t="shared" si="81"/>
        <v>#REF!</v>
      </c>
      <c r="T57" s="331" t="e">
        <f t="shared" si="82"/>
        <v>#REF!</v>
      </c>
      <c r="U57" s="338" t="e">
        <f t="shared" si="83"/>
        <v>#REF!</v>
      </c>
      <c r="V57" s="339" t="e">
        <f>VLOOKUP(A57,#REF!,7,0)</f>
        <v>#REF!</v>
      </c>
      <c r="W57" s="339" t="e">
        <f t="shared" si="84"/>
        <v>#REF!</v>
      </c>
      <c r="X57" s="339" t="e">
        <f t="shared" si="85"/>
        <v>#REF!</v>
      </c>
      <c r="Y57" s="339" t="e">
        <f t="shared" si="86"/>
        <v>#REF!</v>
      </c>
      <c r="Z57" s="339">
        <f t="shared" si="87"/>
        <v>234.31</v>
      </c>
      <c r="AA57" s="339">
        <v>92</v>
      </c>
      <c r="AB57" s="339">
        <f t="shared" si="88"/>
        <v>174.31</v>
      </c>
      <c r="AC57" s="339">
        <v>60</v>
      </c>
      <c r="AD57" s="339">
        <v>36.770000000000003</v>
      </c>
      <c r="AE57" s="339">
        <v>37.75</v>
      </c>
      <c r="AF57" s="339">
        <v>-0.98</v>
      </c>
      <c r="AG57" s="339">
        <v>36.770000000000003</v>
      </c>
      <c r="AH57" s="346" t="e">
        <f t="shared" si="89"/>
        <v>#REF!</v>
      </c>
      <c r="AI57" s="347" t="e">
        <f t="shared" si="90"/>
        <v>#REF!</v>
      </c>
      <c r="AJ57" s="346" t="e">
        <f t="shared" si="91"/>
        <v>#REF!</v>
      </c>
      <c r="AK57" s="348">
        <v>82.31</v>
      </c>
      <c r="AL57" s="349" t="e">
        <f t="shared" si="92"/>
        <v>#REF!</v>
      </c>
      <c r="AM57" s="348"/>
      <c r="AN57" s="303" t="e">
        <f t="shared" si="93"/>
        <v>#REF!</v>
      </c>
    </row>
    <row r="58" spans="1:40" ht="16.5" customHeight="1">
      <c r="A58" s="288" t="s">
        <v>85</v>
      </c>
      <c r="B58" s="288" t="s">
        <v>55</v>
      </c>
      <c r="C58" s="288" t="s">
        <v>55</v>
      </c>
      <c r="D58" s="316" t="s">
        <v>55</v>
      </c>
      <c r="E58" s="318" t="s">
        <v>64</v>
      </c>
      <c r="F58" s="315"/>
      <c r="G58" s="313" t="e">
        <f>VLOOKUP(A58,#REF!,4,0)</f>
        <v>#REF!</v>
      </c>
      <c r="H58" s="313" t="e">
        <f>VLOOKUP(A58,#REF!,5,0)</f>
        <v>#REF!</v>
      </c>
      <c r="I58" s="313" t="e">
        <f>VLOOKUP(A58,#REF!,6,0)</f>
        <v>#REF!</v>
      </c>
      <c r="J58" s="330">
        <v>0.8</v>
      </c>
      <c r="K58" s="330">
        <f t="shared" si="77"/>
        <v>0.19999999999999996</v>
      </c>
      <c r="L58" s="333">
        <v>0.8</v>
      </c>
      <c r="M58" s="333">
        <v>0</v>
      </c>
      <c r="N58" s="333">
        <v>0.2</v>
      </c>
      <c r="O58" s="331" t="e">
        <f t="shared" si="10"/>
        <v>#REF!</v>
      </c>
      <c r="P58" s="331" t="e">
        <f t="shared" si="78"/>
        <v>#REF!</v>
      </c>
      <c r="Q58" s="331" t="e">
        <f t="shared" si="79"/>
        <v>#REF!</v>
      </c>
      <c r="R58" s="331" t="e">
        <f t="shared" si="80"/>
        <v>#REF!</v>
      </c>
      <c r="S58" s="331" t="e">
        <f t="shared" si="81"/>
        <v>#REF!</v>
      </c>
      <c r="T58" s="331" t="e">
        <f t="shared" si="82"/>
        <v>#REF!</v>
      </c>
      <c r="U58" s="338" t="e">
        <f t="shared" si="83"/>
        <v>#REF!</v>
      </c>
      <c r="V58" s="339" t="e">
        <f>VLOOKUP(A58,#REF!,7,0)</f>
        <v>#REF!</v>
      </c>
      <c r="W58" s="339" t="e">
        <f t="shared" si="84"/>
        <v>#REF!</v>
      </c>
      <c r="X58" s="339" t="e">
        <f t="shared" si="85"/>
        <v>#REF!</v>
      </c>
      <c r="Y58" s="339" t="e">
        <f t="shared" si="86"/>
        <v>#REF!</v>
      </c>
      <c r="Z58" s="339">
        <f t="shared" si="87"/>
        <v>417.94</v>
      </c>
      <c r="AA58" s="339">
        <v>169</v>
      </c>
      <c r="AB58" s="339">
        <f t="shared" si="88"/>
        <v>307.94</v>
      </c>
      <c r="AC58" s="339">
        <v>110</v>
      </c>
      <c r="AD58" s="339">
        <v>104.67</v>
      </c>
      <c r="AE58" s="339">
        <v>94.68</v>
      </c>
      <c r="AF58" s="339">
        <v>9.99</v>
      </c>
      <c r="AG58" s="339">
        <v>104.67</v>
      </c>
      <c r="AH58" s="346" t="e">
        <f t="shared" si="89"/>
        <v>#REF!</v>
      </c>
      <c r="AI58" s="347" t="e">
        <f t="shared" si="90"/>
        <v>#REF!</v>
      </c>
      <c r="AJ58" s="346" t="e">
        <f t="shared" si="91"/>
        <v>#REF!</v>
      </c>
      <c r="AK58" s="348">
        <v>138.94</v>
      </c>
      <c r="AL58" s="349" t="e">
        <f t="shared" si="92"/>
        <v>#REF!</v>
      </c>
      <c r="AM58" s="348"/>
      <c r="AN58" s="303" t="e">
        <f t="shared" si="93"/>
        <v>#REF!</v>
      </c>
    </row>
    <row r="59" spans="1:40" ht="16.5" customHeight="1">
      <c r="A59" s="288" t="s">
        <v>86</v>
      </c>
      <c r="B59" s="288" t="s">
        <v>55</v>
      </c>
      <c r="C59" s="288" t="s">
        <v>55</v>
      </c>
      <c r="D59" s="316" t="s">
        <v>55</v>
      </c>
      <c r="E59" s="318" t="s">
        <v>64</v>
      </c>
      <c r="F59" s="315"/>
      <c r="G59" s="313" t="e">
        <f>VLOOKUP(A59,#REF!,4,0)</f>
        <v>#REF!</v>
      </c>
      <c r="H59" s="313" t="e">
        <f>VLOOKUP(A59,#REF!,5,0)</f>
        <v>#REF!</v>
      </c>
      <c r="I59" s="313" t="e">
        <f>VLOOKUP(A59,#REF!,6,0)</f>
        <v>#REF!</v>
      </c>
      <c r="J59" s="330">
        <v>0.8</v>
      </c>
      <c r="K59" s="330">
        <f t="shared" si="77"/>
        <v>0.19999999999999996</v>
      </c>
      <c r="L59" s="333">
        <v>0.8</v>
      </c>
      <c r="M59" s="333">
        <v>0</v>
      </c>
      <c r="N59" s="333">
        <v>0.2</v>
      </c>
      <c r="O59" s="331" t="e">
        <f t="shared" si="10"/>
        <v>#REF!</v>
      </c>
      <c r="P59" s="331" t="e">
        <f t="shared" si="78"/>
        <v>#REF!</v>
      </c>
      <c r="Q59" s="331" t="e">
        <f t="shared" si="79"/>
        <v>#REF!</v>
      </c>
      <c r="R59" s="331" t="e">
        <f t="shared" si="80"/>
        <v>#REF!</v>
      </c>
      <c r="S59" s="331" t="e">
        <f t="shared" si="81"/>
        <v>#REF!</v>
      </c>
      <c r="T59" s="331" t="e">
        <f t="shared" si="82"/>
        <v>#REF!</v>
      </c>
      <c r="U59" s="338" t="e">
        <f t="shared" si="83"/>
        <v>#REF!</v>
      </c>
      <c r="V59" s="339" t="e">
        <f>VLOOKUP(A59,#REF!,7,0)</f>
        <v>#REF!</v>
      </c>
      <c r="W59" s="339" t="e">
        <f t="shared" si="84"/>
        <v>#REF!</v>
      </c>
      <c r="X59" s="339" t="e">
        <f t="shared" si="85"/>
        <v>#REF!</v>
      </c>
      <c r="Y59" s="339" t="e">
        <f t="shared" si="86"/>
        <v>#REF!</v>
      </c>
      <c r="Z59" s="339">
        <f t="shared" si="87"/>
        <v>534.37</v>
      </c>
      <c r="AA59" s="339">
        <v>228</v>
      </c>
      <c r="AB59" s="339">
        <f t="shared" si="88"/>
        <v>386.37</v>
      </c>
      <c r="AC59" s="339">
        <v>148</v>
      </c>
      <c r="AD59" s="339">
        <v>100.27</v>
      </c>
      <c r="AE59" s="339">
        <v>99.8</v>
      </c>
      <c r="AF59" s="339">
        <v>0.47000000000000203</v>
      </c>
      <c r="AG59" s="339">
        <v>100.27</v>
      </c>
      <c r="AH59" s="346" t="e">
        <f t="shared" si="89"/>
        <v>#REF!</v>
      </c>
      <c r="AI59" s="347" t="e">
        <f t="shared" si="90"/>
        <v>#REF!</v>
      </c>
      <c r="AJ59" s="346" t="e">
        <f t="shared" si="91"/>
        <v>#REF!</v>
      </c>
      <c r="AK59" s="348">
        <v>158.37</v>
      </c>
      <c r="AL59" s="349" t="e">
        <f t="shared" si="92"/>
        <v>#REF!</v>
      </c>
      <c r="AM59" s="348"/>
      <c r="AN59" s="303" t="e">
        <f t="shared" si="93"/>
        <v>#REF!</v>
      </c>
    </row>
    <row r="60" spans="1:40" ht="16.5" customHeight="1">
      <c r="A60" s="288" t="s">
        <v>87</v>
      </c>
      <c r="B60" s="322"/>
      <c r="C60" s="288" t="s">
        <v>55</v>
      </c>
      <c r="D60" s="316" t="s">
        <v>55</v>
      </c>
      <c r="E60" s="318" t="s">
        <v>64</v>
      </c>
      <c r="F60" s="315"/>
      <c r="G60" s="313" t="e">
        <f>VLOOKUP(A60,#REF!,4,0)</f>
        <v>#REF!</v>
      </c>
      <c r="H60" s="313" t="e">
        <f>VLOOKUP(A60,#REF!,5,0)</f>
        <v>#REF!</v>
      </c>
      <c r="I60" s="313" t="e">
        <f>VLOOKUP(A60,#REF!,6,0)</f>
        <v>#REF!</v>
      </c>
      <c r="J60" s="330">
        <v>0.6</v>
      </c>
      <c r="K60" s="330">
        <f t="shared" si="77"/>
        <v>0.4</v>
      </c>
      <c r="L60" s="333">
        <v>0.8</v>
      </c>
      <c r="M60" s="333">
        <v>0</v>
      </c>
      <c r="N60" s="333">
        <v>0.2</v>
      </c>
      <c r="O60" s="331" t="e">
        <f t="shared" si="10"/>
        <v>#REF!</v>
      </c>
      <c r="P60" s="331" t="e">
        <f t="shared" si="78"/>
        <v>#REF!</v>
      </c>
      <c r="Q60" s="331" t="e">
        <f t="shared" si="79"/>
        <v>#REF!</v>
      </c>
      <c r="R60" s="331" t="e">
        <f t="shared" si="80"/>
        <v>#REF!</v>
      </c>
      <c r="S60" s="331" t="e">
        <f t="shared" si="81"/>
        <v>#REF!</v>
      </c>
      <c r="T60" s="331" t="e">
        <f t="shared" si="82"/>
        <v>#REF!</v>
      </c>
      <c r="U60" s="338" t="e">
        <f t="shared" si="83"/>
        <v>#REF!</v>
      </c>
      <c r="V60" s="339" t="e">
        <f>VLOOKUP(A60,#REF!,7,0)</f>
        <v>#REF!</v>
      </c>
      <c r="W60" s="339" t="e">
        <f t="shared" si="84"/>
        <v>#REF!</v>
      </c>
      <c r="X60" s="339" t="e">
        <f t="shared" si="85"/>
        <v>#REF!</v>
      </c>
      <c r="Y60" s="339" t="e">
        <f t="shared" si="86"/>
        <v>#REF!</v>
      </c>
      <c r="Z60" s="339">
        <f t="shared" si="87"/>
        <v>315.01</v>
      </c>
      <c r="AA60" s="339">
        <v>119</v>
      </c>
      <c r="AB60" s="339">
        <f t="shared" si="88"/>
        <v>238.01</v>
      </c>
      <c r="AC60" s="339">
        <v>77</v>
      </c>
      <c r="AD60" s="339">
        <v>97.34</v>
      </c>
      <c r="AE60" s="339">
        <v>82.75</v>
      </c>
      <c r="AF60" s="339">
        <v>14.59</v>
      </c>
      <c r="AG60" s="339">
        <v>97.34</v>
      </c>
      <c r="AH60" s="346" t="e">
        <f t="shared" si="89"/>
        <v>#REF!</v>
      </c>
      <c r="AI60" s="347" t="e">
        <f t="shared" si="90"/>
        <v>#REF!</v>
      </c>
      <c r="AJ60" s="346" t="e">
        <f t="shared" si="91"/>
        <v>#REF!</v>
      </c>
      <c r="AK60" s="348">
        <v>119.01</v>
      </c>
      <c r="AL60" s="349" t="e">
        <f t="shared" si="92"/>
        <v>#REF!</v>
      </c>
      <c r="AM60" s="348"/>
      <c r="AN60" s="303" t="e">
        <f t="shared" si="93"/>
        <v>#REF!</v>
      </c>
    </row>
    <row r="61" spans="1:40" ht="16.5" customHeight="1">
      <c r="A61" s="288" t="s">
        <v>88</v>
      </c>
      <c r="B61" s="322"/>
      <c r="C61" s="288" t="s">
        <v>55</v>
      </c>
      <c r="D61" s="316" t="s">
        <v>55</v>
      </c>
      <c r="E61" s="318" t="s">
        <v>64</v>
      </c>
      <c r="F61" s="315"/>
      <c r="G61" s="313" t="e">
        <f>VLOOKUP(A61,#REF!,4,0)</f>
        <v>#REF!</v>
      </c>
      <c r="H61" s="313" t="e">
        <f>VLOOKUP(A61,#REF!,5,0)</f>
        <v>#REF!</v>
      </c>
      <c r="I61" s="313" t="e">
        <f>VLOOKUP(A61,#REF!,6,0)</f>
        <v>#REF!</v>
      </c>
      <c r="J61" s="330">
        <v>0.6</v>
      </c>
      <c r="K61" s="330">
        <f t="shared" si="77"/>
        <v>0.4</v>
      </c>
      <c r="L61" s="333">
        <v>0.8</v>
      </c>
      <c r="M61" s="333">
        <v>0</v>
      </c>
      <c r="N61" s="333">
        <v>0.2</v>
      </c>
      <c r="O61" s="331" t="e">
        <f t="shared" si="10"/>
        <v>#REF!</v>
      </c>
      <c r="P61" s="331" t="e">
        <f t="shared" si="78"/>
        <v>#REF!</v>
      </c>
      <c r="Q61" s="331" t="e">
        <f t="shared" si="79"/>
        <v>#REF!</v>
      </c>
      <c r="R61" s="331" t="e">
        <f t="shared" si="80"/>
        <v>#REF!</v>
      </c>
      <c r="S61" s="331" t="e">
        <f t="shared" si="81"/>
        <v>#REF!</v>
      </c>
      <c r="T61" s="331" t="e">
        <f t="shared" si="82"/>
        <v>#REF!</v>
      </c>
      <c r="U61" s="338" t="e">
        <f t="shared" si="83"/>
        <v>#REF!</v>
      </c>
      <c r="V61" s="339" t="e">
        <f>VLOOKUP(A61,#REF!,7,0)</f>
        <v>#REF!</v>
      </c>
      <c r="W61" s="339" t="e">
        <f t="shared" si="84"/>
        <v>#REF!</v>
      </c>
      <c r="X61" s="339" t="e">
        <f t="shared" si="85"/>
        <v>#REF!</v>
      </c>
      <c r="Y61" s="339" t="e">
        <f t="shared" si="86"/>
        <v>#REF!</v>
      </c>
      <c r="Z61" s="339">
        <f t="shared" si="87"/>
        <v>339.81</v>
      </c>
      <c r="AA61" s="339">
        <v>124</v>
      </c>
      <c r="AB61" s="339">
        <f t="shared" si="88"/>
        <v>259.81</v>
      </c>
      <c r="AC61" s="339">
        <v>80</v>
      </c>
      <c r="AD61" s="339">
        <v>96.1</v>
      </c>
      <c r="AE61" s="339">
        <v>82.62</v>
      </c>
      <c r="AF61" s="339">
        <v>13.48</v>
      </c>
      <c r="AG61" s="339">
        <v>96.1</v>
      </c>
      <c r="AH61" s="346" t="e">
        <f t="shared" si="89"/>
        <v>#REF!</v>
      </c>
      <c r="AI61" s="347" t="e">
        <f t="shared" si="90"/>
        <v>#REF!</v>
      </c>
      <c r="AJ61" s="346" t="e">
        <f t="shared" si="91"/>
        <v>#REF!</v>
      </c>
      <c r="AK61" s="348">
        <v>135.81</v>
      </c>
      <c r="AL61" s="349" t="e">
        <f t="shared" si="92"/>
        <v>#REF!</v>
      </c>
      <c r="AM61" s="348"/>
      <c r="AN61" s="303" t="e">
        <f t="shared" si="93"/>
        <v>#REF!</v>
      </c>
    </row>
    <row r="62" spans="1:40" ht="16.5" customHeight="1">
      <c r="A62" s="288" t="s">
        <v>89</v>
      </c>
      <c r="B62" s="288" t="s">
        <v>55</v>
      </c>
      <c r="C62" s="288" t="s">
        <v>55</v>
      </c>
      <c r="D62" s="316" t="s">
        <v>55</v>
      </c>
      <c r="E62" s="318" t="s">
        <v>64</v>
      </c>
      <c r="F62" s="315"/>
      <c r="G62" s="313" t="e">
        <f>VLOOKUP(A62,#REF!,4,0)</f>
        <v>#REF!</v>
      </c>
      <c r="H62" s="313" t="e">
        <f>VLOOKUP(A62,#REF!,5,0)</f>
        <v>#REF!</v>
      </c>
      <c r="I62" s="313" t="e">
        <f>VLOOKUP(A62,#REF!,6,0)</f>
        <v>#REF!</v>
      </c>
      <c r="J62" s="330">
        <v>0.8</v>
      </c>
      <c r="K62" s="330">
        <f t="shared" si="77"/>
        <v>0.19999999999999996</v>
      </c>
      <c r="L62" s="333">
        <v>0.8</v>
      </c>
      <c r="M62" s="333">
        <v>0</v>
      </c>
      <c r="N62" s="333">
        <v>0.2</v>
      </c>
      <c r="O62" s="331" t="e">
        <f t="shared" si="10"/>
        <v>#REF!</v>
      </c>
      <c r="P62" s="331" t="e">
        <f t="shared" si="78"/>
        <v>#REF!</v>
      </c>
      <c r="Q62" s="331" t="e">
        <f t="shared" si="79"/>
        <v>#REF!</v>
      </c>
      <c r="R62" s="331" t="e">
        <f t="shared" si="80"/>
        <v>#REF!</v>
      </c>
      <c r="S62" s="331" t="e">
        <f t="shared" si="81"/>
        <v>#REF!</v>
      </c>
      <c r="T62" s="331" t="e">
        <f t="shared" si="82"/>
        <v>#REF!</v>
      </c>
      <c r="U62" s="338" t="e">
        <f t="shared" si="83"/>
        <v>#REF!</v>
      </c>
      <c r="V62" s="339" t="e">
        <f>VLOOKUP(A62,#REF!,7,0)</f>
        <v>#REF!</v>
      </c>
      <c r="W62" s="339" t="e">
        <f t="shared" si="84"/>
        <v>#REF!</v>
      </c>
      <c r="X62" s="339" t="e">
        <f t="shared" si="85"/>
        <v>#REF!</v>
      </c>
      <c r="Y62" s="339" t="e">
        <f t="shared" si="86"/>
        <v>#REF!</v>
      </c>
      <c r="Z62" s="339">
        <f t="shared" si="87"/>
        <v>255.24</v>
      </c>
      <c r="AA62" s="339">
        <v>114</v>
      </c>
      <c r="AB62" s="339">
        <f t="shared" si="88"/>
        <v>181.24</v>
      </c>
      <c r="AC62" s="339">
        <v>74</v>
      </c>
      <c r="AD62" s="339">
        <v>34.76</v>
      </c>
      <c r="AE62" s="339">
        <v>39.35</v>
      </c>
      <c r="AF62" s="339">
        <v>-4.59</v>
      </c>
      <c r="AG62" s="339">
        <v>34.76</v>
      </c>
      <c r="AH62" s="346" t="e">
        <f t="shared" si="89"/>
        <v>#REF!</v>
      </c>
      <c r="AI62" s="347" t="e">
        <f t="shared" si="90"/>
        <v>#REF!</v>
      </c>
      <c r="AJ62" s="346" t="e">
        <f t="shared" si="91"/>
        <v>#REF!</v>
      </c>
      <c r="AK62" s="348">
        <v>67.239999999999995</v>
      </c>
      <c r="AL62" s="349" t="e">
        <f t="shared" si="92"/>
        <v>#REF!</v>
      </c>
      <c r="AM62" s="348"/>
      <c r="AN62" s="303" t="e">
        <f t="shared" si="93"/>
        <v>#REF!</v>
      </c>
    </row>
    <row r="63" spans="1:40" ht="16.5" customHeight="1">
      <c r="A63" s="288" t="s">
        <v>90</v>
      </c>
      <c r="B63" s="288" t="s">
        <v>55</v>
      </c>
      <c r="C63" s="288" t="s">
        <v>55</v>
      </c>
      <c r="D63" s="316" t="s">
        <v>55</v>
      </c>
      <c r="E63" s="318" t="s">
        <v>64</v>
      </c>
      <c r="F63" s="315"/>
      <c r="G63" s="313" t="e">
        <f>VLOOKUP(A63,#REF!,4,0)</f>
        <v>#REF!</v>
      </c>
      <c r="H63" s="313" t="e">
        <f>VLOOKUP(A63,#REF!,5,0)</f>
        <v>#REF!</v>
      </c>
      <c r="I63" s="313" t="e">
        <f>VLOOKUP(A63,#REF!,6,0)</f>
        <v>#REF!</v>
      </c>
      <c r="J63" s="330">
        <v>0.8</v>
      </c>
      <c r="K63" s="330">
        <f t="shared" si="77"/>
        <v>0.19999999999999996</v>
      </c>
      <c r="L63" s="333">
        <v>0.8</v>
      </c>
      <c r="M63" s="333">
        <v>0</v>
      </c>
      <c r="N63" s="333">
        <v>0.2</v>
      </c>
      <c r="O63" s="331" t="e">
        <f t="shared" si="10"/>
        <v>#REF!</v>
      </c>
      <c r="P63" s="331" t="e">
        <f t="shared" si="78"/>
        <v>#REF!</v>
      </c>
      <c r="Q63" s="331" t="e">
        <f t="shared" si="79"/>
        <v>#REF!</v>
      </c>
      <c r="R63" s="331" t="e">
        <f t="shared" si="80"/>
        <v>#REF!</v>
      </c>
      <c r="S63" s="331" t="e">
        <f t="shared" si="81"/>
        <v>#REF!</v>
      </c>
      <c r="T63" s="331" t="e">
        <f t="shared" si="82"/>
        <v>#REF!</v>
      </c>
      <c r="U63" s="338" t="e">
        <f t="shared" si="83"/>
        <v>#REF!</v>
      </c>
      <c r="V63" s="339" t="e">
        <f>VLOOKUP(A63,#REF!,7,0)</f>
        <v>#REF!</v>
      </c>
      <c r="W63" s="339" t="e">
        <f t="shared" si="84"/>
        <v>#REF!</v>
      </c>
      <c r="X63" s="339" t="e">
        <f t="shared" si="85"/>
        <v>#REF!</v>
      </c>
      <c r="Y63" s="339" t="e">
        <f t="shared" si="86"/>
        <v>#REF!</v>
      </c>
      <c r="Z63" s="339">
        <f t="shared" si="87"/>
        <v>401.27</v>
      </c>
      <c r="AA63" s="339">
        <v>197</v>
      </c>
      <c r="AB63" s="339">
        <f t="shared" si="88"/>
        <v>273.27</v>
      </c>
      <c r="AC63" s="339">
        <v>128</v>
      </c>
      <c r="AD63" s="339">
        <v>100.46</v>
      </c>
      <c r="AE63" s="339">
        <v>95.7</v>
      </c>
      <c r="AF63" s="339">
        <v>4.76</v>
      </c>
      <c r="AG63" s="339">
        <v>100.46</v>
      </c>
      <c r="AH63" s="346" t="e">
        <f t="shared" si="89"/>
        <v>#REF!</v>
      </c>
      <c r="AI63" s="347" t="e">
        <f t="shared" si="90"/>
        <v>#REF!</v>
      </c>
      <c r="AJ63" s="346" t="e">
        <f t="shared" si="91"/>
        <v>#REF!</v>
      </c>
      <c r="AK63" s="348">
        <v>76.27</v>
      </c>
      <c r="AL63" s="349" t="e">
        <f t="shared" si="92"/>
        <v>#REF!</v>
      </c>
      <c r="AM63" s="348"/>
      <c r="AN63" s="303" t="e">
        <f t="shared" si="93"/>
        <v>#REF!</v>
      </c>
    </row>
    <row r="64" spans="1:40" ht="16.5" customHeight="1">
      <c r="A64" s="288" t="s">
        <v>91</v>
      </c>
      <c r="B64" s="288" t="s">
        <v>55</v>
      </c>
      <c r="C64" s="288" t="s">
        <v>55</v>
      </c>
      <c r="D64" s="316" t="s">
        <v>55</v>
      </c>
      <c r="E64" s="318" t="s">
        <v>64</v>
      </c>
      <c r="F64" s="315" t="s">
        <v>55</v>
      </c>
      <c r="G64" s="313" t="e">
        <f>VLOOKUP(A64,#REF!,4,0)</f>
        <v>#REF!</v>
      </c>
      <c r="H64" s="313" t="e">
        <f>VLOOKUP(A64,#REF!,5,0)</f>
        <v>#REF!</v>
      </c>
      <c r="I64" s="313" t="e">
        <f>VLOOKUP(A64,#REF!,6,0)</f>
        <v>#REF!</v>
      </c>
      <c r="J64" s="330">
        <v>0.8</v>
      </c>
      <c r="K64" s="330">
        <f t="shared" si="77"/>
        <v>0.19999999999999996</v>
      </c>
      <c r="L64" s="333">
        <v>0.8</v>
      </c>
      <c r="M64" s="333">
        <v>0</v>
      </c>
      <c r="N64" s="333">
        <v>0.2</v>
      </c>
      <c r="O64" s="331" t="e">
        <f t="shared" si="10"/>
        <v>#REF!</v>
      </c>
      <c r="P64" s="331" t="e">
        <f t="shared" si="78"/>
        <v>#REF!</v>
      </c>
      <c r="Q64" s="331" t="e">
        <f t="shared" si="79"/>
        <v>#REF!</v>
      </c>
      <c r="R64" s="331" t="e">
        <f t="shared" si="80"/>
        <v>#REF!</v>
      </c>
      <c r="S64" s="331" t="e">
        <f t="shared" si="81"/>
        <v>#REF!</v>
      </c>
      <c r="T64" s="331" t="e">
        <f t="shared" si="82"/>
        <v>#REF!</v>
      </c>
      <c r="U64" s="338" t="e">
        <f t="shared" si="83"/>
        <v>#REF!</v>
      </c>
      <c r="V64" s="339" t="e">
        <f>VLOOKUP(A64,#REF!,7,0)</f>
        <v>#REF!</v>
      </c>
      <c r="W64" s="339" t="e">
        <f t="shared" si="84"/>
        <v>#REF!</v>
      </c>
      <c r="X64" s="339" t="e">
        <f t="shared" si="85"/>
        <v>#REF!</v>
      </c>
      <c r="Y64" s="339" t="e">
        <f t="shared" si="86"/>
        <v>#REF!</v>
      </c>
      <c r="Z64" s="339">
        <f t="shared" si="87"/>
        <v>122.32</v>
      </c>
      <c r="AA64" s="339">
        <v>41</v>
      </c>
      <c r="AB64" s="339">
        <f t="shared" si="88"/>
        <v>84.32</v>
      </c>
      <c r="AC64" s="339">
        <v>38</v>
      </c>
      <c r="AD64" s="339">
        <v>33.549999999999997</v>
      </c>
      <c r="AE64" s="339">
        <v>27.21</v>
      </c>
      <c r="AF64" s="339">
        <v>6.34</v>
      </c>
      <c r="AG64" s="339">
        <v>33.549999999999997</v>
      </c>
      <c r="AH64" s="346" t="e">
        <f t="shared" si="89"/>
        <v>#REF!</v>
      </c>
      <c r="AI64" s="347" t="e">
        <f t="shared" si="90"/>
        <v>#REF!</v>
      </c>
      <c r="AJ64" s="346" t="e">
        <f t="shared" si="91"/>
        <v>#REF!</v>
      </c>
      <c r="AK64" s="348">
        <v>43.32</v>
      </c>
      <c r="AL64" s="349" t="e">
        <f t="shared" si="92"/>
        <v>#REF!</v>
      </c>
      <c r="AM64" s="348"/>
      <c r="AN64" s="303" t="e">
        <f t="shared" si="93"/>
        <v>#REF!</v>
      </c>
    </row>
    <row r="65" spans="1:40" ht="16.5" customHeight="1">
      <c r="A65" s="288" t="s">
        <v>92</v>
      </c>
      <c r="B65" s="288" t="s">
        <v>55</v>
      </c>
      <c r="C65" s="288" t="s">
        <v>55</v>
      </c>
      <c r="D65" s="316" t="s">
        <v>55</v>
      </c>
      <c r="E65" s="318" t="s">
        <v>64</v>
      </c>
      <c r="F65" s="315" t="s">
        <v>55</v>
      </c>
      <c r="G65" s="313" t="e">
        <f>VLOOKUP(A65,#REF!,4,0)</f>
        <v>#REF!</v>
      </c>
      <c r="H65" s="313" t="e">
        <f>VLOOKUP(A65,#REF!,5,0)</f>
        <v>#REF!</v>
      </c>
      <c r="I65" s="313" t="e">
        <f>VLOOKUP(A65,#REF!,6,0)</f>
        <v>#REF!</v>
      </c>
      <c r="J65" s="330">
        <v>0.8</v>
      </c>
      <c r="K65" s="330">
        <f t="shared" si="77"/>
        <v>0.19999999999999996</v>
      </c>
      <c r="L65" s="333">
        <v>0.8</v>
      </c>
      <c r="M65" s="333">
        <v>0</v>
      </c>
      <c r="N65" s="333">
        <v>0.2</v>
      </c>
      <c r="O65" s="331" t="e">
        <f t="shared" si="10"/>
        <v>#REF!</v>
      </c>
      <c r="P65" s="331" t="e">
        <f t="shared" si="78"/>
        <v>#REF!</v>
      </c>
      <c r="Q65" s="331" t="e">
        <f t="shared" si="79"/>
        <v>#REF!</v>
      </c>
      <c r="R65" s="331" t="e">
        <f t="shared" si="80"/>
        <v>#REF!</v>
      </c>
      <c r="S65" s="331" t="e">
        <f t="shared" si="81"/>
        <v>#REF!</v>
      </c>
      <c r="T65" s="331" t="e">
        <f t="shared" si="82"/>
        <v>#REF!</v>
      </c>
      <c r="U65" s="338" t="e">
        <f t="shared" si="83"/>
        <v>#REF!</v>
      </c>
      <c r="V65" s="339" t="e">
        <f>VLOOKUP(A65,#REF!,7,0)</f>
        <v>#REF!</v>
      </c>
      <c r="W65" s="339" t="e">
        <f t="shared" si="84"/>
        <v>#REF!</v>
      </c>
      <c r="X65" s="339" t="e">
        <f t="shared" si="85"/>
        <v>#REF!</v>
      </c>
      <c r="Y65" s="339" t="e">
        <f t="shared" si="86"/>
        <v>#REF!</v>
      </c>
      <c r="Z65" s="339">
        <f t="shared" si="87"/>
        <v>173.65</v>
      </c>
      <c r="AA65" s="339">
        <v>64</v>
      </c>
      <c r="AB65" s="339">
        <f t="shared" si="88"/>
        <v>114.65</v>
      </c>
      <c r="AC65" s="339">
        <v>59</v>
      </c>
      <c r="AD65" s="339">
        <v>34.75</v>
      </c>
      <c r="AE65" s="339">
        <v>31.96</v>
      </c>
      <c r="AF65" s="339">
        <v>2.79</v>
      </c>
      <c r="AG65" s="339">
        <v>34.75</v>
      </c>
      <c r="AH65" s="346" t="e">
        <f t="shared" si="89"/>
        <v>#REF!</v>
      </c>
      <c r="AI65" s="347" t="e">
        <f t="shared" si="90"/>
        <v>#REF!</v>
      </c>
      <c r="AJ65" s="346" t="e">
        <f t="shared" si="91"/>
        <v>#REF!</v>
      </c>
      <c r="AK65" s="348">
        <v>50.65</v>
      </c>
      <c r="AL65" s="349" t="e">
        <f t="shared" si="92"/>
        <v>#REF!</v>
      </c>
      <c r="AM65" s="348"/>
      <c r="AN65" s="303" t="e">
        <f t="shared" si="93"/>
        <v>#REF!</v>
      </c>
    </row>
    <row r="66" spans="1:40" s="296" customFormat="1" ht="18" customHeight="1">
      <c r="A66" s="277" t="s">
        <v>93</v>
      </c>
      <c r="B66" s="277"/>
      <c r="C66" s="277"/>
      <c r="D66" s="319"/>
      <c r="E66" s="319"/>
      <c r="F66" s="277"/>
      <c r="G66" s="320" t="e">
        <f>SUM(G68:G77)</f>
        <v>#REF!</v>
      </c>
      <c r="H66" s="320" t="e">
        <f>SUM(H68:H77)</f>
        <v>#REF!</v>
      </c>
      <c r="I66" s="320" t="e">
        <f>SUM(I68:I77)</f>
        <v>#REF!</v>
      </c>
      <c r="J66" s="334"/>
      <c r="K66" s="334"/>
      <c r="L66" s="334"/>
      <c r="M66" s="334"/>
      <c r="N66" s="334"/>
      <c r="O66" s="327" t="e">
        <f t="shared" ref="O66:AG66" si="94">SUM(O68:O77)</f>
        <v>#REF!</v>
      </c>
      <c r="P66" s="327" t="e">
        <f t="shared" si="94"/>
        <v>#REF!</v>
      </c>
      <c r="Q66" s="327" t="e">
        <f t="shared" si="94"/>
        <v>#REF!</v>
      </c>
      <c r="R66" s="327" t="e">
        <f t="shared" si="94"/>
        <v>#REF!</v>
      </c>
      <c r="S66" s="327" t="e">
        <f t="shared" si="94"/>
        <v>#REF!</v>
      </c>
      <c r="T66" s="327" t="e">
        <f t="shared" si="94"/>
        <v>#REF!</v>
      </c>
      <c r="U66" s="327" t="e">
        <f t="shared" si="94"/>
        <v>#REF!</v>
      </c>
      <c r="V66" s="327" t="e">
        <f t="shared" si="94"/>
        <v>#REF!</v>
      </c>
      <c r="W66" s="327" t="e">
        <f t="shared" si="94"/>
        <v>#REF!</v>
      </c>
      <c r="X66" s="327" t="e">
        <f t="shared" si="94"/>
        <v>#REF!</v>
      </c>
      <c r="Y66" s="327" t="e">
        <f t="shared" si="94"/>
        <v>#REF!</v>
      </c>
      <c r="Z66" s="327">
        <f t="shared" si="94"/>
        <v>809.54</v>
      </c>
      <c r="AA66" s="327">
        <f t="shared" si="94"/>
        <v>350</v>
      </c>
      <c r="AB66" s="327">
        <f t="shared" si="94"/>
        <v>624.54</v>
      </c>
      <c r="AC66" s="327">
        <f t="shared" si="94"/>
        <v>185</v>
      </c>
      <c r="AD66" s="327">
        <f t="shared" si="94"/>
        <v>144.47999999999999</v>
      </c>
      <c r="AE66" s="327">
        <f t="shared" si="94"/>
        <v>147.49</v>
      </c>
      <c r="AF66" s="327">
        <f t="shared" si="94"/>
        <v>-3.0100000000000025</v>
      </c>
      <c r="AG66" s="327">
        <f t="shared" si="94"/>
        <v>144.47999999999999</v>
      </c>
      <c r="AH66" s="327" t="e">
        <f t="shared" ref="AH66:AM66" si="95">SUM(AH68:AH77)</f>
        <v>#REF!</v>
      </c>
      <c r="AI66" s="327" t="e">
        <f t="shared" si="95"/>
        <v>#REF!</v>
      </c>
      <c r="AJ66" s="327" t="e">
        <f t="shared" si="95"/>
        <v>#REF!</v>
      </c>
      <c r="AK66" s="327">
        <f t="shared" si="95"/>
        <v>274.53999999999996</v>
      </c>
      <c r="AL66" s="352" t="e">
        <f t="shared" si="95"/>
        <v>#REF!</v>
      </c>
      <c r="AM66" s="327" t="e">
        <f t="shared" si="95"/>
        <v>#REF!</v>
      </c>
    </row>
    <row r="67" spans="1:40" s="296" customFormat="1" ht="24" customHeight="1">
      <c r="A67" s="277" t="s">
        <v>43</v>
      </c>
      <c r="B67" s="277"/>
      <c r="C67" s="277"/>
      <c r="D67" s="319"/>
      <c r="E67" s="319"/>
      <c r="F67" s="277"/>
      <c r="G67" s="320" t="e">
        <f>SUM(G68:G71)</f>
        <v>#REF!</v>
      </c>
      <c r="H67" s="320" t="e">
        <f>SUM(H68:H71)</f>
        <v>#REF!</v>
      </c>
      <c r="I67" s="320" t="e">
        <f>SUM(I68:I71)</f>
        <v>#REF!</v>
      </c>
      <c r="J67" s="334"/>
      <c r="K67" s="334"/>
      <c r="L67" s="334"/>
      <c r="M67" s="334"/>
      <c r="N67" s="334"/>
      <c r="O67" s="327" t="e">
        <f t="shared" ref="O67:AG67" si="96">SUM(O68:O71)</f>
        <v>#REF!</v>
      </c>
      <c r="P67" s="327" t="e">
        <f t="shared" si="96"/>
        <v>#REF!</v>
      </c>
      <c r="Q67" s="327" t="e">
        <f t="shared" si="96"/>
        <v>#REF!</v>
      </c>
      <c r="R67" s="327" t="e">
        <f t="shared" si="96"/>
        <v>#REF!</v>
      </c>
      <c r="S67" s="327" t="e">
        <f t="shared" si="96"/>
        <v>#REF!</v>
      </c>
      <c r="T67" s="327" t="e">
        <f t="shared" si="96"/>
        <v>#REF!</v>
      </c>
      <c r="U67" s="327" t="e">
        <f t="shared" si="96"/>
        <v>#REF!</v>
      </c>
      <c r="V67" s="327" t="e">
        <f t="shared" si="96"/>
        <v>#REF!</v>
      </c>
      <c r="W67" s="327" t="e">
        <f t="shared" si="96"/>
        <v>#REF!</v>
      </c>
      <c r="X67" s="327" t="e">
        <f t="shared" si="96"/>
        <v>#REF!</v>
      </c>
      <c r="Y67" s="327" t="e">
        <f t="shared" si="96"/>
        <v>#REF!</v>
      </c>
      <c r="Z67" s="327">
        <f t="shared" si="96"/>
        <v>75.44</v>
      </c>
      <c r="AA67" s="327">
        <f t="shared" si="96"/>
        <v>38</v>
      </c>
      <c r="AB67" s="327">
        <f t="shared" si="96"/>
        <v>74.44</v>
      </c>
      <c r="AC67" s="327">
        <f t="shared" si="96"/>
        <v>1</v>
      </c>
      <c r="AD67" s="327">
        <f t="shared" si="96"/>
        <v>19.540000000000003</v>
      </c>
      <c r="AE67" s="327">
        <f t="shared" si="96"/>
        <v>19.37</v>
      </c>
      <c r="AF67" s="327">
        <f t="shared" si="96"/>
        <v>0.16999999999999998</v>
      </c>
      <c r="AG67" s="327">
        <f t="shared" si="96"/>
        <v>19.540000000000003</v>
      </c>
      <c r="AH67" s="327" t="e">
        <f t="shared" ref="AH67:AM67" si="97">SUM(AH68:AH71)</f>
        <v>#REF!</v>
      </c>
      <c r="AI67" s="327" t="e">
        <f t="shared" si="97"/>
        <v>#REF!</v>
      </c>
      <c r="AJ67" s="327" t="e">
        <f t="shared" si="97"/>
        <v>#REF!</v>
      </c>
      <c r="AK67" s="327">
        <f t="shared" si="97"/>
        <v>36.44</v>
      </c>
      <c r="AL67" s="352" t="e">
        <f t="shared" si="97"/>
        <v>#REF!</v>
      </c>
      <c r="AM67" s="327" t="e">
        <f t="shared" si="97"/>
        <v>#REF!</v>
      </c>
    </row>
    <row r="68" spans="1:40" ht="16.5" customHeight="1">
      <c r="A68" s="288" t="s">
        <v>94</v>
      </c>
      <c r="B68" s="288"/>
      <c r="C68" s="288"/>
      <c r="D68" s="316"/>
      <c r="E68" s="316"/>
      <c r="F68" s="315"/>
      <c r="G68" s="313" t="e">
        <f>VLOOKUP(A68,#REF!,4,0)</f>
        <v>#REF!</v>
      </c>
      <c r="H68" s="313" t="e">
        <f>VLOOKUP(A68,#REF!,5,0)</f>
        <v>#REF!</v>
      </c>
      <c r="I68" s="313" t="e">
        <f>VLOOKUP(A68,#REF!,6,0)</f>
        <v>#REF!</v>
      </c>
      <c r="J68" s="330">
        <v>0.6</v>
      </c>
      <c r="K68" s="330">
        <f t="shared" ref="K68:K77" si="98">1-J68</f>
        <v>0.4</v>
      </c>
      <c r="L68" s="331">
        <v>0</v>
      </c>
      <c r="M68" s="331">
        <v>1</v>
      </c>
      <c r="N68" s="331">
        <v>0</v>
      </c>
      <c r="O68" s="331" t="e">
        <f t="shared" si="10"/>
        <v>#REF!</v>
      </c>
      <c r="P68" s="331" t="e">
        <f t="shared" ref="P68:P77" si="99">ROUND(J68*(H68*0.2+I68*0.16),2)</f>
        <v>#REF!</v>
      </c>
      <c r="Q68" s="331" t="e">
        <f t="shared" ref="Q68:Q77" si="100">ROUND(K68*L68*(H68*0.2+I68*0.16),2)</f>
        <v>#REF!</v>
      </c>
      <c r="R68" s="331" t="e">
        <f t="shared" ref="R68:R77" si="101">ROUND(K68*M68*(H68*0.2+I68*0.16),2)</f>
        <v>#REF!</v>
      </c>
      <c r="S68" s="331" t="e">
        <f t="shared" ref="S68:S77" si="102">ROUND(K68*N68*(H68*0.2+I68*0.16),2)</f>
        <v>#REF!</v>
      </c>
      <c r="T68" s="331" t="e">
        <f t="shared" ref="T68:T77" si="103">R68+S68</f>
        <v>#REF!</v>
      </c>
      <c r="U68" s="338" t="e">
        <f t="shared" ref="U68:U77" si="104">ROUND((H68*0.2+I68*0.16),2)</f>
        <v>#REF!</v>
      </c>
      <c r="V68" s="339" t="e">
        <f>VLOOKUP(A68,#REF!,7,0)</f>
        <v>#REF!</v>
      </c>
      <c r="W68" s="339" t="e">
        <f t="shared" ref="W68:W77" si="105">X68+Y68</f>
        <v>#REF!</v>
      </c>
      <c r="X68" s="339" t="e">
        <f t="shared" ref="X68:X77" si="106">P68+V68</f>
        <v>#REF!</v>
      </c>
      <c r="Y68" s="339" t="e">
        <f t="shared" ref="Y68:Y77" si="107">Q68</f>
        <v>#REF!</v>
      </c>
      <c r="Z68" s="339">
        <f t="shared" ref="Z68:Z77" si="108">AB68+AC68</f>
        <v>42.019999999999996</v>
      </c>
      <c r="AA68" s="339">
        <v>20</v>
      </c>
      <c r="AB68" s="339">
        <f t="shared" ref="AB68:AB77" si="109">AA68+AK68</f>
        <v>42.019999999999996</v>
      </c>
      <c r="AC68" s="339">
        <v>0</v>
      </c>
      <c r="AD68" s="339">
        <v>11.55</v>
      </c>
      <c r="AE68" s="339">
        <v>11.55</v>
      </c>
      <c r="AF68" s="339">
        <v>0</v>
      </c>
      <c r="AG68" s="339">
        <v>11.55</v>
      </c>
      <c r="AH68" s="346" t="e">
        <f t="shared" ref="AH68:AH77" si="110">AI68+AJ68</f>
        <v>#REF!</v>
      </c>
      <c r="AI68" s="347" t="e">
        <f t="shared" ref="AI68:AI77" si="111">P68-AA68+V68</f>
        <v>#REF!</v>
      </c>
      <c r="AJ68" s="346" t="e">
        <f t="shared" ref="AJ68:AJ77" si="112">Q68-AC68</f>
        <v>#REF!</v>
      </c>
      <c r="AK68" s="348">
        <v>22.02</v>
      </c>
      <c r="AL68" s="349" t="e">
        <f t="shared" ref="AL68:AL77" si="113">W68-Z68</f>
        <v>#REF!</v>
      </c>
      <c r="AM68" s="351" t="e">
        <f>AK68-AI68</f>
        <v>#REF!</v>
      </c>
      <c r="AN68" s="303" t="e">
        <f t="shared" ref="AN68:AN77" si="114">AL68+AC68</f>
        <v>#REF!</v>
      </c>
    </row>
    <row r="69" spans="1:40" ht="16.5" customHeight="1">
      <c r="A69" s="288" t="s">
        <v>95</v>
      </c>
      <c r="B69" s="321"/>
      <c r="C69" s="321"/>
      <c r="D69" s="316" t="s">
        <v>46</v>
      </c>
      <c r="E69" s="316" t="s">
        <v>60</v>
      </c>
      <c r="F69" s="315"/>
      <c r="G69" s="313" t="e">
        <f>VLOOKUP(A69,#REF!,4,0)</f>
        <v>#REF!</v>
      </c>
      <c r="H69" s="313" t="e">
        <f>VLOOKUP(A69,#REF!,5,0)</f>
        <v>#REF!</v>
      </c>
      <c r="I69" s="313" t="e">
        <f>VLOOKUP(A69,#REF!,6,0)</f>
        <v>#REF!</v>
      </c>
      <c r="J69" s="330">
        <v>0.6</v>
      </c>
      <c r="K69" s="330">
        <f t="shared" si="98"/>
        <v>0.4</v>
      </c>
      <c r="L69" s="333">
        <v>0.4</v>
      </c>
      <c r="M69" s="331">
        <v>0.6</v>
      </c>
      <c r="N69" s="331"/>
      <c r="O69" s="331" t="e">
        <f t="shared" si="10"/>
        <v>#REF!</v>
      </c>
      <c r="P69" s="331" t="e">
        <f t="shared" si="99"/>
        <v>#REF!</v>
      </c>
      <c r="Q69" s="331" t="e">
        <f t="shared" si="100"/>
        <v>#REF!</v>
      </c>
      <c r="R69" s="331" t="e">
        <f t="shared" si="101"/>
        <v>#REF!</v>
      </c>
      <c r="S69" s="331" t="e">
        <f t="shared" si="102"/>
        <v>#REF!</v>
      </c>
      <c r="T69" s="331" t="e">
        <f t="shared" si="103"/>
        <v>#REF!</v>
      </c>
      <c r="U69" s="338" t="e">
        <f t="shared" si="104"/>
        <v>#REF!</v>
      </c>
      <c r="V69" s="339" t="e">
        <f>VLOOKUP(A69,#REF!,7,0)</f>
        <v>#REF!</v>
      </c>
      <c r="W69" s="339" t="e">
        <f t="shared" si="105"/>
        <v>#REF!</v>
      </c>
      <c r="X69" s="339" t="e">
        <f t="shared" si="106"/>
        <v>#REF!</v>
      </c>
      <c r="Y69" s="339" t="e">
        <f t="shared" si="107"/>
        <v>#REF!</v>
      </c>
      <c r="Z69" s="339">
        <f t="shared" si="108"/>
        <v>17.439999999999998</v>
      </c>
      <c r="AA69" s="339">
        <v>8</v>
      </c>
      <c r="AB69" s="339">
        <f t="shared" si="109"/>
        <v>16.439999999999998</v>
      </c>
      <c r="AC69" s="339">
        <v>1</v>
      </c>
      <c r="AD69" s="339">
        <v>6.01</v>
      </c>
      <c r="AE69" s="339">
        <v>5.86</v>
      </c>
      <c r="AF69" s="339">
        <v>0.15</v>
      </c>
      <c r="AG69" s="339">
        <v>6.01</v>
      </c>
      <c r="AH69" s="346" t="e">
        <f t="shared" si="110"/>
        <v>#REF!</v>
      </c>
      <c r="AI69" s="347" t="e">
        <f t="shared" si="111"/>
        <v>#REF!</v>
      </c>
      <c r="AJ69" s="346" t="e">
        <f t="shared" si="112"/>
        <v>#REF!</v>
      </c>
      <c r="AK69" s="348">
        <v>8.44</v>
      </c>
      <c r="AL69" s="349" t="e">
        <f t="shared" si="113"/>
        <v>#REF!</v>
      </c>
      <c r="AM69" s="351" t="e">
        <f>AK69-AH69-AC69</f>
        <v>#REF!</v>
      </c>
      <c r="AN69" s="303" t="e">
        <f t="shared" si="114"/>
        <v>#REF!</v>
      </c>
    </row>
    <row r="70" spans="1:40" ht="16.5" customHeight="1">
      <c r="A70" s="288" t="s">
        <v>96</v>
      </c>
      <c r="B70" s="321"/>
      <c r="C70" s="321"/>
      <c r="D70" s="316" t="s">
        <v>46</v>
      </c>
      <c r="E70" s="318" t="s">
        <v>60</v>
      </c>
      <c r="F70" s="315"/>
      <c r="G70" s="313" t="e">
        <f>VLOOKUP(A70,#REF!,4,0)</f>
        <v>#REF!</v>
      </c>
      <c r="H70" s="313" t="e">
        <f>VLOOKUP(A70,#REF!,5,0)</f>
        <v>#REF!</v>
      </c>
      <c r="I70" s="313" t="e">
        <f>VLOOKUP(A70,#REF!,6,0)</f>
        <v>#REF!</v>
      </c>
      <c r="J70" s="330">
        <v>0.6</v>
      </c>
      <c r="K70" s="330">
        <f t="shared" si="98"/>
        <v>0.4</v>
      </c>
      <c r="L70" s="333">
        <v>0.4</v>
      </c>
      <c r="M70" s="331">
        <v>0.6</v>
      </c>
      <c r="N70" s="331"/>
      <c r="O70" s="331" t="e">
        <f t="shared" si="10"/>
        <v>#REF!</v>
      </c>
      <c r="P70" s="331" t="e">
        <f t="shared" si="99"/>
        <v>#REF!</v>
      </c>
      <c r="Q70" s="331" t="e">
        <f t="shared" si="100"/>
        <v>#REF!</v>
      </c>
      <c r="R70" s="331" t="e">
        <f t="shared" si="101"/>
        <v>#REF!</v>
      </c>
      <c r="S70" s="331" t="e">
        <f t="shared" si="102"/>
        <v>#REF!</v>
      </c>
      <c r="T70" s="331" t="e">
        <f t="shared" si="103"/>
        <v>#REF!</v>
      </c>
      <c r="U70" s="338" t="e">
        <f t="shared" si="104"/>
        <v>#REF!</v>
      </c>
      <c r="V70" s="339" t="e">
        <f>VLOOKUP(A70,#REF!,7,0)</f>
        <v>#REF!</v>
      </c>
      <c r="W70" s="339" t="e">
        <f t="shared" si="105"/>
        <v>#REF!</v>
      </c>
      <c r="X70" s="339" t="e">
        <f t="shared" si="106"/>
        <v>#REF!</v>
      </c>
      <c r="Y70" s="339" t="e">
        <f t="shared" si="107"/>
        <v>#REF!</v>
      </c>
      <c r="Z70" s="339">
        <f t="shared" si="108"/>
        <v>8.2200000000000006</v>
      </c>
      <c r="AA70" s="339">
        <v>6</v>
      </c>
      <c r="AB70" s="339">
        <f t="shared" si="109"/>
        <v>8.2200000000000006</v>
      </c>
      <c r="AC70" s="339">
        <v>0</v>
      </c>
      <c r="AD70" s="339">
        <v>8.0000000000000099E-2</v>
      </c>
      <c r="AE70" s="339">
        <v>8.0000000000000099E-2</v>
      </c>
      <c r="AF70" s="339">
        <v>0</v>
      </c>
      <c r="AG70" s="339">
        <v>8.0000000000000099E-2</v>
      </c>
      <c r="AH70" s="346" t="e">
        <f t="shared" si="110"/>
        <v>#REF!</v>
      </c>
      <c r="AI70" s="347" t="e">
        <f t="shared" si="111"/>
        <v>#REF!</v>
      </c>
      <c r="AJ70" s="346" t="e">
        <f t="shared" si="112"/>
        <v>#REF!</v>
      </c>
      <c r="AK70" s="348">
        <v>2.2200000000000002</v>
      </c>
      <c r="AL70" s="349" t="e">
        <f t="shared" si="113"/>
        <v>#REF!</v>
      </c>
      <c r="AM70" s="348"/>
      <c r="AN70" s="303" t="e">
        <f t="shared" si="114"/>
        <v>#REF!</v>
      </c>
    </row>
    <row r="71" spans="1:40" ht="16.5" customHeight="1">
      <c r="A71" s="288" t="s">
        <v>97</v>
      </c>
      <c r="B71" s="321"/>
      <c r="C71" s="321"/>
      <c r="D71" s="316" t="s">
        <v>46</v>
      </c>
      <c r="E71" s="353" t="s">
        <v>60</v>
      </c>
      <c r="F71" s="315"/>
      <c r="G71" s="313" t="e">
        <f>VLOOKUP(A71,#REF!,4,0)</f>
        <v>#REF!</v>
      </c>
      <c r="H71" s="313" t="e">
        <f>VLOOKUP(A71,#REF!,5,0)</f>
        <v>#REF!</v>
      </c>
      <c r="I71" s="313" t="e">
        <f>VLOOKUP(A71,#REF!,6,0)</f>
        <v>#REF!</v>
      </c>
      <c r="J71" s="330">
        <v>0.6</v>
      </c>
      <c r="K71" s="330">
        <f t="shared" si="98"/>
        <v>0.4</v>
      </c>
      <c r="L71" s="333">
        <v>0.7</v>
      </c>
      <c r="M71" s="333">
        <v>0</v>
      </c>
      <c r="N71" s="333">
        <v>0.3</v>
      </c>
      <c r="O71" s="331" t="e">
        <f t="shared" si="10"/>
        <v>#REF!</v>
      </c>
      <c r="P71" s="331" t="e">
        <f t="shared" si="99"/>
        <v>#REF!</v>
      </c>
      <c r="Q71" s="331" t="e">
        <f t="shared" si="100"/>
        <v>#REF!</v>
      </c>
      <c r="R71" s="331" t="e">
        <f t="shared" si="101"/>
        <v>#REF!</v>
      </c>
      <c r="S71" s="331" t="e">
        <f t="shared" si="102"/>
        <v>#REF!</v>
      </c>
      <c r="T71" s="331" t="e">
        <f t="shared" si="103"/>
        <v>#REF!</v>
      </c>
      <c r="U71" s="338" t="e">
        <f t="shared" si="104"/>
        <v>#REF!</v>
      </c>
      <c r="V71" s="339" t="e">
        <f>VLOOKUP(A71,#REF!,7,0)</f>
        <v>#REF!</v>
      </c>
      <c r="W71" s="339" t="e">
        <f t="shared" si="105"/>
        <v>#REF!</v>
      </c>
      <c r="X71" s="339" t="e">
        <f t="shared" si="106"/>
        <v>#REF!</v>
      </c>
      <c r="Y71" s="339" t="e">
        <f t="shared" si="107"/>
        <v>#REF!</v>
      </c>
      <c r="Z71" s="339">
        <f t="shared" si="108"/>
        <v>7.76</v>
      </c>
      <c r="AA71" s="339">
        <v>4</v>
      </c>
      <c r="AB71" s="339">
        <f t="shared" si="109"/>
        <v>7.76</v>
      </c>
      <c r="AC71" s="339">
        <v>0</v>
      </c>
      <c r="AD71" s="339">
        <v>1.9</v>
      </c>
      <c r="AE71" s="339">
        <v>1.88</v>
      </c>
      <c r="AF71" s="339">
        <v>0.02</v>
      </c>
      <c r="AG71" s="339">
        <v>1.9</v>
      </c>
      <c r="AH71" s="346" t="e">
        <f t="shared" si="110"/>
        <v>#REF!</v>
      </c>
      <c r="AI71" s="347" t="e">
        <f t="shared" si="111"/>
        <v>#REF!</v>
      </c>
      <c r="AJ71" s="346" t="e">
        <f t="shared" si="112"/>
        <v>#REF!</v>
      </c>
      <c r="AK71" s="348">
        <v>3.76</v>
      </c>
      <c r="AL71" s="349" t="e">
        <f t="shared" si="113"/>
        <v>#REF!</v>
      </c>
      <c r="AM71" s="348"/>
      <c r="AN71" s="303" t="e">
        <f t="shared" si="114"/>
        <v>#REF!</v>
      </c>
    </row>
    <row r="72" spans="1:40" ht="16.5" customHeight="1">
      <c r="A72" s="288" t="s">
        <v>98</v>
      </c>
      <c r="B72" s="322"/>
      <c r="C72" s="322"/>
      <c r="D72" s="316" t="s">
        <v>55</v>
      </c>
      <c r="E72" s="316" t="s">
        <v>60</v>
      </c>
      <c r="F72" s="315"/>
      <c r="G72" s="313" t="e">
        <f>VLOOKUP(A72,#REF!,4,0)</f>
        <v>#REF!</v>
      </c>
      <c r="H72" s="313" t="e">
        <f>VLOOKUP(A72,#REF!,5,0)</f>
        <v>#REF!</v>
      </c>
      <c r="I72" s="313" t="e">
        <f>VLOOKUP(A72,#REF!,6,0)</f>
        <v>#REF!</v>
      </c>
      <c r="J72" s="330">
        <v>0.6</v>
      </c>
      <c r="K72" s="330">
        <f t="shared" si="98"/>
        <v>0.4</v>
      </c>
      <c r="L72" s="333">
        <v>0.7</v>
      </c>
      <c r="M72" s="333">
        <v>0</v>
      </c>
      <c r="N72" s="333">
        <v>0.3</v>
      </c>
      <c r="O72" s="331" t="e">
        <f t="shared" si="10"/>
        <v>#REF!</v>
      </c>
      <c r="P72" s="331" t="e">
        <f t="shared" si="99"/>
        <v>#REF!</v>
      </c>
      <c r="Q72" s="331" t="e">
        <f t="shared" si="100"/>
        <v>#REF!</v>
      </c>
      <c r="R72" s="331" t="e">
        <f t="shared" si="101"/>
        <v>#REF!</v>
      </c>
      <c r="S72" s="331" t="e">
        <f t="shared" si="102"/>
        <v>#REF!</v>
      </c>
      <c r="T72" s="331" t="e">
        <f t="shared" si="103"/>
        <v>#REF!</v>
      </c>
      <c r="U72" s="338" t="e">
        <f t="shared" si="104"/>
        <v>#REF!</v>
      </c>
      <c r="V72" s="339" t="e">
        <f>VLOOKUP(A72,#REF!,7,0)</f>
        <v>#REF!</v>
      </c>
      <c r="W72" s="339" t="e">
        <f t="shared" si="105"/>
        <v>#REF!</v>
      </c>
      <c r="X72" s="339" t="e">
        <f t="shared" si="106"/>
        <v>#REF!</v>
      </c>
      <c r="Y72" s="339" t="e">
        <f t="shared" si="107"/>
        <v>#REF!</v>
      </c>
      <c r="Z72" s="339">
        <f t="shared" si="108"/>
        <v>73.94</v>
      </c>
      <c r="AA72" s="339">
        <v>32</v>
      </c>
      <c r="AB72" s="339">
        <f t="shared" si="109"/>
        <v>58.94</v>
      </c>
      <c r="AC72" s="339">
        <v>15</v>
      </c>
      <c r="AD72" s="339">
        <v>13.4</v>
      </c>
      <c r="AE72" s="339">
        <v>13.55</v>
      </c>
      <c r="AF72" s="339">
        <v>-0.15</v>
      </c>
      <c r="AG72" s="339">
        <v>13.4</v>
      </c>
      <c r="AH72" s="346" t="e">
        <f t="shared" si="110"/>
        <v>#REF!</v>
      </c>
      <c r="AI72" s="347" t="e">
        <f t="shared" si="111"/>
        <v>#REF!</v>
      </c>
      <c r="AJ72" s="346" t="e">
        <f t="shared" si="112"/>
        <v>#REF!</v>
      </c>
      <c r="AK72" s="348">
        <v>26.94</v>
      </c>
      <c r="AL72" s="349" t="e">
        <f t="shared" si="113"/>
        <v>#REF!</v>
      </c>
      <c r="AM72" s="348"/>
      <c r="AN72" s="303" t="e">
        <f t="shared" si="114"/>
        <v>#REF!</v>
      </c>
    </row>
    <row r="73" spans="1:40" ht="16.5" customHeight="1">
      <c r="A73" s="288" t="s">
        <v>99</v>
      </c>
      <c r="B73" s="288" t="s">
        <v>55</v>
      </c>
      <c r="C73" s="288" t="s">
        <v>55</v>
      </c>
      <c r="D73" s="316" t="s">
        <v>55</v>
      </c>
      <c r="E73" s="318" t="s">
        <v>64</v>
      </c>
      <c r="F73" s="315"/>
      <c r="G73" s="313" t="e">
        <f>VLOOKUP(A73,#REF!,4,0)</f>
        <v>#REF!</v>
      </c>
      <c r="H73" s="313" t="e">
        <f>VLOOKUP(A73,#REF!,5,0)</f>
        <v>#REF!</v>
      </c>
      <c r="I73" s="313" t="e">
        <f>VLOOKUP(A73,#REF!,6,0)</f>
        <v>#REF!</v>
      </c>
      <c r="J73" s="330">
        <v>0.8</v>
      </c>
      <c r="K73" s="330">
        <f t="shared" si="98"/>
        <v>0.19999999999999996</v>
      </c>
      <c r="L73" s="333">
        <v>0.8</v>
      </c>
      <c r="M73" s="333">
        <v>0</v>
      </c>
      <c r="N73" s="333">
        <v>0.2</v>
      </c>
      <c r="O73" s="331" t="e">
        <f t="shared" si="10"/>
        <v>#REF!</v>
      </c>
      <c r="P73" s="331" t="e">
        <f t="shared" si="99"/>
        <v>#REF!</v>
      </c>
      <c r="Q73" s="331" t="e">
        <f t="shared" si="100"/>
        <v>#REF!</v>
      </c>
      <c r="R73" s="331" t="e">
        <f t="shared" si="101"/>
        <v>#REF!</v>
      </c>
      <c r="S73" s="331" t="e">
        <f t="shared" si="102"/>
        <v>#REF!</v>
      </c>
      <c r="T73" s="331" t="e">
        <f t="shared" si="103"/>
        <v>#REF!</v>
      </c>
      <c r="U73" s="338" t="e">
        <f t="shared" si="104"/>
        <v>#REF!</v>
      </c>
      <c r="V73" s="339" t="e">
        <f>VLOOKUP(A73,#REF!,7,0)</f>
        <v>#REF!</v>
      </c>
      <c r="W73" s="339" t="e">
        <f t="shared" si="105"/>
        <v>#REF!</v>
      </c>
      <c r="X73" s="339" t="e">
        <f t="shared" si="106"/>
        <v>#REF!</v>
      </c>
      <c r="Y73" s="339" t="e">
        <f t="shared" si="107"/>
        <v>#REF!</v>
      </c>
      <c r="Z73" s="339">
        <f t="shared" si="108"/>
        <v>321.7</v>
      </c>
      <c r="AA73" s="339">
        <v>139</v>
      </c>
      <c r="AB73" s="339">
        <f t="shared" si="109"/>
        <v>231.7</v>
      </c>
      <c r="AC73" s="339">
        <v>90</v>
      </c>
      <c r="AD73" s="339">
        <v>45.91</v>
      </c>
      <c r="AE73" s="339">
        <v>50.54</v>
      </c>
      <c r="AF73" s="339">
        <v>-4.63</v>
      </c>
      <c r="AG73" s="339">
        <v>45.91</v>
      </c>
      <c r="AH73" s="346" t="e">
        <f t="shared" si="110"/>
        <v>#REF!</v>
      </c>
      <c r="AI73" s="347" t="e">
        <f t="shared" si="111"/>
        <v>#REF!</v>
      </c>
      <c r="AJ73" s="346" t="e">
        <f t="shared" si="112"/>
        <v>#REF!</v>
      </c>
      <c r="AK73" s="348">
        <v>92.7</v>
      </c>
      <c r="AL73" s="349" t="e">
        <f t="shared" si="113"/>
        <v>#REF!</v>
      </c>
      <c r="AM73" s="348"/>
      <c r="AN73" s="303" t="e">
        <f t="shared" si="114"/>
        <v>#REF!</v>
      </c>
    </row>
    <row r="74" spans="1:40" ht="16.5" customHeight="1">
      <c r="A74" s="288" t="s">
        <v>100</v>
      </c>
      <c r="B74" s="322"/>
      <c r="C74" s="322"/>
      <c r="D74" s="316" t="s">
        <v>55</v>
      </c>
      <c r="E74" s="318" t="s">
        <v>60</v>
      </c>
      <c r="F74" s="354"/>
      <c r="G74" s="313" t="e">
        <f>VLOOKUP(A74,#REF!,4,0)</f>
        <v>#REF!</v>
      </c>
      <c r="H74" s="313" t="e">
        <f>VLOOKUP(A74,#REF!,5,0)</f>
        <v>#REF!</v>
      </c>
      <c r="I74" s="313" t="e">
        <f>VLOOKUP(A74,#REF!,6,0)</f>
        <v>#REF!</v>
      </c>
      <c r="J74" s="330">
        <v>0.6</v>
      </c>
      <c r="K74" s="330">
        <f t="shared" si="98"/>
        <v>0.4</v>
      </c>
      <c r="L74" s="333">
        <v>0.7</v>
      </c>
      <c r="M74" s="333">
        <v>0</v>
      </c>
      <c r="N74" s="333">
        <v>0.3</v>
      </c>
      <c r="O74" s="331" t="e">
        <f t="shared" si="10"/>
        <v>#REF!</v>
      </c>
      <c r="P74" s="331" t="e">
        <f t="shared" si="99"/>
        <v>#REF!</v>
      </c>
      <c r="Q74" s="331" t="e">
        <f t="shared" si="100"/>
        <v>#REF!</v>
      </c>
      <c r="R74" s="331" t="e">
        <f t="shared" si="101"/>
        <v>#REF!</v>
      </c>
      <c r="S74" s="331" t="e">
        <f t="shared" si="102"/>
        <v>#REF!</v>
      </c>
      <c r="T74" s="331" t="e">
        <f t="shared" si="103"/>
        <v>#REF!</v>
      </c>
      <c r="U74" s="338" t="e">
        <f t="shared" si="104"/>
        <v>#REF!</v>
      </c>
      <c r="V74" s="339" t="e">
        <f>VLOOKUP(A74,#REF!,7,0)</f>
        <v>#REF!</v>
      </c>
      <c r="W74" s="339" t="e">
        <f t="shared" si="105"/>
        <v>#REF!</v>
      </c>
      <c r="X74" s="339" t="e">
        <f t="shared" si="106"/>
        <v>#REF!</v>
      </c>
      <c r="Y74" s="339" t="e">
        <f t="shared" si="107"/>
        <v>#REF!</v>
      </c>
      <c r="Z74" s="339">
        <f t="shared" si="108"/>
        <v>190.13</v>
      </c>
      <c r="AA74" s="339">
        <v>58</v>
      </c>
      <c r="AB74" s="339">
        <f t="shared" si="109"/>
        <v>158.13</v>
      </c>
      <c r="AC74" s="339">
        <v>32</v>
      </c>
      <c r="AD74" s="339">
        <v>71.06</v>
      </c>
      <c r="AE74" s="339">
        <v>57.96</v>
      </c>
      <c r="AF74" s="339">
        <v>13.1</v>
      </c>
      <c r="AG74" s="339">
        <v>71.06</v>
      </c>
      <c r="AH74" s="346" t="e">
        <f t="shared" si="110"/>
        <v>#REF!</v>
      </c>
      <c r="AI74" s="347" t="e">
        <f t="shared" si="111"/>
        <v>#REF!</v>
      </c>
      <c r="AJ74" s="346" t="e">
        <f t="shared" si="112"/>
        <v>#REF!</v>
      </c>
      <c r="AK74" s="348">
        <v>100.13</v>
      </c>
      <c r="AL74" s="349" t="e">
        <f t="shared" si="113"/>
        <v>#REF!</v>
      </c>
      <c r="AM74" s="348"/>
      <c r="AN74" s="303" t="e">
        <f t="shared" si="114"/>
        <v>#REF!</v>
      </c>
    </row>
    <row r="75" spans="1:40" ht="16.5" customHeight="1">
      <c r="A75" s="288" t="s">
        <v>101</v>
      </c>
      <c r="B75" s="322"/>
      <c r="C75" s="322"/>
      <c r="D75" s="316" t="s">
        <v>55</v>
      </c>
      <c r="E75" s="318" t="s">
        <v>60</v>
      </c>
      <c r="F75" s="315"/>
      <c r="G75" s="313" t="e">
        <f>VLOOKUP(A75,#REF!,4,0)</f>
        <v>#REF!</v>
      </c>
      <c r="H75" s="313" t="e">
        <f>VLOOKUP(A75,#REF!,5,0)</f>
        <v>#REF!</v>
      </c>
      <c r="I75" s="313" t="e">
        <f>VLOOKUP(A75,#REF!,6,0)</f>
        <v>#REF!</v>
      </c>
      <c r="J75" s="330">
        <v>0.6</v>
      </c>
      <c r="K75" s="330">
        <f t="shared" si="98"/>
        <v>0.4</v>
      </c>
      <c r="L75" s="333">
        <v>0.7</v>
      </c>
      <c r="M75" s="333">
        <v>0</v>
      </c>
      <c r="N75" s="333">
        <v>0.3</v>
      </c>
      <c r="O75" s="331" t="e">
        <f t="shared" si="10"/>
        <v>#REF!</v>
      </c>
      <c r="P75" s="331" t="e">
        <f t="shared" si="99"/>
        <v>#REF!</v>
      </c>
      <c r="Q75" s="331" t="e">
        <f t="shared" si="100"/>
        <v>#REF!</v>
      </c>
      <c r="R75" s="331" t="e">
        <f t="shared" si="101"/>
        <v>#REF!</v>
      </c>
      <c r="S75" s="331" t="e">
        <f t="shared" si="102"/>
        <v>#REF!</v>
      </c>
      <c r="T75" s="331" t="e">
        <f t="shared" si="103"/>
        <v>#REF!</v>
      </c>
      <c r="U75" s="338" t="e">
        <f t="shared" si="104"/>
        <v>#REF!</v>
      </c>
      <c r="V75" s="339" t="e">
        <f>VLOOKUP(A75,#REF!,7,0)</f>
        <v>#REF!</v>
      </c>
      <c r="W75" s="339" t="e">
        <f t="shared" si="105"/>
        <v>#REF!</v>
      </c>
      <c r="X75" s="339" t="e">
        <f t="shared" si="106"/>
        <v>#REF!</v>
      </c>
      <c r="Y75" s="339" t="e">
        <f t="shared" si="107"/>
        <v>#REF!</v>
      </c>
      <c r="Z75" s="339">
        <f t="shared" si="108"/>
        <v>37.01</v>
      </c>
      <c r="AA75" s="339">
        <v>18</v>
      </c>
      <c r="AB75" s="339">
        <f t="shared" si="109"/>
        <v>26.009999999999998</v>
      </c>
      <c r="AC75" s="339">
        <v>11</v>
      </c>
      <c r="AD75" s="339">
        <v>0.17</v>
      </c>
      <c r="AE75" s="339">
        <v>2.5499999999999998</v>
      </c>
      <c r="AF75" s="339">
        <v>-2.38</v>
      </c>
      <c r="AG75" s="339">
        <v>0.17</v>
      </c>
      <c r="AH75" s="346" t="e">
        <f t="shared" si="110"/>
        <v>#REF!</v>
      </c>
      <c r="AI75" s="347" t="e">
        <f t="shared" si="111"/>
        <v>#REF!</v>
      </c>
      <c r="AJ75" s="346" t="e">
        <f t="shared" si="112"/>
        <v>#REF!</v>
      </c>
      <c r="AK75" s="348">
        <v>8.01</v>
      </c>
      <c r="AL75" s="349" t="e">
        <f t="shared" si="113"/>
        <v>#REF!</v>
      </c>
      <c r="AM75" s="348"/>
      <c r="AN75" s="303" t="e">
        <f t="shared" si="114"/>
        <v>#REF!</v>
      </c>
    </row>
    <row r="76" spans="1:40" ht="16.5" customHeight="1">
      <c r="A76" s="288" t="s">
        <v>102</v>
      </c>
      <c r="B76" s="317"/>
      <c r="C76" s="317"/>
      <c r="D76" s="316" t="s">
        <v>55</v>
      </c>
      <c r="E76" s="318" t="s">
        <v>60</v>
      </c>
      <c r="F76" s="315"/>
      <c r="G76" s="313" t="e">
        <f>VLOOKUP(A76,#REF!,4,0)</f>
        <v>#REF!</v>
      </c>
      <c r="H76" s="313" t="e">
        <f>VLOOKUP(A76,#REF!,5,0)</f>
        <v>#REF!</v>
      </c>
      <c r="I76" s="313" t="e">
        <f>VLOOKUP(A76,#REF!,6,0)</f>
        <v>#REF!</v>
      </c>
      <c r="J76" s="330">
        <v>0.6</v>
      </c>
      <c r="K76" s="330">
        <f t="shared" si="98"/>
        <v>0.4</v>
      </c>
      <c r="L76" s="333">
        <v>0.7</v>
      </c>
      <c r="M76" s="333">
        <v>0</v>
      </c>
      <c r="N76" s="333">
        <v>0.3</v>
      </c>
      <c r="O76" s="331" t="e">
        <f t="shared" si="10"/>
        <v>#REF!</v>
      </c>
      <c r="P76" s="331" t="e">
        <f t="shared" si="99"/>
        <v>#REF!</v>
      </c>
      <c r="Q76" s="331" t="e">
        <f t="shared" si="100"/>
        <v>#REF!</v>
      </c>
      <c r="R76" s="331" t="e">
        <f t="shared" si="101"/>
        <v>#REF!</v>
      </c>
      <c r="S76" s="331" t="e">
        <f t="shared" si="102"/>
        <v>#REF!</v>
      </c>
      <c r="T76" s="331" t="e">
        <f t="shared" si="103"/>
        <v>#REF!</v>
      </c>
      <c r="U76" s="338" t="e">
        <f t="shared" si="104"/>
        <v>#REF!</v>
      </c>
      <c r="V76" s="339" t="e">
        <f>VLOOKUP(A76,#REF!,7,0)</f>
        <v>#REF!</v>
      </c>
      <c r="W76" s="339" t="e">
        <f t="shared" si="105"/>
        <v>#REF!</v>
      </c>
      <c r="X76" s="339" t="e">
        <f t="shared" si="106"/>
        <v>#REF!</v>
      </c>
      <c r="Y76" s="339" t="e">
        <f t="shared" si="107"/>
        <v>#REF!</v>
      </c>
      <c r="Z76" s="339">
        <f t="shared" si="108"/>
        <v>36.04</v>
      </c>
      <c r="AA76" s="339">
        <v>29</v>
      </c>
      <c r="AB76" s="339">
        <f t="shared" si="109"/>
        <v>20.04</v>
      </c>
      <c r="AC76" s="339">
        <v>16</v>
      </c>
      <c r="AD76" s="339">
        <v>-17.95</v>
      </c>
      <c r="AE76" s="339">
        <v>-9.74</v>
      </c>
      <c r="AF76" s="339">
        <v>-8.2100000000000009</v>
      </c>
      <c r="AG76" s="339">
        <v>-17.95</v>
      </c>
      <c r="AH76" s="346" t="e">
        <f t="shared" si="110"/>
        <v>#REF!</v>
      </c>
      <c r="AI76" s="347" t="e">
        <f t="shared" si="111"/>
        <v>#REF!</v>
      </c>
      <c r="AJ76" s="346" t="e">
        <f t="shared" si="112"/>
        <v>#REF!</v>
      </c>
      <c r="AK76" s="348">
        <v>-8.9600000000000009</v>
      </c>
      <c r="AL76" s="349" t="e">
        <f t="shared" si="113"/>
        <v>#REF!</v>
      </c>
      <c r="AM76" s="348"/>
      <c r="AN76" s="303" t="e">
        <f t="shared" si="114"/>
        <v>#REF!</v>
      </c>
    </row>
    <row r="77" spans="1:40" ht="16.5" customHeight="1">
      <c r="A77" s="288" t="s">
        <v>103</v>
      </c>
      <c r="B77" s="317"/>
      <c r="C77" s="317"/>
      <c r="D77" s="316" t="s">
        <v>55</v>
      </c>
      <c r="E77" s="318" t="s">
        <v>60</v>
      </c>
      <c r="F77" s="315"/>
      <c r="G77" s="313" t="e">
        <f>VLOOKUP(A77,#REF!,4,0)</f>
        <v>#REF!</v>
      </c>
      <c r="H77" s="313" t="e">
        <f>VLOOKUP(A77,#REF!,5,0)</f>
        <v>#REF!</v>
      </c>
      <c r="I77" s="313" t="e">
        <f>VLOOKUP(A77,#REF!,6,0)</f>
        <v>#REF!</v>
      </c>
      <c r="J77" s="330">
        <v>0.6</v>
      </c>
      <c r="K77" s="330">
        <f t="shared" si="98"/>
        <v>0.4</v>
      </c>
      <c r="L77" s="333">
        <v>0.7</v>
      </c>
      <c r="M77" s="333">
        <v>0</v>
      </c>
      <c r="N77" s="333">
        <v>0.3</v>
      </c>
      <c r="O77" s="331" t="e">
        <f t="shared" si="10"/>
        <v>#REF!</v>
      </c>
      <c r="P77" s="331" t="e">
        <f t="shared" si="99"/>
        <v>#REF!</v>
      </c>
      <c r="Q77" s="331" t="e">
        <f t="shared" si="100"/>
        <v>#REF!</v>
      </c>
      <c r="R77" s="331" t="e">
        <f t="shared" si="101"/>
        <v>#REF!</v>
      </c>
      <c r="S77" s="331" t="e">
        <f t="shared" si="102"/>
        <v>#REF!</v>
      </c>
      <c r="T77" s="331" t="e">
        <f t="shared" si="103"/>
        <v>#REF!</v>
      </c>
      <c r="U77" s="338" t="e">
        <f t="shared" si="104"/>
        <v>#REF!</v>
      </c>
      <c r="V77" s="339" t="e">
        <f>VLOOKUP(A77,#REF!,7,0)</f>
        <v>#REF!</v>
      </c>
      <c r="W77" s="339" t="e">
        <f t="shared" si="105"/>
        <v>#REF!</v>
      </c>
      <c r="X77" s="339" t="e">
        <f t="shared" si="106"/>
        <v>#REF!</v>
      </c>
      <c r="Y77" s="339" t="e">
        <f t="shared" si="107"/>
        <v>#REF!</v>
      </c>
      <c r="Z77" s="339">
        <f t="shared" si="108"/>
        <v>75.28</v>
      </c>
      <c r="AA77" s="339">
        <v>36</v>
      </c>
      <c r="AB77" s="339">
        <f t="shared" si="109"/>
        <v>55.28</v>
      </c>
      <c r="AC77" s="339">
        <v>20</v>
      </c>
      <c r="AD77" s="339">
        <v>12.35</v>
      </c>
      <c r="AE77" s="339">
        <v>13.26</v>
      </c>
      <c r="AF77" s="339">
        <v>-0.91</v>
      </c>
      <c r="AG77" s="339">
        <v>12.35</v>
      </c>
      <c r="AH77" s="346" t="e">
        <f t="shared" si="110"/>
        <v>#REF!</v>
      </c>
      <c r="AI77" s="347" t="e">
        <f t="shared" si="111"/>
        <v>#REF!</v>
      </c>
      <c r="AJ77" s="346" t="e">
        <f t="shared" si="112"/>
        <v>#REF!</v>
      </c>
      <c r="AK77" s="348">
        <v>19.28</v>
      </c>
      <c r="AL77" s="349" t="e">
        <f t="shared" si="113"/>
        <v>#REF!</v>
      </c>
      <c r="AM77" s="348"/>
      <c r="AN77" s="303" t="e">
        <f t="shared" si="114"/>
        <v>#REF!</v>
      </c>
    </row>
    <row r="78" spans="1:40" s="296" customFormat="1" ht="16.5" customHeight="1">
      <c r="A78" s="277" t="s">
        <v>104</v>
      </c>
      <c r="B78" s="277"/>
      <c r="C78" s="277"/>
      <c r="D78" s="319"/>
      <c r="E78" s="319"/>
      <c r="F78" s="277"/>
      <c r="G78" s="320" t="e">
        <f>SUM(G80:G91)</f>
        <v>#REF!</v>
      </c>
      <c r="H78" s="320" t="e">
        <f>SUM(H80:H91)</f>
        <v>#REF!</v>
      </c>
      <c r="I78" s="320" t="e">
        <f>SUM(I80:I91)</f>
        <v>#REF!</v>
      </c>
      <c r="J78" s="334"/>
      <c r="K78" s="334"/>
      <c r="L78" s="334"/>
      <c r="M78" s="334"/>
      <c r="N78" s="334"/>
      <c r="O78" s="327" t="e">
        <f t="shared" ref="O78:AG78" si="115">SUM(O80:O91)</f>
        <v>#REF!</v>
      </c>
      <c r="P78" s="327" t="e">
        <f t="shared" si="115"/>
        <v>#REF!</v>
      </c>
      <c r="Q78" s="327" t="e">
        <f t="shared" si="115"/>
        <v>#REF!</v>
      </c>
      <c r="R78" s="327" t="e">
        <f t="shared" si="115"/>
        <v>#REF!</v>
      </c>
      <c r="S78" s="327" t="e">
        <f t="shared" si="115"/>
        <v>#REF!</v>
      </c>
      <c r="T78" s="327" t="e">
        <f t="shared" si="115"/>
        <v>#REF!</v>
      </c>
      <c r="U78" s="327" t="e">
        <f t="shared" si="115"/>
        <v>#REF!</v>
      </c>
      <c r="V78" s="327" t="e">
        <f t="shared" si="115"/>
        <v>#REF!</v>
      </c>
      <c r="W78" s="327" t="e">
        <f t="shared" si="115"/>
        <v>#REF!</v>
      </c>
      <c r="X78" s="327" t="e">
        <f t="shared" si="115"/>
        <v>#REF!</v>
      </c>
      <c r="Y78" s="327" t="e">
        <f t="shared" si="115"/>
        <v>#REF!</v>
      </c>
      <c r="Z78" s="327">
        <f t="shared" si="115"/>
        <v>684.15</v>
      </c>
      <c r="AA78" s="327">
        <f t="shared" si="115"/>
        <v>342</v>
      </c>
      <c r="AB78" s="327">
        <f t="shared" si="115"/>
        <v>496.15</v>
      </c>
      <c r="AC78" s="327">
        <f t="shared" si="115"/>
        <v>188</v>
      </c>
      <c r="AD78" s="327">
        <f t="shared" si="115"/>
        <v>81.84</v>
      </c>
      <c r="AE78" s="327">
        <f t="shared" si="115"/>
        <v>98.02</v>
      </c>
      <c r="AF78" s="327">
        <f t="shared" si="115"/>
        <v>-16.18</v>
      </c>
      <c r="AG78" s="327">
        <f t="shared" si="115"/>
        <v>81.84</v>
      </c>
      <c r="AH78" s="327" t="e">
        <f t="shared" ref="AH78:AM78" si="116">SUM(AH80:AH91)</f>
        <v>#REF!</v>
      </c>
      <c r="AI78" s="327" t="e">
        <f t="shared" si="116"/>
        <v>#REF!</v>
      </c>
      <c r="AJ78" s="327" t="e">
        <f t="shared" si="116"/>
        <v>#REF!</v>
      </c>
      <c r="AK78" s="327">
        <f t="shared" si="116"/>
        <v>154.15</v>
      </c>
      <c r="AL78" s="352" t="e">
        <f t="shared" si="116"/>
        <v>#REF!</v>
      </c>
      <c r="AM78" s="327" t="e">
        <f t="shared" si="116"/>
        <v>#REF!</v>
      </c>
    </row>
    <row r="79" spans="1:40" s="296" customFormat="1" ht="25.5" customHeight="1">
      <c r="A79" s="277" t="s">
        <v>43</v>
      </c>
      <c r="B79" s="277"/>
      <c r="C79" s="277"/>
      <c r="D79" s="319"/>
      <c r="E79" s="319"/>
      <c r="F79" s="277"/>
      <c r="G79" s="320" t="e">
        <f>SUM(G80:G84)</f>
        <v>#REF!</v>
      </c>
      <c r="H79" s="320" t="e">
        <f>SUM(H80:H84)</f>
        <v>#REF!</v>
      </c>
      <c r="I79" s="320" t="e">
        <f>SUM(I80:I84)</f>
        <v>#REF!</v>
      </c>
      <c r="J79" s="334"/>
      <c r="K79" s="334"/>
      <c r="L79" s="334"/>
      <c r="M79" s="334"/>
      <c r="N79" s="334"/>
      <c r="O79" s="327" t="e">
        <f t="shared" ref="O79:AG79" si="117">SUM(O80:O84)</f>
        <v>#REF!</v>
      </c>
      <c r="P79" s="327" t="e">
        <f t="shared" si="117"/>
        <v>#REF!</v>
      </c>
      <c r="Q79" s="327" t="e">
        <f t="shared" si="117"/>
        <v>#REF!</v>
      </c>
      <c r="R79" s="327" t="e">
        <f t="shared" si="117"/>
        <v>#REF!</v>
      </c>
      <c r="S79" s="327" t="e">
        <f t="shared" si="117"/>
        <v>#REF!</v>
      </c>
      <c r="T79" s="327" t="e">
        <f t="shared" si="117"/>
        <v>#REF!</v>
      </c>
      <c r="U79" s="327" t="e">
        <f t="shared" si="117"/>
        <v>#REF!</v>
      </c>
      <c r="V79" s="327" t="e">
        <f t="shared" si="117"/>
        <v>#REF!</v>
      </c>
      <c r="W79" s="327" t="e">
        <f t="shared" si="117"/>
        <v>#REF!</v>
      </c>
      <c r="X79" s="327" t="e">
        <f t="shared" si="117"/>
        <v>#REF!</v>
      </c>
      <c r="Y79" s="327" t="e">
        <f t="shared" si="117"/>
        <v>#REF!</v>
      </c>
      <c r="Z79" s="327">
        <f t="shared" si="117"/>
        <v>96.66</v>
      </c>
      <c r="AA79" s="327">
        <f t="shared" si="117"/>
        <v>68</v>
      </c>
      <c r="AB79" s="327">
        <f t="shared" si="117"/>
        <v>86.66</v>
      </c>
      <c r="AC79" s="327">
        <f t="shared" si="117"/>
        <v>10</v>
      </c>
      <c r="AD79" s="327">
        <f t="shared" si="117"/>
        <v>1.4499999999999997</v>
      </c>
      <c r="AE79" s="327">
        <f t="shared" si="117"/>
        <v>4.1500000000000004</v>
      </c>
      <c r="AF79" s="327">
        <f t="shared" si="117"/>
        <v>-2.6999999999999997</v>
      </c>
      <c r="AG79" s="327">
        <f t="shared" si="117"/>
        <v>1.4499999999999997</v>
      </c>
      <c r="AH79" s="327" t="e">
        <f t="shared" ref="AH79:AM79" si="118">SUM(AH80:AH84)</f>
        <v>#REF!</v>
      </c>
      <c r="AI79" s="327" t="e">
        <f t="shared" si="118"/>
        <v>#REF!</v>
      </c>
      <c r="AJ79" s="327" t="e">
        <f t="shared" si="118"/>
        <v>#REF!</v>
      </c>
      <c r="AK79" s="327">
        <f t="shared" si="118"/>
        <v>18.66</v>
      </c>
      <c r="AL79" s="352" t="e">
        <f t="shared" si="118"/>
        <v>#REF!</v>
      </c>
      <c r="AM79" s="327" t="e">
        <f t="shared" si="118"/>
        <v>#REF!</v>
      </c>
    </row>
    <row r="80" spans="1:40" ht="16.5" customHeight="1">
      <c r="A80" s="288" t="s">
        <v>105</v>
      </c>
      <c r="B80" s="288"/>
      <c r="C80" s="288"/>
      <c r="D80" s="316"/>
      <c r="E80" s="316"/>
      <c r="F80" s="315"/>
      <c r="G80" s="313" t="e">
        <f>VLOOKUP(A80,#REF!,4,0)</f>
        <v>#REF!</v>
      </c>
      <c r="H80" s="313" t="e">
        <f>VLOOKUP(A80,#REF!,5,0)</f>
        <v>#REF!</v>
      </c>
      <c r="I80" s="313" t="e">
        <f>VLOOKUP(A80,#REF!,6,0)</f>
        <v>#REF!</v>
      </c>
      <c r="J80" s="330">
        <v>0.6</v>
      </c>
      <c r="K80" s="330">
        <f t="shared" ref="K80:K91" si="119">1-J80</f>
        <v>0.4</v>
      </c>
      <c r="L80" s="331">
        <v>0</v>
      </c>
      <c r="M80" s="331">
        <v>1</v>
      </c>
      <c r="N80" s="331">
        <v>0</v>
      </c>
      <c r="O80" s="331" t="e">
        <f t="shared" ref="O80:O136" si="120">SUM(P80:S80)</f>
        <v>#REF!</v>
      </c>
      <c r="P80" s="331" t="e">
        <f t="shared" ref="P80:P91" si="121">ROUND(J80*(H80*0.2+I80*0.16),2)</f>
        <v>#REF!</v>
      </c>
      <c r="Q80" s="331" t="e">
        <f t="shared" ref="Q80:Q91" si="122">ROUND(K80*L80*(H80*0.2+I80*0.16),2)</f>
        <v>#REF!</v>
      </c>
      <c r="R80" s="331" t="e">
        <f t="shared" ref="R80:R91" si="123">ROUND(K80*M80*(H80*0.2+I80*0.16),2)</f>
        <v>#REF!</v>
      </c>
      <c r="S80" s="331" t="e">
        <f t="shared" ref="S80:S91" si="124">ROUND(K80*N80*(H80*0.2+I80*0.16),2)</f>
        <v>#REF!</v>
      </c>
      <c r="T80" s="331" t="e">
        <f t="shared" ref="T80:T91" si="125">R80+S80</f>
        <v>#REF!</v>
      </c>
      <c r="U80" s="338" t="e">
        <f t="shared" ref="U80:U91" si="126">ROUND((H80*0.2+I80*0.16),2)</f>
        <v>#REF!</v>
      </c>
      <c r="V80" s="339" t="e">
        <f>VLOOKUP(A80,#REF!,7,0)</f>
        <v>#REF!</v>
      </c>
      <c r="W80" s="339" t="e">
        <f t="shared" ref="W80:W91" si="127">X80+Y80</f>
        <v>#REF!</v>
      </c>
      <c r="X80" s="339" t="e">
        <f t="shared" ref="X80:X91" si="128">P80+V80</f>
        <v>#REF!</v>
      </c>
      <c r="Y80" s="339" t="e">
        <f t="shared" ref="Y80:Y91" si="129">Q80</f>
        <v>#REF!</v>
      </c>
      <c r="Z80" s="339">
        <f t="shared" ref="Z80:Z91" si="130">AB80+AC80</f>
        <v>19.73</v>
      </c>
      <c r="AA80" s="339">
        <v>14</v>
      </c>
      <c r="AB80" s="339">
        <f t="shared" ref="AB80:AB91" si="131">AA80+AK80</f>
        <v>19.73</v>
      </c>
      <c r="AC80" s="339">
        <v>0</v>
      </c>
      <c r="AD80" s="339">
        <v>0.98</v>
      </c>
      <c r="AE80" s="339">
        <v>0.98</v>
      </c>
      <c r="AF80" s="339">
        <v>0</v>
      </c>
      <c r="AG80" s="339">
        <v>0.98</v>
      </c>
      <c r="AH80" s="346" t="e">
        <f t="shared" ref="AH80:AH91" si="132">AI80+AJ80</f>
        <v>#REF!</v>
      </c>
      <c r="AI80" s="347" t="e">
        <f t="shared" ref="AI80:AI91" si="133">P80-AA80+V80</f>
        <v>#REF!</v>
      </c>
      <c r="AJ80" s="346" t="e">
        <f t="shared" ref="AJ80:AJ91" si="134">Q80-AC80</f>
        <v>#REF!</v>
      </c>
      <c r="AK80" s="348">
        <v>5.73</v>
      </c>
      <c r="AL80" s="349" t="e">
        <f t="shared" ref="AL80:AL91" si="135">W80-Z80</f>
        <v>#REF!</v>
      </c>
      <c r="AM80" s="351" t="e">
        <f>AK80-AI80</f>
        <v>#REF!</v>
      </c>
      <c r="AN80" s="303" t="e">
        <f t="shared" ref="AN80:AN91" si="136">AL80+AC80</f>
        <v>#REF!</v>
      </c>
    </row>
    <row r="81" spans="1:40" ht="16.5" customHeight="1">
      <c r="A81" s="288" t="s">
        <v>106</v>
      </c>
      <c r="B81" s="288"/>
      <c r="C81" s="288"/>
      <c r="D81" s="316" t="s">
        <v>46</v>
      </c>
      <c r="E81" s="318" t="s">
        <v>60</v>
      </c>
      <c r="F81" s="315"/>
      <c r="G81" s="313" t="e">
        <f>VLOOKUP(A81,#REF!,4,0)</f>
        <v>#REF!</v>
      </c>
      <c r="H81" s="313" t="e">
        <f>VLOOKUP(A81,#REF!,5,0)</f>
        <v>#REF!</v>
      </c>
      <c r="I81" s="313" t="e">
        <f>VLOOKUP(A81,#REF!,6,0)</f>
        <v>#REF!</v>
      </c>
      <c r="J81" s="330">
        <v>0.6</v>
      </c>
      <c r="K81" s="330">
        <f t="shared" si="119"/>
        <v>0.4</v>
      </c>
      <c r="L81" s="333">
        <v>0.5</v>
      </c>
      <c r="M81" s="331">
        <v>0.5</v>
      </c>
      <c r="N81" s="331"/>
      <c r="O81" s="331" t="e">
        <f t="shared" si="120"/>
        <v>#REF!</v>
      </c>
      <c r="P81" s="331" t="e">
        <f t="shared" si="121"/>
        <v>#REF!</v>
      </c>
      <c r="Q81" s="331" t="e">
        <f t="shared" si="122"/>
        <v>#REF!</v>
      </c>
      <c r="R81" s="331" t="e">
        <f t="shared" si="123"/>
        <v>#REF!</v>
      </c>
      <c r="S81" s="331" t="e">
        <f t="shared" si="124"/>
        <v>#REF!</v>
      </c>
      <c r="T81" s="331" t="e">
        <f t="shared" si="125"/>
        <v>#REF!</v>
      </c>
      <c r="U81" s="338" t="e">
        <f t="shared" si="126"/>
        <v>#REF!</v>
      </c>
      <c r="V81" s="339" t="e">
        <f>VLOOKUP(A81,#REF!,7,0)</f>
        <v>#REF!</v>
      </c>
      <c r="W81" s="339" t="e">
        <f t="shared" si="127"/>
        <v>#REF!</v>
      </c>
      <c r="X81" s="339" t="e">
        <f t="shared" si="128"/>
        <v>#REF!</v>
      </c>
      <c r="Y81" s="339" t="e">
        <f t="shared" si="129"/>
        <v>#REF!</v>
      </c>
      <c r="Z81" s="339">
        <f t="shared" si="130"/>
        <v>49.41</v>
      </c>
      <c r="AA81" s="339">
        <v>38</v>
      </c>
      <c r="AB81" s="339">
        <f t="shared" si="131"/>
        <v>42.41</v>
      </c>
      <c r="AC81" s="339">
        <v>7</v>
      </c>
      <c r="AD81" s="339">
        <v>-3.17</v>
      </c>
      <c r="AE81" s="339">
        <v>-0.88</v>
      </c>
      <c r="AF81" s="339">
        <v>-2.29</v>
      </c>
      <c r="AG81" s="339">
        <v>-3.17</v>
      </c>
      <c r="AH81" s="346" t="e">
        <f t="shared" si="132"/>
        <v>#REF!</v>
      </c>
      <c r="AI81" s="347" t="e">
        <f t="shared" si="133"/>
        <v>#REF!</v>
      </c>
      <c r="AJ81" s="346" t="e">
        <f t="shared" si="134"/>
        <v>#REF!</v>
      </c>
      <c r="AK81" s="348">
        <v>4.41</v>
      </c>
      <c r="AL81" s="349" t="e">
        <f t="shared" si="135"/>
        <v>#REF!</v>
      </c>
      <c r="AM81" s="348"/>
      <c r="AN81" s="303" t="e">
        <f t="shared" si="136"/>
        <v>#REF!</v>
      </c>
    </row>
    <row r="82" spans="1:40" ht="16.5" customHeight="1">
      <c r="A82" s="288" t="s">
        <v>107</v>
      </c>
      <c r="B82" s="288"/>
      <c r="C82" s="288"/>
      <c r="D82" s="316" t="s">
        <v>46</v>
      </c>
      <c r="E82" s="353" t="s">
        <v>64</v>
      </c>
      <c r="F82" s="315"/>
      <c r="G82" s="313" t="e">
        <f>VLOOKUP(A82,#REF!,4,0)</f>
        <v>#REF!</v>
      </c>
      <c r="H82" s="313" t="e">
        <f>VLOOKUP(A82,#REF!,5,0)</f>
        <v>#REF!</v>
      </c>
      <c r="I82" s="313" t="e">
        <f>VLOOKUP(A82,#REF!,6,0)</f>
        <v>#REF!</v>
      </c>
      <c r="J82" s="330">
        <v>0.6</v>
      </c>
      <c r="K82" s="330">
        <f t="shared" si="119"/>
        <v>0.4</v>
      </c>
      <c r="L82" s="333">
        <v>0.5</v>
      </c>
      <c r="M82" s="331">
        <v>0.5</v>
      </c>
      <c r="N82" s="331"/>
      <c r="O82" s="331" t="e">
        <f t="shared" si="120"/>
        <v>#REF!</v>
      </c>
      <c r="P82" s="331" t="e">
        <f t="shared" si="121"/>
        <v>#REF!</v>
      </c>
      <c r="Q82" s="331" t="e">
        <f t="shared" si="122"/>
        <v>#REF!</v>
      </c>
      <c r="R82" s="331" t="e">
        <f t="shared" si="123"/>
        <v>#REF!</v>
      </c>
      <c r="S82" s="331" t="e">
        <f t="shared" si="124"/>
        <v>#REF!</v>
      </c>
      <c r="T82" s="331" t="e">
        <f t="shared" si="125"/>
        <v>#REF!</v>
      </c>
      <c r="U82" s="338" t="e">
        <f t="shared" si="126"/>
        <v>#REF!</v>
      </c>
      <c r="V82" s="339" t="e">
        <f>VLOOKUP(A82,#REF!,7,0)</f>
        <v>#REF!</v>
      </c>
      <c r="W82" s="339" t="e">
        <f t="shared" si="127"/>
        <v>#REF!</v>
      </c>
      <c r="X82" s="339" t="e">
        <f t="shared" si="128"/>
        <v>#REF!</v>
      </c>
      <c r="Y82" s="339" t="e">
        <f t="shared" si="129"/>
        <v>#REF!</v>
      </c>
      <c r="Z82" s="339">
        <f t="shared" si="130"/>
        <v>8.69</v>
      </c>
      <c r="AA82" s="339">
        <v>7</v>
      </c>
      <c r="AB82" s="339">
        <f t="shared" si="131"/>
        <v>7.6899999999999995</v>
      </c>
      <c r="AC82" s="339">
        <v>1</v>
      </c>
      <c r="AD82" s="339">
        <v>0.01</v>
      </c>
      <c r="AE82" s="339">
        <v>0.37</v>
      </c>
      <c r="AF82" s="339">
        <v>-0.36</v>
      </c>
      <c r="AG82" s="339">
        <v>0.01</v>
      </c>
      <c r="AH82" s="346" t="e">
        <f t="shared" si="132"/>
        <v>#REF!</v>
      </c>
      <c r="AI82" s="347" t="e">
        <f t="shared" si="133"/>
        <v>#REF!</v>
      </c>
      <c r="AJ82" s="346" t="e">
        <f t="shared" si="134"/>
        <v>#REF!</v>
      </c>
      <c r="AK82" s="348">
        <v>0.69</v>
      </c>
      <c r="AL82" s="349" t="e">
        <f t="shared" si="135"/>
        <v>#REF!</v>
      </c>
      <c r="AM82" s="348"/>
      <c r="AN82" s="303" t="e">
        <f t="shared" si="136"/>
        <v>#REF!</v>
      </c>
    </row>
    <row r="83" spans="1:40" ht="16.5" customHeight="1">
      <c r="A83" s="288" t="s">
        <v>108</v>
      </c>
      <c r="B83" s="288"/>
      <c r="C83" s="288"/>
      <c r="D83" s="316" t="s">
        <v>46</v>
      </c>
      <c r="E83" s="353" t="s">
        <v>64</v>
      </c>
      <c r="F83" s="315"/>
      <c r="G83" s="313" t="e">
        <f>VLOOKUP(A83,#REF!,4,0)</f>
        <v>#REF!</v>
      </c>
      <c r="H83" s="313" t="e">
        <f>VLOOKUP(A83,#REF!,5,0)</f>
        <v>#REF!</v>
      </c>
      <c r="I83" s="313" t="e">
        <f>VLOOKUP(A83,#REF!,6,0)</f>
        <v>#REF!</v>
      </c>
      <c r="J83" s="330">
        <v>0.6</v>
      </c>
      <c r="K83" s="330">
        <f t="shared" si="119"/>
        <v>0.4</v>
      </c>
      <c r="L83" s="333">
        <v>0.5</v>
      </c>
      <c r="M83" s="331">
        <v>0.5</v>
      </c>
      <c r="N83" s="331"/>
      <c r="O83" s="331" t="e">
        <f t="shared" si="120"/>
        <v>#REF!</v>
      </c>
      <c r="P83" s="331" t="e">
        <f t="shared" si="121"/>
        <v>#REF!</v>
      </c>
      <c r="Q83" s="331" t="e">
        <f t="shared" si="122"/>
        <v>#REF!</v>
      </c>
      <c r="R83" s="331" t="e">
        <f t="shared" si="123"/>
        <v>#REF!</v>
      </c>
      <c r="S83" s="331" t="e">
        <f t="shared" si="124"/>
        <v>#REF!</v>
      </c>
      <c r="T83" s="331" t="e">
        <f t="shared" si="125"/>
        <v>#REF!</v>
      </c>
      <c r="U83" s="338" t="e">
        <f t="shared" si="126"/>
        <v>#REF!</v>
      </c>
      <c r="V83" s="339" t="e">
        <f>VLOOKUP(A83,#REF!,7,0)</f>
        <v>#REF!</v>
      </c>
      <c r="W83" s="339" t="e">
        <f t="shared" si="127"/>
        <v>#REF!</v>
      </c>
      <c r="X83" s="339" t="e">
        <f t="shared" si="128"/>
        <v>#REF!</v>
      </c>
      <c r="Y83" s="339" t="e">
        <f t="shared" si="129"/>
        <v>#REF!</v>
      </c>
      <c r="Z83" s="339">
        <f t="shared" si="130"/>
        <v>8.01</v>
      </c>
      <c r="AA83" s="339">
        <v>3</v>
      </c>
      <c r="AB83" s="339">
        <f t="shared" si="131"/>
        <v>7.01</v>
      </c>
      <c r="AC83" s="339">
        <v>1</v>
      </c>
      <c r="AD83" s="339">
        <v>3.48</v>
      </c>
      <c r="AE83" s="339">
        <v>3.22</v>
      </c>
      <c r="AF83" s="339">
        <v>0.26</v>
      </c>
      <c r="AG83" s="339">
        <v>3.48</v>
      </c>
      <c r="AH83" s="346" t="e">
        <f t="shared" si="132"/>
        <v>#REF!</v>
      </c>
      <c r="AI83" s="347" t="e">
        <f t="shared" si="133"/>
        <v>#REF!</v>
      </c>
      <c r="AJ83" s="346" t="e">
        <f t="shared" si="134"/>
        <v>#REF!</v>
      </c>
      <c r="AK83" s="348">
        <v>4.01</v>
      </c>
      <c r="AL83" s="349" t="e">
        <f t="shared" si="135"/>
        <v>#REF!</v>
      </c>
      <c r="AM83" s="351" t="e">
        <f>AK83-AH83-AC83</f>
        <v>#REF!</v>
      </c>
      <c r="AN83" s="303" t="e">
        <f t="shared" si="136"/>
        <v>#REF!</v>
      </c>
    </row>
    <row r="84" spans="1:40" ht="16.5" customHeight="1">
      <c r="A84" s="288" t="s">
        <v>109</v>
      </c>
      <c r="B84" s="288"/>
      <c r="C84" s="288"/>
      <c r="D84" s="316"/>
      <c r="E84" s="353" t="s">
        <v>64</v>
      </c>
      <c r="F84" s="315"/>
      <c r="G84" s="313" t="e">
        <f>VLOOKUP(A84,#REF!,4,0)</f>
        <v>#REF!</v>
      </c>
      <c r="H84" s="313" t="e">
        <f>VLOOKUP(A84,#REF!,5,0)</f>
        <v>#REF!</v>
      </c>
      <c r="I84" s="313" t="e">
        <f>VLOOKUP(A84,#REF!,6,0)</f>
        <v>#REF!</v>
      </c>
      <c r="J84" s="330">
        <v>0.6</v>
      </c>
      <c r="K84" s="330">
        <f t="shared" si="119"/>
        <v>0.4</v>
      </c>
      <c r="L84" s="333">
        <v>0.5</v>
      </c>
      <c r="M84" s="331">
        <v>0.5</v>
      </c>
      <c r="N84" s="331"/>
      <c r="O84" s="331" t="e">
        <f t="shared" si="120"/>
        <v>#REF!</v>
      </c>
      <c r="P84" s="331" t="e">
        <f t="shared" si="121"/>
        <v>#REF!</v>
      </c>
      <c r="Q84" s="331" t="e">
        <f t="shared" si="122"/>
        <v>#REF!</v>
      </c>
      <c r="R84" s="331" t="e">
        <f t="shared" si="123"/>
        <v>#REF!</v>
      </c>
      <c r="S84" s="331" t="e">
        <f t="shared" si="124"/>
        <v>#REF!</v>
      </c>
      <c r="T84" s="331" t="e">
        <f t="shared" si="125"/>
        <v>#REF!</v>
      </c>
      <c r="U84" s="338" t="e">
        <f t="shared" si="126"/>
        <v>#REF!</v>
      </c>
      <c r="V84" s="339" t="e">
        <f>VLOOKUP(A84,#REF!,7,0)</f>
        <v>#REF!</v>
      </c>
      <c r="W84" s="339" t="e">
        <f t="shared" si="127"/>
        <v>#REF!</v>
      </c>
      <c r="X84" s="339" t="e">
        <f t="shared" si="128"/>
        <v>#REF!</v>
      </c>
      <c r="Y84" s="339" t="e">
        <f t="shared" si="129"/>
        <v>#REF!</v>
      </c>
      <c r="Z84" s="339">
        <f t="shared" si="130"/>
        <v>10.82</v>
      </c>
      <c r="AA84" s="339">
        <v>6</v>
      </c>
      <c r="AB84" s="339">
        <f t="shared" si="131"/>
        <v>9.82</v>
      </c>
      <c r="AC84" s="339">
        <v>1</v>
      </c>
      <c r="AD84" s="339">
        <v>0.15</v>
      </c>
      <c r="AE84" s="339">
        <v>0.46</v>
      </c>
      <c r="AF84" s="339">
        <v>-0.31</v>
      </c>
      <c r="AG84" s="339">
        <v>0.15</v>
      </c>
      <c r="AH84" s="346" t="e">
        <f t="shared" si="132"/>
        <v>#REF!</v>
      </c>
      <c r="AI84" s="347" t="e">
        <f t="shared" si="133"/>
        <v>#REF!</v>
      </c>
      <c r="AJ84" s="346" t="e">
        <f t="shared" si="134"/>
        <v>#REF!</v>
      </c>
      <c r="AK84" s="348">
        <v>3.82</v>
      </c>
      <c r="AL84" s="349" t="e">
        <f t="shared" si="135"/>
        <v>#REF!</v>
      </c>
      <c r="AM84" s="348"/>
      <c r="AN84" s="303" t="e">
        <f t="shared" si="136"/>
        <v>#REF!</v>
      </c>
    </row>
    <row r="85" spans="1:40" ht="16.5" customHeight="1">
      <c r="A85" s="288" t="s">
        <v>110</v>
      </c>
      <c r="B85" s="288" t="s">
        <v>55</v>
      </c>
      <c r="C85" s="288"/>
      <c r="D85" s="316" t="s">
        <v>55</v>
      </c>
      <c r="E85" s="318" t="s">
        <v>60</v>
      </c>
      <c r="F85" s="315"/>
      <c r="G85" s="313" t="e">
        <f>VLOOKUP(A85,#REF!,4,0)</f>
        <v>#REF!</v>
      </c>
      <c r="H85" s="313" t="e">
        <f>VLOOKUP(A85,#REF!,5,0)</f>
        <v>#REF!</v>
      </c>
      <c r="I85" s="313" t="e">
        <f>VLOOKUP(A85,#REF!,6,0)</f>
        <v>#REF!</v>
      </c>
      <c r="J85" s="330">
        <v>0.8</v>
      </c>
      <c r="K85" s="330">
        <f t="shared" si="119"/>
        <v>0.19999999999999996</v>
      </c>
      <c r="L85" s="333">
        <v>0.7</v>
      </c>
      <c r="M85" s="333">
        <v>0</v>
      </c>
      <c r="N85" s="333">
        <v>0.3</v>
      </c>
      <c r="O85" s="331" t="e">
        <f t="shared" si="120"/>
        <v>#REF!</v>
      </c>
      <c r="P85" s="331" t="e">
        <f t="shared" si="121"/>
        <v>#REF!</v>
      </c>
      <c r="Q85" s="331" t="e">
        <f t="shared" si="122"/>
        <v>#REF!</v>
      </c>
      <c r="R85" s="331" t="e">
        <f t="shared" si="123"/>
        <v>#REF!</v>
      </c>
      <c r="S85" s="331" t="e">
        <f t="shared" si="124"/>
        <v>#REF!</v>
      </c>
      <c r="T85" s="331" t="e">
        <f t="shared" si="125"/>
        <v>#REF!</v>
      </c>
      <c r="U85" s="338" t="e">
        <f t="shared" si="126"/>
        <v>#REF!</v>
      </c>
      <c r="V85" s="339" t="e">
        <f>VLOOKUP(A85,#REF!,7,0)</f>
        <v>#REF!</v>
      </c>
      <c r="W85" s="339" t="e">
        <f t="shared" si="127"/>
        <v>#REF!</v>
      </c>
      <c r="X85" s="339" t="e">
        <f t="shared" si="128"/>
        <v>#REF!</v>
      </c>
      <c r="Y85" s="339" t="e">
        <f t="shared" si="129"/>
        <v>#REF!</v>
      </c>
      <c r="Z85" s="339">
        <f t="shared" si="130"/>
        <v>31.53</v>
      </c>
      <c r="AA85" s="339">
        <v>16</v>
      </c>
      <c r="AB85" s="339">
        <f t="shared" si="131"/>
        <v>22.53</v>
      </c>
      <c r="AC85" s="339">
        <v>9</v>
      </c>
      <c r="AD85" s="339">
        <v>5.35</v>
      </c>
      <c r="AE85" s="339">
        <v>5.79</v>
      </c>
      <c r="AF85" s="339">
        <v>-0.44</v>
      </c>
      <c r="AG85" s="339">
        <v>5.35</v>
      </c>
      <c r="AH85" s="346" t="e">
        <f t="shared" si="132"/>
        <v>#REF!</v>
      </c>
      <c r="AI85" s="347" t="e">
        <f t="shared" si="133"/>
        <v>#REF!</v>
      </c>
      <c r="AJ85" s="346" t="e">
        <f t="shared" si="134"/>
        <v>#REF!</v>
      </c>
      <c r="AK85" s="348">
        <v>6.53</v>
      </c>
      <c r="AL85" s="349" t="e">
        <f t="shared" si="135"/>
        <v>#REF!</v>
      </c>
      <c r="AM85" s="348"/>
      <c r="AN85" s="303" t="e">
        <f t="shared" si="136"/>
        <v>#REF!</v>
      </c>
    </row>
    <row r="86" spans="1:40" ht="16.5" customHeight="1">
      <c r="A86" s="288" t="s">
        <v>111</v>
      </c>
      <c r="B86" s="322"/>
      <c r="C86" s="322"/>
      <c r="D86" s="316" t="s">
        <v>55</v>
      </c>
      <c r="E86" s="318" t="s">
        <v>60</v>
      </c>
      <c r="F86" s="315"/>
      <c r="G86" s="313" t="e">
        <f>VLOOKUP(A86,#REF!,4,0)</f>
        <v>#REF!</v>
      </c>
      <c r="H86" s="313" t="e">
        <f>VLOOKUP(A86,#REF!,5,0)</f>
        <v>#REF!</v>
      </c>
      <c r="I86" s="313" t="e">
        <f>VLOOKUP(A86,#REF!,6,0)</f>
        <v>#REF!</v>
      </c>
      <c r="J86" s="330">
        <v>0.6</v>
      </c>
      <c r="K86" s="330">
        <f t="shared" si="119"/>
        <v>0.4</v>
      </c>
      <c r="L86" s="333">
        <v>0.7</v>
      </c>
      <c r="M86" s="333">
        <v>0</v>
      </c>
      <c r="N86" s="333">
        <v>0.3</v>
      </c>
      <c r="O86" s="331" t="e">
        <f t="shared" si="120"/>
        <v>#REF!</v>
      </c>
      <c r="P86" s="331" t="e">
        <f t="shared" si="121"/>
        <v>#REF!</v>
      </c>
      <c r="Q86" s="331" t="e">
        <f t="shared" si="122"/>
        <v>#REF!</v>
      </c>
      <c r="R86" s="331" t="e">
        <f t="shared" si="123"/>
        <v>#REF!</v>
      </c>
      <c r="S86" s="331" t="e">
        <f t="shared" si="124"/>
        <v>#REF!</v>
      </c>
      <c r="T86" s="331" t="e">
        <f t="shared" si="125"/>
        <v>#REF!</v>
      </c>
      <c r="U86" s="338" t="e">
        <f t="shared" si="126"/>
        <v>#REF!</v>
      </c>
      <c r="V86" s="339" t="e">
        <f>VLOOKUP(A86,#REF!,7,0)</f>
        <v>#REF!</v>
      </c>
      <c r="W86" s="339" t="e">
        <f t="shared" si="127"/>
        <v>#REF!</v>
      </c>
      <c r="X86" s="339" t="e">
        <f t="shared" si="128"/>
        <v>#REF!</v>
      </c>
      <c r="Y86" s="339" t="e">
        <f t="shared" si="129"/>
        <v>#REF!</v>
      </c>
      <c r="Z86" s="339">
        <f t="shared" si="130"/>
        <v>63.82</v>
      </c>
      <c r="AA86" s="339">
        <v>31</v>
      </c>
      <c r="AB86" s="339">
        <f t="shared" si="131"/>
        <v>46.82</v>
      </c>
      <c r="AC86" s="339">
        <v>17</v>
      </c>
      <c r="AD86" s="339">
        <v>4.58</v>
      </c>
      <c r="AE86" s="339">
        <v>7.13</v>
      </c>
      <c r="AF86" s="339">
        <v>-2.5499999999999998</v>
      </c>
      <c r="AG86" s="339">
        <v>4.58</v>
      </c>
      <c r="AH86" s="346" t="e">
        <f t="shared" si="132"/>
        <v>#REF!</v>
      </c>
      <c r="AI86" s="347" t="e">
        <f t="shared" si="133"/>
        <v>#REF!</v>
      </c>
      <c r="AJ86" s="346" t="e">
        <f t="shared" si="134"/>
        <v>#REF!</v>
      </c>
      <c r="AK86" s="348">
        <v>15.82</v>
      </c>
      <c r="AL86" s="349" t="e">
        <f t="shared" si="135"/>
        <v>#REF!</v>
      </c>
      <c r="AM86" s="348"/>
      <c r="AN86" s="303" t="e">
        <f t="shared" si="136"/>
        <v>#REF!</v>
      </c>
    </row>
    <row r="87" spans="1:40" ht="16.5" customHeight="1">
      <c r="A87" s="288" t="s">
        <v>112</v>
      </c>
      <c r="B87" s="322"/>
      <c r="C87" s="322"/>
      <c r="D87" s="316" t="s">
        <v>55</v>
      </c>
      <c r="E87" s="318" t="s">
        <v>60</v>
      </c>
      <c r="F87" s="315"/>
      <c r="G87" s="313" t="e">
        <f>VLOOKUP(A87,#REF!,4,0)</f>
        <v>#REF!</v>
      </c>
      <c r="H87" s="313" t="e">
        <f>VLOOKUP(A87,#REF!,5,0)</f>
        <v>#REF!</v>
      </c>
      <c r="I87" s="313" t="e">
        <f>VLOOKUP(A87,#REF!,6,0)</f>
        <v>#REF!</v>
      </c>
      <c r="J87" s="330">
        <v>0.6</v>
      </c>
      <c r="K87" s="330">
        <f t="shared" si="119"/>
        <v>0.4</v>
      </c>
      <c r="L87" s="333">
        <v>0.7</v>
      </c>
      <c r="M87" s="333">
        <v>0</v>
      </c>
      <c r="N87" s="333">
        <v>0.3</v>
      </c>
      <c r="O87" s="331" t="e">
        <f t="shared" si="120"/>
        <v>#REF!</v>
      </c>
      <c r="P87" s="331" t="e">
        <f t="shared" si="121"/>
        <v>#REF!</v>
      </c>
      <c r="Q87" s="331" t="e">
        <f t="shared" si="122"/>
        <v>#REF!</v>
      </c>
      <c r="R87" s="331" t="e">
        <f t="shared" si="123"/>
        <v>#REF!</v>
      </c>
      <c r="S87" s="331" t="e">
        <f t="shared" si="124"/>
        <v>#REF!</v>
      </c>
      <c r="T87" s="331" t="e">
        <f t="shared" si="125"/>
        <v>#REF!</v>
      </c>
      <c r="U87" s="338" t="e">
        <f t="shared" si="126"/>
        <v>#REF!</v>
      </c>
      <c r="V87" s="339" t="e">
        <f>VLOOKUP(A87,#REF!,7,0)</f>
        <v>#REF!</v>
      </c>
      <c r="W87" s="339" t="e">
        <f t="shared" si="127"/>
        <v>#REF!</v>
      </c>
      <c r="X87" s="339" t="e">
        <f t="shared" si="128"/>
        <v>#REF!</v>
      </c>
      <c r="Y87" s="339" t="e">
        <f t="shared" si="129"/>
        <v>#REF!</v>
      </c>
      <c r="Z87" s="339">
        <f t="shared" si="130"/>
        <v>85.18</v>
      </c>
      <c r="AA87" s="339">
        <v>46</v>
      </c>
      <c r="AB87" s="339">
        <f t="shared" si="131"/>
        <v>59.18</v>
      </c>
      <c r="AC87" s="339">
        <v>26</v>
      </c>
      <c r="AD87" s="339">
        <v>12.59</v>
      </c>
      <c r="AE87" s="339">
        <v>14.76</v>
      </c>
      <c r="AF87" s="339">
        <v>-2.17</v>
      </c>
      <c r="AG87" s="339">
        <v>12.59</v>
      </c>
      <c r="AH87" s="346" t="e">
        <f t="shared" si="132"/>
        <v>#REF!</v>
      </c>
      <c r="AI87" s="347" t="e">
        <f t="shared" si="133"/>
        <v>#REF!</v>
      </c>
      <c r="AJ87" s="346" t="e">
        <f t="shared" si="134"/>
        <v>#REF!</v>
      </c>
      <c r="AK87" s="348">
        <v>13.18</v>
      </c>
      <c r="AL87" s="349" t="e">
        <f t="shared" si="135"/>
        <v>#REF!</v>
      </c>
      <c r="AM87" s="348"/>
      <c r="AN87" s="303" t="e">
        <f t="shared" si="136"/>
        <v>#REF!</v>
      </c>
    </row>
    <row r="88" spans="1:40" ht="16.5" customHeight="1">
      <c r="A88" s="288" t="s">
        <v>113</v>
      </c>
      <c r="B88" s="288" t="s">
        <v>55</v>
      </c>
      <c r="C88" s="288"/>
      <c r="D88" s="316" t="s">
        <v>55</v>
      </c>
      <c r="E88" s="318" t="s">
        <v>60</v>
      </c>
      <c r="F88" s="315"/>
      <c r="G88" s="313" t="e">
        <f>VLOOKUP(A88,#REF!,4,0)</f>
        <v>#REF!</v>
      </c>
      <c r="H88" s="313" t="e">
        <f>VLOOKUP(A88,#REF!,5,0)</f>
        <v>#REF!</v>
      </c>
      <c r="I88" s="313" t="e">
        <f>VLOOKUP(A88,#REF!,6,0)</f>
        <v>#REF!</v>
      </c>
      <c r="J88" s="330">
        <v>0.8</v>
      </c>
      <c r="K88" s="330">
        <f t="shared" si="119"/>
        <v>0.19999999999999996</v>
      </c>
      <c r="L88" s="333">
        <v>0.7</v>
      </c>
      <c r="M88" s="333">
        <v>0</v>
      </c>
      <c r="N88" s="333">
        <v>0.3</v>
      </c>
      <c r="O88" s="331" t="e">
        <f t="shared" si="120"/>
        <v>#REF!</v>
      </c>
      <c r="P88" s="331" t="e">
        <f t="shared" si="121"/>
        <v>#REF!</v>
      </c>
      <c r="Q88" s="331" t="e">
        <f t="shared" si="122"/>
        <v>#REF!</v>
      </c>
      <c r="R88" s="331" t="e">
        <f t="shared" si="123"/>
        <v>#REF!</v>
      </c>
      <c r="S88" s="331" t="e">
        <f t="shared" si="124"/>
        <v>#REF!</v>
      </c>
      <c r="T88" s="331" t="e">
        <f t="shared" si="125"/>
        <v>#REF!</v>
      </c>
      <c r="U88" s="338" t="e">
        <f t="shared" si="126"/>
        <v>#REF!</v>
      </c>
      <c r="V88" s="339" t="e">
        <f>VLOOKUP(A88,#REF!,7,0)</f>
        <v>#REF!</v>
      </c>
      <c r="W88" s="339" t="e">
        <f t="shared" si="127"/>
        <v>#REF!</v>
      </c>
      <c r="X88" s="339" t="e">
        <f t="shared" si="128"/>
        <v>#REF!</v>
      </c>
      <c r="Y88" s="339" t="e">
        <f t="shared" si="129"/>
        <v>#REF!</v>
      </c>
      <c r="Z88" s="339">
        <f t="shared" si="130"/>
        <v>84.83</v>
      </c>
      <c r="AA88" s="339">
        <v>35</v>
      </c>
      <c r="AB88" s="339">
        <f t="shared" si="131"/>
        <v>64.83</v>
      </c>
      <c r="AC88" s="339">
        <v>20</v>
      </c>
      <c r="AD88" s="339">
        <v>21.46</v>
      </c>
      <c r="AE88" s="339">
        <v>19.690000000000001</v>
      </c>
      <c r="AF88" s="339">
        <v>1.77</v>
      </c>
      <c r="AG88" s="339">
        <v>21.46</v>
      </c>
      <c r="AH88" s="346" t="e">
        <f t="shared" si="132"/>
        <v>#REF!</v>
      </c>
      <c r="AI88" s="347" t="e">
        <f t="shared" si="133"/>
        <v>#REF!</v>
      </c>
      <c r="AJ88" s="346" t="e">
        <f t="shared" si="134"/>
        <v>#REF!</v>
      </c>
      <c r="AK88" s="348">
        <v>29.83</v>
      </c>
      <c r="AL88" s="349" t="e">
        <f t="shared" si="135"/>
        <v>#REF!</v>
      </c>
      <c r="AM88" s="348"/>
      <c r="AN88" s="303" t="e">
        <f t="shared" si="136"/>
        <v>#REF!</v>
      </c>
    </row>
    <row r="89" spans="1:40" ht="16.5" customHeight="1">
      <c r="A89" s="288" t="s">
        <v>114</v>
      </c>
      <c r="B89" s="317"/>
      <c r="C89" s="317"/>
      <c r="D89" s="316" t="s">
        <v>55</v>
      </c>
      <c r="E89" s="318" t="s">
        <v>60</v>
      </c>
      <c r="F89" s="315"/>
      <c r="G89" s="313" t="e">
        <f>VLOOKUP(A89,#REF!,4,0)</f>
        <v>#REF!</v>
      </c>
      <c r="H89" s="313" t="e">
        <f>VLOOKUP(A89,#REF!,5,0)</f>
        <v>#REF!</v>
      </c>
      <c r="I89" s="313" t="e">
        <f>VLOOKUP(A89,#REF!,6,0)</f>
        <v>#REF!</v>
      </c>
      <c r="J89" s="330">
        <v>0.6</v>
      </c>
      <c r="K89" s="330">
        <f t="shared" si="119"/>
        <v>0.4</v>
      </c>
      <c r="L89" s="333">
        <v>0.7</v>
      </c>
      <c r="M89" s="333">
        <v>0</v>
      </c>
      <c r="N89" s="333">
        <v>0.3</v>
      </c>
      <c r="O89" s="331" t="e">
        <f t="shared" si="120"/>
        <v>#REF!</v>
      </c>
      <c r="P89" s="331" t="e">
        <f t="shared" si="121"/>
        <v>#REF!</v>
      </c>
      <c r="Q89" s="331" t="e">
        <f t="shared" si="122"/>
        <v>#REF!</v>
      </c>
      <c r="R89" s="331" t="e">
        <f t="shared" si="123"/>
        <v>#REF!</v>
      </c>
      <c r="S89" s="331" t="e">
        <f t="shared" si="124"/>
        <v>#REF!</v>
      </c>
      <c r="T89" s="331" t="e">
        <f t="shared" si="125"/>
        <v>#REF!</v>
      </c>
      <c r="U89" s="338" t="e">
        <f t="shared" si="126"/>
        <v>#REF!</v>
      </c>
      <c r="V89" s="339" t="e">
        <f>VLOOKUP(A89,#REF!,7,0)</f>
        <v>#REF!</v>
      </c>
      <c r="W89" s="339" t="e">
        <f t="shared" si="127"/>
        <v>#REF!</v>
      </c>
      <c r="X89" s="339" t="e">
        <f t="shared" si="128"/>
        <v>#REF!</v>
      </c>
      <c r="Y89" s="339" t="e">
        <f t="shared" si="129"/>
        <v>#REF!</v>
      </c>
      <c r="Z89" s="339">
        <f t="shared" si="130"/>
        <v>62.25</v>
      </c>
      <c r="AA89" s="339">
        <v>34</v>
      </c>
      <c r="AB89" s="339">
        <f t="shared" si="131"/>
        <v>43.25</v>
      </c>
      <c r="AC89" s="339">
        <v>19</v>
      </c>
      <c r="AD89" s="339">
        <v>3.12</v>
      </c>
      <c r="AE89" s="339">
        <v>6.5</v>
      </c>
      <c r="AF89" s="339">
        <v>-3.38</v>
      </c>
      <c r="AG89" s="339">
        <v>3.12</v>
      </c>
      <c r="AH89" s="346" t="e">
        <f t="shared" si="132"/>
        <v>#REF!</v>
      </c>
      <c r="AI89" s="347" t="e">
        <f t="shared" si="133"/>
        <v>#REF!</v>
      </c>
      <c r="AJ89" s="346" t="e">
        <f t="shared" si="134"/>
        <v>#REF!</v>
      </c>
      <c r="AK89" s="348">
        <v>9.25</v>
      </c>
      <c r="AL89" s="349" t="e">
        <f t="shared" si="135"/>
        <v>#REF!</v>
      </c>
      <c r="AM89" s="348"/>
      <c r="AN89" s="303" t="e">
        <f t="shared" si="136"/>
        <v>#REF!</v>
      </c>
    </row>
    <row r="90" spans="1:40" ht="16.5" customHeight="1">
      <c r="A90" s="288" t="s">
        <v>115</v>
      </c>
      <c r="B90" s="322"/>
      <c r="C90" s="322"/>
      <c r="D90" s="316" t="s">
        <v>55</v>
      </c>
      <c r="E90" s="318" t="s">
        <v>60</v>
      </c>
      <c r="F90" s="315"/>
      <c r="G90" s="313" t="e">
        <f>VLOOKUP(A90,#REF!,4,0)</f>
        <v>#REF!</v>
      </c>
      <c r="H90" s="313" t="e">
        <f>VLOOKUP(A90,#REF!,5,0)</f>
        <v>#REF!</v>
      </c>
      <c r="I90" s="313" t="e">
        <f>VLOOKUP(A90,#REF!,6,0)</f>
        <v>#REF!</v>
      </c>
      <c r="J90" s="330">
        <v>0.6</v>
      </c>
      <c r="K90" s="330">
        <f t="shared" si="119"/>
        <v>0.4</v>
      </c>
      <c r="L90" s="333">
        <v>0.7</v>
      </c>
      <c r="M90" s="333">
        <v>0</v>
      </c>
      <c r="N90" s="333">
        <v>0.3</v>
      </c>
      <c r="O90" s="331" t="e">
        <f t="shared" si="120"/>
        <v>#REF!</v>
      </c>
      <c r="P90" s="331" t="e">
        <f t="shared" si="121"/>
        <v>#REF!</v>
      </c>
      <c r="Q90" s="331" t="e">
        <f t="shared" si="122"/>
        <v>#REF!</v>
      </c>
      <c r="R90" s="331" t="e">
        <f t="shared" si="123"/>
        <v>#REF!</v>
      </c>
      <c r="S90" s="331" t="e">
        <f t="shared" si="124"/>
        <v>#REF!</v>
      </c>
      <c r="T90" s="331" t="e">
        <f t="shared" si="125"/>
        <v>#REF!</v>
      </c>
      <c r="U90" s="338" t="e">
        <f t="shared" si="126"/>
        <v>#REF!</v>
      </c>
      <c r="V90" s="339" t="e">
        <f>VLOOKUP(A90,#REF!,7,0)</f>
        <v>#REF!</v>
      </c>
      <c r="W90" s="339" t="e">
        <f t="shared" si="127"/>
        <v>#REF!</v>
      </c>
      <c r="X90" s="339" t="e">
        <f t="shared" si="128"/>
        <v>#REF!</v>
      </c>
      <c r="Y90" s="339" t="e">
        <f t="shared" si="129"/>
        <v>#REF!</v>
      </c>
      <c r="Z90" s="339">
        <f t="shared" si="130"/>
        <v>110.25</v>
      </c>
      <c r="AA90" s="339">
        <v>45</v>
      </c>
      <c r="AB90" s="339">
        <f t="shared" si="131"/>
        <v>85.25</v>
      </c>
      <c r="AC90" s="339">
        <v>25</v>
      </c>
      <c r="AD90" s="339">
        <v>25.23</v>
      </c>
      <c r="AE90" s="339">
        <v>23.55</v>
      </c>
      <c r="AF90" s="339">
        <v>1.68</v>
      </c>
      <c r="AG90" s="339">
        <v>25.23</v>
      </c>
      <c r="AH90" s="346" t="e">
        <f t="shared" si="132"/>
        <v>#REF!</v>
      </c>
      <c r="AI90" s="347" t="e">
        <f t="shared" si="133"/>
        <v>#REF!</v>
      </c>
      <c r="AJ90" s="346" t="e">
        <f t="shared" si="134"/>
        <v>#REF!</v>
      </c>
      <c r="AK90" s="348">
        <v>40.25</v>
      </c>
      <c r="AL90" s="349" t="e">
        <f t="shared" si="135"/>
        <v>#REF!</v>
      </c>
      <c r="AM90" s="348"/>
      <c r="AN90" s="303" t="e">
        <f t="shared" si="136"/>
        <v>#REF!</v>
      </c>
    </row>
    <row r="91" spans="1:40" ht="16.5" customHeight="1">
      <c r="A91" s="288" t="s">
        <v>116</v>
      </c>
      <c r="B91" s="322"/>
      <c r="C91" s="288" t="s">
        <v>55</v>
      </c>
      <c r="D91" s="316" t="s">
        <v>55</v>
      </c>
      <c r="E91" s="318" t="s">
        <v>64</v>
      </c>
      <c r="F91" s="315" t="s">
        <v>55</v>
      </c>
      <c r="G91" s="313" t="e">
        <f>VLOOKUP(A91,#REF!,4,0)</f>
        <v>#REF!</v>
      </c>
      <c r="H91" s="313" t="e">
        <f>VLOOKUP(A91,#REF!,5,0)</f>
        <v>#REF!</v>
      </c>
      <c r="I91" s="313" t="e">
        <f>VLOOKUP(A91,#REF!,6,0)</f>
        <v>#REF!</v>
      </c>
      <c r="J91" s="330">
        <v>0.6</v>
      </c>
      <c r="K91" s="330">
        <f t="shared" si="119"/>
        <v>0.4</v>
      </c>
      <c r="L91" s="333">
        <v>0.8</v>
      </c>
      <c r="M91" s="333">
        <v>0</v>
      </c>
      <c r="N91" s="333">
        <v>0.2</v>
      </c>
      <c r="O91" s="331" t="e">
        <f t="shared" si="120"/>
        <v>#REF!</v>
      </c>
      <c r="P91" s="331" t="e">
        <f t="shared" si="121"/>
        <v>#REF!</v>
      </c>
      <c r="Q91" s="331" t="e">
        <f t="shared" si="122"/>
        <v>#REF!</v>
      </c>
      <c r="R91" s="331" t="e">
        <f t="shared" si="123"/>
        <v>#REF!</v>
      </c>
      <c r="S91" s="331" t="e">
        <f t="shared" si="124"/>
        <v>#REF!</v>
      </c>
      <c r="T91" s="331" t="e">
        <f t="shared" si="125"/>
        <v>#REF!</v>
      </c>
      <c r="U91" s="338" t="e">
        <f t="shared" si="126"/>
        <v>#REF!</v>
      </c>
      <c r="V91" s="339" t="e">
        <f>VLOOKUP(A91,#REF!,7,0)</f>
        <v>#REF!</v>
      </c>
      <c r="W91" s="339" t="e">
        <f t="shared" si="127"/>
        <v>#REF!</v>
      </c>
      <c r="X91" s="339" t="e">
        <f t="shared" si="128"/>
        <v>#REF!</v>
      </c>
      <c r="Y91" s="339" t="e">
        <f t="shared" si="129"/>
        <v>#REF!</v>
      </c>
      <c r="Z91" s="339">
        <f t="shared" si="130"/>
        <v>149.63</v>
      </c>
      <c r="AA91" s="339">
        <v>67</v>
      </c>
      <c r="AB91" s="339">
        <f t="shared" si="131"/>
        <v>87.63</v>
      </c>
      <c r="AC91" s="339">
        <v>62</v>
      </c>
      <c r="AD91" s="339">
        <v>8.06</v>
      </c>
      <c r="AE91" s="339">
        <v>16.45</v>
      </c>
      <c r="AF91" s="339">
        <v>-8.39</v>
      </c>
      <c r="AG91" s="339">
        <v>8.06</v>
      </c>
      <c r="AH91" s="346" t="e">
        <f t="shared" si="132"/>
        <v>#REF!</v>
      </c>
      <c r="AI91" s="347" t="e">
        <f t="shared" si="133"/>
        <v>#REF!</v>
      </c>
      <c r="AJ91" s="346" t="e">
        <f t="shared" si="134"/>
        <v>#REF!</v>
      </c>
      <c r="AK91" s="348">
        <v>20.63</v>
      </c>
      <c r="AL91" s="349" t="e">
        <f t="shared" si="135"/>
        <v>#REF!</v>
      </c>
      <c r="AM91" s="348"/>
      <c r="AN91" s="303" t="e">
        <f t="shared" si="136"/>
        <v>#REF!</v>
      </c>
    </row>
    <row r="92" spans="1:40" s="296" customFormat="1" ht="16.5" customHeight="1">
      <c r="A92" s="355" t="s">
        <v>117</v>
      </c>
      <c r="B92" s="277"/>
      <c r="C92" s="277"/>
      <c r="D92" s="319"/>
      <c r="E92" s="319"/>
      <c r="F92" s="277"/>
      <c r="G92" s="320" t="e">
        <f>SUM(G94:G98)</f>
        <v>#REF!</v>
      </c>
      <c r="H92" s="320" t="e">
        <f>SUM(H94:H98)</f>
        <v>#REF!</v>
      </c>
      <c r="I92" s="320" t="e">
        <f>SUM(I94:I98)</f>
        <v>#REF!</v>
      </c>
      <c r="J92" s="334"/>
      <c r="K92" s="334"/>
      <c r="L92" s="334"/>
      <c r="M92" s="334"/>
      <c r="N92" s="334"/>
      <c r="O92" s="327" t="e">
        <f t="shared" ref="O92:AG92" si="137">SUM(O94:O98)</f>
        <v>#REF!</v>
      </c>
      <c r="P92" s="327" t="e">
        <f t="shared" si="137"/>
        <v>#REF!</v>
      </c>
      <c r="Q92" s="327" t="e">
        <f t="shared" si="137"/>
        <v>#REF!</v>
      </c>
      <c r="R92" s="327" t="e">
        <f t="shared" si="137"/>
        <v>#REF!</v>
      </c>
      <c r="S92" s="327" t="e">
        <f t="shared" si="137"/>
        <v>#REF!</v>
      </c>
      <c r="T92" s="327" t="e">
        <f t="shared" si="137"/>
        <v>#REF!</v>
      </c>
      <c r="U92" s="327" t="e">
        <f t="shared" si="137"/>
        <v>#REF!</v>
      </c>
      <c r="V92" s="327" t="e">
        <f t="shared" si="137"/>
        <v>#REF!</v>
      </c>
      <c r="W92" s="327" t="e">
        <f t="shared" si="137"/>
        <v>#REF!</v>
      </c>
      <c r="X92" s="327" t="e">
        <f t="shared" si="137"/>
        <v>#REF!</v>
      </c>
      <c r="Y92" s="327" t="e">
        <f t="shared" si="137"/>
        <v>#REF!</v>
      </c>
      <c r="Z92" s="327">
        <f t="shared" si="137"/>
        <v>704.85</v>
      </c>
      <c r="AA92" s="327">
        <f t="shared" si="137"/>
        <v>285</v>
      </c>
      <c r="AB92" s="327">
        <f t="shared" si="137"/>
        <v>438.84999999999997</v>
      </c>
      <c r="AC92" s="327">
        <f t="shared" si="137"/>
        <v>266</v>
      </c>
      <c r="AD92" s="327">
        <f t="shared" si="137"/>
        <v>85.26</v>
      </c>
      <c r="AE92" s="327">
        <f t="shared" si="137"/>
        <v>100.69999999999999</v>
      </c>
      <c r="AF92" s="327">
        <f t="shared" si="137"/>
        <v>-15.440000000000003</v>
      </c>
      <c r="AG92" s="327">
        <f t="shared" si="137"/>
        <v>85.26</v>
      </c>
      <c r="AH92" s="327" t="e">
        <f t="shared" ref="AH92:AM92" si="138">SUM(AH94:AH98)</f>
        <v>#REF!</v>
      </c>
      <c r="AI92" s="327" t="e">
        <f t="shared" si="138"/>
        <v>#REF!</v>
      </c>
      <c r="AJ92" s="327" t="e">
        <f t="shared" si="138"/>
        <v>#REF!</v>
      </c>
      <c r="AK92" s="327">
        <f t="shared" si="138"/>
        <v>153.85</v>
      </c>
      <c r="AL92" s="352" t="e">
        <f t="shared" si="138"/>
        <v>#REF!</v>
      </c>
      <c r="AM92" s="327">
        <f t="shared" si="138"/>
        <v>0</v>
      </c>
    </row>
    <row r="93" spans="1:40" s="296" customFormat="1" ht="24" customHeight="1">
      <c r="A93" s="355" t="s">
        <v>43</v>
      </c>
      <c r="B93" s="277"/>
      <c r="C93" s="277"/>
      <c r="D93" s="319"/>
      <c r="E93" s="319"/>
      <c r="F93" s="277"/>
      <c r="G93" s="320" t="e">
        <f>SUM(G94:G96)</f>
        <v>#REF!</v>
      </c>
      <c r="H93" s="320" t="e">
        <f>SUM(H94:H96)</f>
        <v>#REF!</v>
      </c>
      <c r="I93" s="320" t="e">
        <f>SUM(I94:I96)</f>
        <v>#REF!</v>
      </c>
      <c r="J93" s="334"/>
      <c r="K93" s="334"/>
      <c r="L93" s="334"/>
      <c r="M93" s="334"/>
      <c r="N93" s="334"/>
      <c r="O93" s="327" t="e">
        <f t="shared" ref="O93:AG93" si="139">SUM(O94:O96)</f>
        <v>#REF!</v>
      </c>
      <c r="P93" s="327" t="e">
        <f t="shared" si="139"/>
        <v>#REF!</v>
      </c>
      <c r="Q93" s="327" t="e">
        <f t="shared" si="139"/>
        <v>#REF!</v>
      </c>
      <c r="R93" s="327" t="e">
        <f t="shared" si="139"/>
        <v>#REF!</v>
      </c>
      <c r="S93" s="327" t="e">
        <f t="shared" si="139"/>
        <v>#REF!</v>
      </c>
      <c r="T93" s="327" t="e">
        <f t="shared" si="139"/>
        <v>#REF!</v>
      </c>
      <c r="U93" s="327" t="e">
        <f t="shared" si="139"/>
        <v>#REF!</v>
      </c>
      <c r="V93" s="327" t="e">
        <f t="shared" si="139"/>
        <v>#REF!</v>
      </c>
      <c r="W93" s="327" t="e">
        <f t="shared" si="139"/>
        <v>#REF!</v>
      </c>
      <c r="X93" s="327" t="e">
        <f t="shared" si="139"/>
        <v>#REF!</v>
      </c>
      <c r="Y93" s="327" t="e">
        <f t="shared" si="139"/>
        <v>#REF!</v>
      </c>
      <c r="Z93" s="327">
        <f t="shared" si="139"/>
        <v>130.05000000000001</v>
      </c>
      <c r="AA93" s="327">
        <f t="shared" si="139"/>
        <v>67</v>
      </c>
      <c r="AB93" s="327">
        <f t="shared" si="139"/>
        <v>66.05</v>
      </c>
      <c r="AC93" s="327">
        <f t="shared" si="139"/>
        <v>64</v>
      </c>
      <c r="AD93" s="327">
        <f t="shared" si="139"/>
        <v>0.10999999999999899</v>
      </c>
      <c r="AE93" s="327">
        <f t="shared" si="139"/>
        <v>11.819999999999999</v>
      </c>
      <c r="AF93" s="327">
        <f t="shared" si="139"/>
        <v>-11.71</v>
      </c>
      <c r="AG93" s="327">
        <f t="shared" si="139"/>
        <v>0.10999999999999899</v>
      </c>
      <c r="AH93" s="327" t="e">
        <f t="shared" ref="AH93:AM93" si="140">SUM(AH94:AH96)</f>
        <v>#REF!</v>
      </c>
      <c r="AI93" s="327" t="e">
        <f t="shared" si="140"/>
        <v>#REF!</v>
      </c>
      <c r="AJ93" s="327" t="e">
        <f t="shared" si="140"/>
        <v>#REF!</v>
      </c>
      <c r="AK93" s="327">
        <f t="shared" si="140"/>
        <v>-0.94999999999999973</v>
      </c>
      <c r="AL93" s="352" t="e">
        <f t="shared" si="140"/>
        <v>#REF!</v>
      </c>
      <c r="AM93" s="327">
        <f t="shared" si="140"/>
        <v>0</v>
      </c>
    </row>
    <row r="94" spans="1:40" ht="16.5" customHeight="1">
      <c r="A94" s="356" t="s">
        <v>118</v>
      </c>
      <c r="B94" s="288"/>
      <c r="C94" s="288" t="s">
        <v>55</v>
      </c>
      <c r="D94" s="316"/>
      <c r="E94" s="316"/>
      <c r="F94" s="315"/>
      <c r="G94" s="313" t="e">
        <f>VLOOKUP(A94,#REF!,4,0)</f>
        <v>#REF!</v>
      </c>
      <c r="H94" s="313" t="e">
        <f>VLOOKUP(A94,#REF!,5,0)</f>
        <v>#REF!</v>
      </c>
      <c r="I94" s="313" t="e">
        <f>VLOOKUP(A94,#REF!,6,0)</f>
        <v>#REF!</v>
      </c>
      <c r="J94" s="330">
        <v>0.6</v>
      </c>
      <c r="K94" s="330">
        <f>1-J94</f>
        <v>0.4</v>
      </c>
      <c r="L94" s="331">
        <v>0</v>
      </c>
      <c r="M94" s="331">
        <v>1</v>
      </c>
      <c r="N94" s="331">
        <v>0</v>
      </c>
      <c r="O94" s="331" t="e">
        <f t="shared" si="120"/>
        <v>#REF!</v>
      </c>
      <c r="P94" s="331" t="e">
        <f>ROUND(J94*(H94*0.2+I94*0.16),2)</f>
        <v>#REF!</v>
      </c>
      <c r="Q94" s="331" t="e">
        <f>ROUND(K94*L94*(H94*0.2+I94*0.16),2)</f>
        <v>#REF!</v>
      </c>
      <c r="R94" s="331" t="e">
        <f>ROUND(K94*M94*(H94*0.2+I94*0.16),2)</f>
        <v>#REF!</v>
      </c>
      <c r="S94" s="331" t="e">
        <f>ROUND(K94*N94*(H94*0.2+I94*0.16),2)</f>
        <v>#REF!</v>
      </c>
      <c r="T94" s="331" t="e">
        <f>R94+S94</f>
        <v>#REF!</v>
      </c>
      <c r="U94" s="338" t="e">
        <f>ROUND((H94*0.2+I94*0.16),2)</f>
        <v>#REF!</v>
      </c>
      <c r="V94" s="339" t="e">
        <f>VLOOKUP(A94,#REF!,7,0)</f>
        <v>#REF!</v>
      </c>
      <c r="W94" s="339" t="e">
        <f>X94+Y94</f>
        <v>#REF!</v>
      </c>
      <c r="X94" s="339" t="e">
        <f>P94+V94</f>
        <v>#REF!</v>
      </c>
      <c r="Y94" s="339" t="e">
        <f>Q94</f>
        <v>#REF!</v>
      </c>
      <c r="Z94" s="339">
        <f>AB94+AC94</f>
        <v>25.16</v>
      </c>
      <c r="AA94" s="339">
        <v>11</v>
      </c>
      <c r="AB94" s="339">
        <f>AA94+AK94</f>
        <v>14.16</v>
      </c>
      <c r="AC94" s="339">
        <v>11</v>
      </c>
      <c r="AD94" s="339">
        <v>-0.43</v>
      </c>
      <c r="AE94" s="339">
        <v>1.7</v>
      </c>
      <c r="AF94" s="339">
        <v>-2.13</v>
      </c>
      <c r="AG94" s="339">
        <v>-0.43</v>
      </c>
      <c r="AH94" s="346" t="e">
        <f>AI94+AJ94</f>
        <v>#REF!</v>
      </c>
      <c r="AI94" s="347" t="e">
        <f>P94-AA94+V94</f>
        <v>#REF!</v>
      </c>
      <c r="AJ94" s="346" t="e">
        <f>Q94-AC94</f>
        <v>#REF!</v>
      </c>
      <c r="AK94" s="348">
        <v>3.16</v>
      </c>
      <c r="AL94" s="349" t="e">
        <f>W94-Z94</f>
        <v>#REF!</v>
      </c>
      <c r="AM94" s="348">
        <v>0</v>
      </c>
      <c r="AN94" s="303" t="e">
        <f>AL94+AC94</f>
        <v>#REF!</v>
      </c>
    </row>
    <row r="95" spans="1:40" ht="16.5" customHeight="1">
      <c r="A95" s="356" t="s">
        <v>119</v>
      </c>
      <c r="B95" s="288"/>
      <c r="C95" s="288" t="s">
        <v>55</v>
      </c>
      <c r="D95" s="316" t="s">
        <v>46</v>
      </c>
      <c r="E95" s="318" t="s">
        <v>64</v>
      </c>
      <c r="F95" s="315" t="s">
        <v>55</v>
      </c>
      <c r="G95" s="313" t="e">
        <f>VLOOKUP(A95,#REF!,4,0)</f>
        <v>#REF!</v>
      </c>
      <c r="H95" s="313" t="e">
        <f>VLOOKUP(A95,#REF!,5,0)</f>
        <v>#REF!</v>
      </c>
      <c r="I95" s="313" t="e">
        <f>VLOOKUP(A95,#REF!,6,0)</f>
        <v>#REF!</v>
      </c>
      <c r="J95" s="330">
        <v>0.6</v>
      </c>
      <c r="K95" s="330">
        <f>1-J95</f>
        <v>0.4</v>
      </c>
      <c r="L95" s="333">
        <v>0.6</v>
      </c>
      <c r="M95" s="333">
        <v>0.4</v>
      </c>
      <c r="N95" s="331"/>
      <c r="O95" s="331" t="e">
        <f t="shared" si="120"/>
        <v>#REF!</v>
      </c>
      <c r="P95" s="331" t="e">
        <f>ROUND(J95*(H95*0.2+I95*0.16),2)</f>
        <v>#REF!</v>
      </c>
      <c r="Q95" s="331" t="e">
        <f>ROUND(K95*L95*(H95*0.2+I95*0.16),2)</f>
        <v>#REF!</v>
      </c>
      <c r="R95" s="331" t="e">
        <f>ROUND(K95*M95*(H95*0.2+I95*0.16),2)</f>
        <v>#REF!</v>
      </c>
      <c r="S95" s="331" t="e">
        <f>ROUND(K95*N95*(H95*0.2+I95*0.16),2)</f>
        <v>#REF!</v>
      </c>
      <c r="T95" s="331" t="e">
        <f>R95+S95</f>
        <v>#REF!</v>
      </c>
      <c r="U95" s="338" t="e">
        <f>ROUND((H95*0.2+I95*0.16),2)</f>
        <v>#REF!</v>
      </c>
      <c r="V95" s="339" t="e">
        <f>VLOOKUP(A95,#REF!,7,0)</f>
        <v>#REF!</v>
      </c>
      <c r="W95" s="339" t="e">
        <f>X95+Y95</f>
        <v>#REF!</v>
      </c>
      <c r="X95" s="339" t="e">
        <f>P95+V95</f>
        <v>#REF!</v>
      </c>
      <c r="Y95" s="339" t="e">
        <f>Q95</f>
        <v>#REF!</v>
      </c>
      <c r="Z95" s="339">
        <f>AB95+AC95</f>
        <v>92.12</v>
      </c>
      <c r="AA95" s="339">
        <v>51</v>
      </c>
      <c r="AB95" s="339">
        <f>AA95+AK95</f>
        <v>44.12</v>
      </c>
      <c r="AC95" s="339">
        <v>48</v>
      </c>
      <c r="AD95" s="339">
        <v>-0.89000000000000101</v>
      </c>
      <c r="AE95" s="339">
        <v>8.35</v>
      </c>
      <c r="AF95" s="339">
        <v>-9.24</v>
      </c>
      <c r="AG95" s="339">
        <v>-0.89000000000000101</v>
      </c>
      <c r="AH95" s="346" t="e">
        <f>AI95+AJ95</f>
        <v>#REF!</v>
      </c>
      <c r="AI95" s="347" t="e">
        <f>P95-AA95+V95</f>
        <v>#REF!</v>
      </c>
      <c r="AJ95" s="346" t="e">
        <f>Q95-AC95</f>
        <v>#REF!</v>
      </c>
      <c r="AK95" s="348">
        <v>-6.88</v>
      </c>
      <c r="AL95" s="349" t="e">
        <f>W95-Z95</f>
        <v>#REF!</v>
      </c>
      <c r="AM95" s="348"/>
      <c r="AN95" s="303" t="e">
        <f>AL95+AC95</f>
        <v>#REF!</v>
      </c>
    </row>
    <row r="96" spans="1:40" ht="16.5" customHeight="1">
      <c r="A96" s="356" t="s">
        <v>120</v>
      </c>
      <c r="B96" s="288"/>
      <c r="C96" s="288" t="s">
        <v>55</v>
      </c>
      <c r="D96" s="316" t="s">
        <v>46</v>
      </c>
      <c r="E96" s="318" t="s">
        <v>64</v>
      </c>
      <c r="F96" s="315" t="s">
        <v>55</v>
      </c>
      <c r="G96" s="313" t="e">
        <f>VLOOKUP(A96,#REF!,4,0)</f>
        <v>#REF!</v>
      </c>
      <c r="H96" s="313" t="e">
        <f>VLOOKUP(A96,#REF!,5,0)</f>
        <v>#REF!</v>
      </c>
      <c r="I96" s="313" t="e">
        <f>VLOOKUP(A96,#REF!,6,0)</f>
        <v>#REF!</v>
      </c>
      <c r="J96" s="330">
        <v>0.6</v>
      </c>
      <c r="K96" s="330">
        <f>1-J96</f>
        <v>0.4</v>
      </c>
      <c r="L96" s="333">
        <v>0.6</v>
      </c>
      <c r="M96" s="333">
        <v>0.4</v>
      </c>
      <c r="N96" s="331"/>
      <c r="O96" s="331" t="e">
        <f t="shared" si="120"/>
        <v>#REF!</v>
      </c>
      <c r="P96" s="331" t="e">
        <f>ROUND(J96*(H96*0.2+I96*0.16),2)</f>
        <v>#REF!</v>
      </c>
      <c r="Q96" s="331" t="e">
        <f>ROUND(K96*L96*(H96*0.2+I96*0.16),2)</f>
        <v>#REF!</v>
      </c>
      <c r="R96" s="331" t="e">
        <f>ROUND(K96*M96*(H96*0.2+I96*0.16),2)</f>
        <v>#REF!</v>
      </c>
      <c r="S96" s="331" t="e">
        <f>ROUND(K96*N96*(H96*0.2+I96*0.16),2)</f>
        <v>#REF!</v>
      </c>
      <c r="T96" s="331" t="e">
        <f>R96+S96</f>
        <v>#REF!</v>
      </c>
      <c r="U96" s="338" t="e">
        <f>ROUND((H96*0.2+I96*0.16),2)</f>
        <v>#REF!</v>
      </c>
      <c r="V96" s="339" t="e">
        <f>VLOOKUP(A96,#REF!,7,0)</f>
        <v>#REF!</v>
      </c>
      <c r="W96" s="339" t="e">
        <f>X96+Y96</f>
        <v>#REF!</v>
      </c>
      <c r="X96" s="339" t="e">
        <f>P96+V96</f>
        <v>#REF!</v>
      </c>
      <c r="Y96" s="339" t="e">
        <f>Q96</f>
        <v>#REF!</v>
      </c>
      <c r="Z96" s="339">
        <f>AB96+AC96</f>
        <v>12.77</v>
      </c>
      <c r="AA96" s="339">
        <v>5</v>
      </c>
      <c r="AB96" s="339">
        <f>AA96+AK96</f>
        <v>7.77</v>
      </c>
      <c r="AC96" s="339">
        <v>5</v>
      </c>
      <c r="AD96" s="339">
        <v>1.43</v>
      </c>
      <c r="AE96" s="339">
        <v>1.77</v>
      </c>
      <c r="AF96" s="339">
        <v>-0.34</v>
      </c>
      <c r="AG96" s="339">
        <v>1.43</v>
      </c>
      <c r="AH96" s="346" t="e">
        <f>AI96+AJ96</f>
        <v>#REF!</v>
      </c>
      <c r="AI96" s="347" t="e">
        <f>P96-AA96+V96</f>
        <v>#REF!</v>
      </c>
      <c r="AJ96" s="346" t="e">
        <f>Q96-AC96</f>
        <v>#REF!</v>
      </c>
      <c r="AK96" s="348">
        <v>2.77</v>
      </c>
      <c r="AL96" s="349" t="e">
        <f>W96-Z96</f>
        <v>#REF!</v>
      </c>
      <c r="AM96" s="348"/>
      <c r="AN96" s="303" t="e">
        <f>AL96+AC96</f>
        <v>#REF!</v>
      </c>
    </row>
    <row r="97" spans="1:40" ht="16.5" customHeight="1">
      <c r="A97" s="288" t="s">
        <v>121</v>
      </c>
      <c r="B97" s="288" t="s">
        <v>55</v>
      </c>
      <c r="C97" s="288" t="s">
        <v>55</v>
      </c>
      <c r="D97" s="316" t="s">
        <v>55</v>
      </c>
      <c r="E97" s="318" t="s">
        <v>64</v>
      </c>
      <c r="F97" s="315" t="s">
        <v>55</v>
      </c>
      <c r="G97" s="313" t="e">
        <f>VLOOKUP(A97,#REF!,4,0)</f>
        <v>#REF!</v>
      </c>
      <c r="H97" s="313" t="e">
        <f>VLOOKUP(A97,#REF!,5,0)</f>
        <v>#REF!</v>
      </c>
      <c r="I97" s="313" t="e">
        <f>VLOOKUP(A97,#REF!,6,0)</f>
        <v>#REF!</v>
      </c>
      <c r="J97" s="330">
        <v>0.8</v>
      </c>
      <c r="K97" s="330">
        <f>1-J97</f>
        <v>0.19999999999999996</v>
      </c>
      <c r="L97" s="333">
        <v>0.8</v>
      </c>
      <c r="M97" s="333">
        <v>0</v>
      </c>
      <c r="N97" s="333">
        <v>0.2</v>
      </c>
      <c r="O97" s="331" t="e">
        <f t="shared" si="120"/>
        <v>#REF!</v>
      </c>
      <c r="P97" s="331" t="e">
        <f>ROUND(J97*(H97*0.2+I97*0.16),2)</f>
        <v>#REF!</v>
      </c>
      <c r="Q97" s="331" t="e">
        <f>ROUND(K97*L97*(H97*0.2+I97*0.16),2)</f>
        <v>#REF!</v>
      </c>
      <c r="R97" s="331" t="e">
        <f>ROUND(K97*M97*(H97*0.2+I97*0.16),2)</f>
        <v>#REF!</v>
      </c>
      <c r="S97" s="331" t="e">
        <f>ROUND(K97*N97*(H97*0.2+I97*0.16),2)</f>
        <v>#REF!</v>
      </c>
      <c r="T97" s="331" t="e">
        <f>R97+S97</f>
        <v>#REF!</v>
      </c>
      <c r="U97" s="338" t="e">
        <f>ROUND((H97*0.2+I97*0.16),2)</f>
        <v>#REF!</v>
      </c>
      <c r="V97" s="339" t="e">
        <f>VLOOKUP(A97,#REF!,7,0)</f>
        <v>#REF!</v>
      </c>
      <c r="W97" s="339" t="e">
        <f>X97+Y97</f>
        <v>#REF!</v>
      </c>
      <c r="X97" s="339" t="e">
        <f>P97+V97</f>
        <v>#REF!</v>
      </c>
      <c r="Y97" s="339" t="e">
        <f>Q97</f>
        <v>#REF!</v>
      </c>
      <c r="Z97" s="339">
        <f>AB97+AC97</f>
        <v>208.54</v>
      </c>
      <c r="AA97" s="339">
        <v>93</v>
      </c>
      <c r="AB97" s="339">
        <f>AA97+AK97</f>
        <v>122.53999999999999</v>
      </c>
      <c r="AC97" s="339">
        <v>86</v>
      </c>
      <c r="AD97" s="339">
        <v>12.06</v>
      </c>
      <c r="AE97" s="339">
        <v>23.3</v>
      </c>
      <c r="AF97" s="339">
        <v>-11.24</v>
      </c>
      <c r="AG97" s="339">
        <v>12.06</v>
      </c>
      <c r="AH97" s="346" t="e">
        <f>AI97+AJ97</f>
        <v>#REF!</v>
      </c>
      <c r="AI97" s="347" t="e">
        <f>P97-AA97+V97</f>
        <v>#REF!</v>
      </c>
      <c r="AJ97" s="346" t="e">
        <f>Q97-AC97</f>
        <v>#REF!</v>
      </c>
      <c r="AK97" s="348">
        <v>29.54</v>
      </c>
      <c r="AL97" s="349" t="e">
        <f>W97-Z97</f>
        <v>#REF!</v>
      </c>
      <c r="AM97" s="348"/>
      <c r="AN97" s="303" t="e">
        <f>AL97+AC97</f>
        <v>#REF!</v>
      </c>
    </row>
    <row r="98" spans="1:40" ht="16.5" customHeight="1">
      <c r="A98" s="288" t="s">
        <v>122</v>
      </c>
      <c r="B98" s="288" t="s">
        <v>55</v>
      </c>
      <c r="C98" s="288" t="s">
        <v>55</v>
      </c>
      <c r="D98" s="316" t="s">
        <v>55</v>
      </c>
      <c r="E98" s="318" t="s">
        <v>64</v>
      </c>
      <c r="F98" s="315" t="s">
        <v>55</v>
      </c>
      <c r="G98" s="313" t="e">
        <f>VLOOKUP(A98,#REF!,4,0)</f>
        <v>#REF!</v>
      </c>
      <c r="H98" s="313" t="e">
        <f>VLOOKUP(A98,#REF!,5,0)</f>
        <v>#REF!</v>
      </c>
      <c r="I98" s="313" t="e">
        <f>VLOOKUP(A98,#REF!,6,0)</f>
        <v>#REF!</v>
      </c>
      <c r="J98" s="330">
        <v>0.8</v>
      </c>
      <c r="K98" s="330">
        <f>1-J98</f>
        <v>0.19999999999999996</v>
      </c>
      <c r="L98" s="333">
        <v>0.8</v>
      </c>
      <c r="M98" s="333">
        <v>0</v>
      </c>
      <c r="N98" s="333">
        <v>0.2</v>
      </c>
      <c r="O98" s="331" t="e">
        <f t="shared" si="120"/>
        <v>#REF!</v>
      </c>
      <c r="P98" s="331" t="e">
        <f>ROUND(J98*(H98*0.2+I98*0.16),2)</f>
        <v>#REF!</v>
      </c>
      <c r="Q98" s="331" t="e">
        <f>ROUND(K98*L98*(H98*0.2+I98*0.16),2)</f>
        <v>#REF!</v>
      </c>
      <c r="R98" s="331" t="e">
        <f>ROUND(K98*M98*(H98*0.2+I98*0.16),2)</f>
        <v>#REF!</v>
      </c>
      <c r="S98" s="331" t="e">
        <f>ROUND(K98*N98*(H98*0.2+I98*0.16),2)</f>
        <v>#REF!</v>
      </c>
      <c r="T98" s="331" t="e">
        <f>R98+S98</f>
        <v>#REF!</v>
      </c>
      <c r="U98" s="338" t="e">
        <f>ROUND((H98*0.2+I98*0.16),2)</f>
        <v>#REF!</v>
      </c>
      <c r="V98" s="339" t="e">
        <f>VLOOKUP(A98,#REF!,7,0)</f>
        <v>#REF!</v>
      </c>
      <c r="W98" s="339" t="e">
        <f>X98+Y98</f>
        <v>#REF!</v>
      </c>
      <c r="X98" s="339" t="e">
        <f>P98+V98</f>
        <v>#REF!</v>
      </c>
      <c r="Y98" s="339" t="e">
        <f>Q98</f>
        <v>#REF!</v>
      </c>
      <c r="Z98" s="339">
        <f>AB98+AC98</f>
        <v>366.26</v>
      </c>
      <c r="AA98" s="339">
        <v>125</v>
      </c>
      <c r="AB98" s="339">
        <f>AA98+AK98</f>
        <v>250.26</v>
      </c>
      <c r="AC98" s="339">
        <v>116</v>
      </c>
      <c r="AD98" s="339">
        <v>73.09</v>
      </c>
      <c r="AE98" s="339">
        <v>65.58</v>
      </c>
      <c r="AF98" s="339">
        <v>7.51</v>
      </c>
      <c r="AG98" s="339">
        <v>73.09</v>
      </c>
      <c r="AH98" s="346" t="e">
        <f>AI98+AJ98</f>
        <v>#REF!</v>
      </c>
      <c r="AI98" s="347" t="e">
        <f>P98-AA98+V98</f>
        <v>#REF!</v>
      </c>
      <c r="AJ98" s="346" t="e">
        <f>Q98-AC98</f>
        <v>#REF!</v>
      </c>
      <c r="AK98" s="348">
        <v>125.26</v>
      </c>
      <c r="AL98" s="349" t="e">
        <f>W98-Z98</f>
        <v>#REF!</v>
      </c>
      <c r="AM98" s="348"/>
      <c r="AN98" s="303" t="e">
        <f>AL98+AC98</f>
        <v>#REF!</v>
      </c>
    </row>
    <row r="99" spans="1:40" s="296" customFormat="1" ht="15.75" customHeight="1">
      <c r="A99" s="277" t="s">
        <v>123</v>
      </c>
      <c r="B99" s="277"/>
      <c r="C99" s="277"/>
      <c r="D99" s="319"/>
      <c r="E99" s="319"/>
      <c r="F99" s="277"/>
      <c r="G99" s="320" t="e">
        <f>SUM(G101:G108)</f>
        <v>#REF!</v>
      </c>
      <c r="H99" s="320" t="e">
        <f>SUM(H101:H108)</f>
        <v>#REF!</v>
      </c>
      <c r="I99" s="320" t="e">
        <f>SUM(I101:I108)</f>
        <v>#REF!</v>
      </c>
      <c r="J99" s="334"/>
      <c r="K99" s="334"/>
      <c r="L99" s="334"/>
      <c r="M99" s="334"/>
      <c r="N99" s="334"/>
      <c r="O99" s="327" t="e">
        <f t="shared" ref="O99:AG99" si="141">SUM(O101:O108)</f>
        <v>#REF!</v>
      </c>
      <c r="P99" s="327" t="e">
        <f t="shared" si="141"/>
        <v>#REF!</v>
      </c>
      <c r="Q99" s="327" t="e">
        <f t="shared" si="141"/>
        <v>#REF!</v>
      </c>
      <c r="R99" s="327" t="e">
        <f t="shared" si="141"/>
        <v>#REF!</v>
      </c>
      <c r="S99" s="327" t="e">
        <f t="shared" si="141"/>
        <v>#REF!</v>
      </c>
      <c r="T99" s="327" t="e">
        <f t="shared" si="141"/>
        <v>#REF!</v>
      </c>
      <c r="U99" s="327" t="e">
        <f t="shared" si="141"/>
        <v>#REF!</v>
      </c>
      <c r="V99" s="327" t="e">
        <f t="shared" si="141"/>
        <v>#REF!</v>
      </c>
      <c r="W99" s="327" t="e">
        <f t="shared" si="141"/>
        <v>#REF!</v>
      </c>
      <c r="X99" s="327" t="e">
        <f t="shared" si="141"/>
        <v>#REF!</v>
      </c>
      <c r="Y99" s="327" t="e">
        <f t="shared" si="141"/>
        <v>#REF!</v>
      </c>
      <c r="Z99" s="327">
        <f t="shared" si="141"/>
        <v>664</v>
      </c>
      <c r="AA99" s="327">
        <f t="shared" si="141"/>
        <v>334</v>
      </c>
      <c r="AB99" s="327">
        <f t="shared" si="141"/>
        <v>487.99999999999994</v>
      </c>
      <c r="AC99" s="327">
        <f t="shared" si="141"/>
        <v>176</v>
      </c>
      <c r="AD99" s="327">
        <f t="shared" si="141"/>
        <v>29.360000000000007</v>
      </c>
      <c r="AE99" s="327">
        <f t="shared" si="141"/>
        <v>52.84</v>
      </c>
      <c r="AF99" s="327">
        <f t="shared" si="141"/>
        <v>-23.48</v>
      </c>
      <c r="AG99" s="327">
        <f t="shared" si="141"/>
        <v>29.360000000000007</v>
      </c>
      <c r="AH99" s="327" t="e">
        <f t="shared" ref="AH99:AM99" si="142">SUM(AH101:AH108)</f>
        <v>#REF!</v>
      </c>
      <c r="AI99" s="327" t="e">
        <f t="shared" si="142"/>
        <v>#REF!</v>
      </c>
      <c r="AJ99" s="327" t="e">
        <f t="shared" si="142"/>
        <v>#REF!</v>
      </c>
      <c r="AK99" s="327">
        <f t="shared" si="142"/>
        <v>154</v>
      </c>
      <c r="AL99" s="352" t="e">
        <f t="shared" si="142"/>
        <v>#REF!</v>
      </c>
      <c r="AM99" s="327" t="e">
        <f t="shared" si="142"/>
        <v>#REF!</v>
      </c>
    </row>
    <row r="100" spans="1:40" s="296" customFormat="1" ht="24" customHeight="1">
      <c r="A100" s="277" t="s">
        <v>43</v>
      </c>
      <c r="B100" s="277"/>
      <c r="C100" s="277"/>
      <c r="D100" s="319"/>
      <c r="E100" s="319"/>
      <c r="F100" s="277"/>
      <c r="G100" s="320" t="e">
        <f>SUM(G101:G104)</f>
        <v>#REF!</v>
      </c>
      <c r="H100" s="320" t="e">
        <f>SUM(H101:H104)</f>
        <v>#REF!</v>
      </c>
      <c r="I100" s="320" t="e">
        <f>SUM(I101:I104)</f>
        <v>#REF!</v>
      </c>
      <c r="J100" s="334"/>
      <c r="K100" s="334"/>
      <c r="L100" s="334"/>
      <c r="M100" s="334"/>
      <c r="N100" s="334"/>
      <c r="O100" s="327" t="e">
        <f t="shared" ref="O100:AG100" si="143">SUM(O101:O104)</f>
        <v>#REF!</v>
      </c>
      <c r="P100" s="327" t="e">
        <f t="shared" si="143"/>
        <v>#REF!</v>
      </c>
      <c r="Q100" s="327" t="e">
        <f t="shared" si="143"/>
        <v>#REF!</v>
      </c>
      <c r="R100" s="327" t="e">
        <f t="shared" si="143"/>
        <v>#REF!</v>
      </c>
      <c r="S100" s="327" t="e">
        <f t="shared" si="143"/>
        <v>#REF!</v>
      </c>
      <c r="T100" s="327" t="e">
        <f t="shared" si="143"/>
        <v>#REF!</v>
      </c>
      <c r="U100" s="327" t="e">
        <f t="shared" si="143"/>
        <v>#REF!</v>
      </c>
      <c r="V100" s="327" t="e">
        <f t="shared" si="143"/>
        <v>#REF!</v>
      </c>
      <c r="W100" s="327" t="e">
        <f t="shared" si="143"/>
        <v>#REF!</v>
      </c>
      <c r="X100" s="327" t="e">
        <f t="shared" si="143"/>
        <v>#REF!</v>
      </c>
      <c r="Y100" s="327" t="e">
        <f t="shared" si="143"/>
        <v>#REF!</v>
      </c>
      <c r="Z100" s="327">
        <f t="shared" si="143"/>
        <v>158.44</v>
      </c>
      <c r="AA100" s="327">
        <f t="shared" si="143"/>
        <v>79</v>
      </c>
      <c r="AB100" s="327">
        <f t="shared" si="143"/>
        <v>142.44</v>
      </c>
      <c r="AC100" s="327">
        <f t="shared" si="143"/>
        <v>16</v>
      </c>
      <c r="AD100" s="327">
        <f t="shared" si="143"/>
        <v>19.98</v>
      </c>
      <c r="AE100" s="327">
        <f t="shared" si="143"/>
        <v>21.38</v>
      </c>
      <c r="AF100" s="327">
        <f t="shared" si="143"/>
        <v>-1.4</v>
      </c>
      <c r="AG100" s="327">
        <f t="shared" si="143"/>
        <v>19.98</v>
      </c>
      <c r="AH100" s="327" t="e">
        <f t="shared" ref="AH100:AM100" si="144">SUM(AH101:AH104)</f>
        <v>#REF!</v>
      </c>
      <c r="AI100" s="327" t="e">
        <f t="shared" si="144"/>
        <v>#REF!</v>
      </c>
      <c r="AJ100" s="327" t="e">
        <f t="shared" si="144"/>
        <v>#REF!</v>
      </c>
      <c r="AK100" s="327">
        <f t="shared" si="144"/>
        <v>63.440000000000005</v>
      </c>
      <c r="AL100" s="352" t="e">
        <f t="shared" si="144"/>
        <v>#REF!</v>
      </c>
      <c r="AM100" s="327" t="e">
        <f t="shared" si="144"/>
        <v>#REF!</v>
      </c>
    </row>
    <row r="101" spans="1:40" ht="16.5" customHeight="1">
      <c r="A101" s="288" t="s">
        <v>124</v>
      </c>
      <c r="B101" s="288"/>
      <c r="C101" s="288"/>
      <c r="D101" s="316"/>
      <c r="E101" s="316"/>
      <c r="F101" s="315"/>
      <c r="G101" s="313" t="e">
        <f>VLOOKUP(A101,#REF!,4,0)</f>
        <v>#REF!</v>
      </c>
      <c r="H101" s="313" t="e">
        <f>VLOOKUP(A101,#REF!,5,0)</f>
        <v>#REF!</v>
      </c>
      <c r="I101" s="313" t="e">
        <f>VLOOKUP(A101,#REF!,6,0)</f>
        <v>#REF!</v>
      </c>
      <c r="J101" s="330">
        <v>0.6</v>
      </c>
      <c r="K101" s="330">
        <f t="shared" ref="K101:K108" si="145">1-J101</f>
        <v>0.4</v>
      </c>
      <c r="L101" s="331">
        <v>0</v>
      </c>
      <c r="M101" s="331">
        <v>1</v>
      </c>
      <c r="N101" s="331">
        <v>0</v>
      </c>
      <c r="O101" s="331" t="e">
        <f t="shared" si="120"/>
        <v>#REF!</v>
      </c>
      <c r="P101" s="331" t="e">
        <f t="shared" ref="P101:P108" si="146">ROUND(J101*(H101*0.2+I101*0.16),2)</f>
        <v>#REF!</v>
      </c>
      <c r="Q101" s="331" t="e">
        <f t="shared" ref="Q101:Q108" si="147">ROUND(K101*L101*(H101*0.2+I101*0.16),2)</f>
        <v>#REF!</v>
      </c>
      <c r="R101" s="331" t="e">
        <f t="shared" ref="R101:R108" si="148">ROUND(K101*M101*(H101*0.2+I101*0.16),2)</f>
        <v>#REF!</v>
      </c>
      <c r="S101" s="331" t="e">
        <f t="shared" ref="S101:S108" si="149">ROUND(K101*N101*(H101*0.2+I101*0.16),2)</f>
        <v>#REF!</v>
      </c>
      <c r="T101" s="331" t="e">
        <f t="shared" ref="T101:T108" si="150">R101+S101</f>
        <v>#REF!</v>
      </c>
      <c r="U101" s="338" t="e">
        <f t="shared" ref="U101:U108" si="151">ROUND((H101*0.2+I101*0.16),2)</f>
        <v>#REF!</v>
      </c>
      <c r="V101" s="339" t="e">
        <f>VLOOKUP(A101,#REF!,7,0)</f>
        <v>#REF!</v>
      </c>
      <c r="W101" s="339" t="e">
        <f t="shared" ref="W101:W108" si="152">X101+Y101</f>
        <v>#REF!</v>
      </c>
      <c r="X101" s="339" t="e">
        <f t="shared" ref="X101:X108" si="153">P101+V101</f>
        <v>#REF!</v>
      </c>
      <c r="Y101" s="339" t="e">
        <f t="shared" ref="Y101:Y108" si="154">Q101</f>
        <v>#REF!</v>
      </c>
      <c r="Z101" s="339">
        <f t="shared" ref="Z101:Z108" si="155">AB101+AC101</f>
        <v>16.079999999999998</v>
      </c>
      <c r="AA101" s="339">
        <v>9</v>
      </c>
      <c r="AB101" s="339">
        <f t="shared" ref="AB101:AB108" si="156">AA101+AK101</f>
        <v>16.079999999999998</v>
      </c>
      <c r="AC101" s="339">
        <v>0</v>
      </c>
      <c r="AD101" s="339">
        <v>3.42</v>
      </c>
      <c r="AE101" s="339">
        <v>3.42</v>
      </c>
      <c r="AF101" s="339">
        <v>0</v>
      </c>
      <c r="AG101" s="339">
        <v>3.42</v>
      </c>
      <c r="AH101" s="346" t="e">
        <f t="shared" ref="AH101:AH108" si="157">AI101+AJ101</f>
        <v>#REF!</v>
      </c>
      <c r="AI101" s="347" t="e">
        <f t="shared" ref="AI101:AI108" si="158">P101-AA101+V101</f>
        <v>#REF!</v>
      </c>
      <c r="AJ101" s="346" t="e">
        <f t="shared" ref="AJ101:AJ108" si="159">Q101-AC101</f>
        <v>#REF!</v>
      </c>
      <c r="AK101" s="348">
        <v>7.08</v>
      </c>
      <c r="AL101" s="349" t="e">
        <f t="shared" ref="AL101:AL108" si="160">W101-Z101</f>
        <v>#REF!</v>
      </c>
      <c r="AM101" s="351" t="e">
        <f>AK101-AI101</f>
        <v>#REF!</v>
      </c>
      <c r="AN101" s="303" t="e">
        <f t="shared" ref="AN101:AN108" si="161">AL101+AC101</f>
        <v>#REF!</v>
      </c>
    </row>
    <row r="102" spans="1:40" ht="16.5" customHeight="1">
      <c r="A102" s="288" t="s">
        <v>125</v>
      </c>
      <c r="B102" s="288"/>
      <c r="C102" s="288"/>
      <c r="D102" s="316" t="s">
        <v>46</v>
      </c>
      <c r="E102" s="318" t="s">
        <v>60</v>
      </c>
      <c r="F102" s="315"/>
      <c r="G102" s="313" t="e">
        <f>VLOOKUP(A102,#REF!,4,0)</f>
        <v>#REF!</v>
      </c>
      <c r="H102" s="313" t="e">
        <f>VLOOKUP(A102,#REF!,5,0)</f>
        <v>#REF!</v>
      </c>
      <c r="I102" s="313" t="e">
        <f>VLOOKUP(A102,#REF!,6,0)</f>
        <v>#REF!</v>
      </c>
      <c r="J102" s="330">
        <v>0.6</v>
      </c>
      <c r="K102" s="330">
        <f t="shared" si="145"/>
        <v>0.4</v>
      </c>
      <c r="L102" s="333">
        <v>0.5</v>
      </c>
      <c r="M102" s="331">
        <v>0.5</v>
      </c>
      <c r="N102" s="331"/>
      <c r="O102" s="331" t="e">
        <f t="shared" si="120"/>
        <v>#REF!</v>
      </c>
      <c r="P102" s="331" t="e">
        <f t="shared" si="146"/>
        <v>#REF!</v>
      </c>
      <c r="Q102" s="331" t="e">
        <f t="shared" si="147"/>
        <v>#REF!</v>
      </c>
      <c r="R102" s="331" t="e">
        <f t="shared" si="148"/>
        <v>#REF!</v>
      </c>
      <c r="S102" s="331" t="e">
        <f t="shared" si="149"/>
        <v>#REF!</v>
      </c>
      <c r="T102" s="331" t="e">
        <f t="shared" si="150"/>
        <v>#REF!</v>
      </c>
      <c r="U102" s="338" t="e">
        <f t="shared" si="151"/>
        <v>#REF!</v>
      </c>
      <c r="V102" s="339" t="e">
        <f>VLOOKUP(A102,#REF!,7,0)</f>
        <v>#REF!</v>
      </c>
      <c r="W102" s="339" t="e">
        <f t="shared" si="152"/>
        <v>#REF!</v>
      </c>
      <c r="X102" s="339" t="e">
        <f t="shared" si="153"/>
        <v>#REF!</v>
      </c>
      <c r="Y102" s="339" t="e">
        <f t="shared" si="154"/>
        <v>#REF!</v>
      </c>
      <c r="Z102" s="339">
        <f t="shared" si="155"/>
        <v>31.66</v>
      </c>
      <c r="AA102" s="339">
        <v>19</v>
      </c>
      <c r="AB102" s="339">
        <f t="shared" si="156"/>
        <v>29.66</v>
      </c>
      <c r="AC102" s="339">
        <v>2</v>
      </c>
      <c r="AD102" s="339">
        <v>-1.62</v>
      </c>
      <c r="AE102" s="339">
        <v>-1.02</v>
      </c>
      <c r="AF102" s="339">
        <v>-0.6</v>
      </c>
      <c r="AG102" s="339">
        <v>-1.62</v>
      </c>
      <c r="AH102" s="346" t="e">
        <f t="shared" si="157"/>
        <v>#REF!</v>
      </c>
      <c r="AI102" s="347" t="e">
        <f t="shared" si="158"/>
        <v>#REF!</v>
      </c>
      <c r="AJ102" s="346" t="e">
        <f t="shared" si="159"/>
        <v>#REF!</v>
      </c>
      <c r="AK102" s="348">
        <v>10.66</v>
      </c>
      <c r="AL102" s="349" t="e">
        <f t="shared" si="160"/>
        <v>#REF!</v>
      </c>
      <c r="AM102" s="348"/>
      <c r="AN102" s="303" t="e">
        <f t="shared" si="161"/>
        <v>#REF!</v>
      </c>
    </row>
    <row r="103" spans="1:40" ht="16.5" customHeight="1">
      <c r="A103" s="288" t="s">
        <v>126</v>
      </c>
      <c r="B103" s="321"/>
      <c r="C103" s="321"/>
      <c r="D103" s="316" t="s">
        <v>46</v>
      </c>
      <c r="E103" s="318" t="s">
        <v>60</v>
      </c>
      <c r="F103" s="315"/>
      <c r="G103" s="313" t="e">
        <f>VLOOKUP(A103,#REF!,4,0)</f>
        <v>#REF!</v>
      </c>
      <c r="H103" s="313" t="e">
        <f>VLOOKUP(A103,#REF!,5,0)</f>
        <v>#REF!</v>
      </c>
      <c r="I103" s="313" t="e">
        <f>VLOOKUP(A103,#REF!,6,0)</f>
        <v>#REF!</v>
      </c>
      <c r="J103" s="330">
        <v>0.6</v>
      </c>
      <c r="K103" s="330">
        <f t="shared" si="145"/>
        <v>0.4</v>
      </c>
      <c r="L103" s="333">
        <v>0.5</v>
      </c>
      <c r="M103" s="331">
        <v>0.5</v>
      </c>
      <c r="N103" s="331"/>
      <c r="O103" s="331" t="e">
        <f t="shared" si="120"/>
        <v>#REF!</v>
      </c>
      <c r="P103" s="331" t="e">
        <f t="shared" si="146"/>
        <v>#REF!</v>
      </c>
      <c r="Q103" s="331" t="e">
        <f t="shared" si="147"/>
        <v>#REF!</v>
      </c>
      <c r="R103" s="331" t="e">
        <f t="shared" si="148"/>
        <v>#REF!</v>
      </c>
      <c r="S103" s="331" t="e">
        <f t="shared" si="149"/>
        <v>#REF!</v>
      </c>
      <c r="T103" s="331" t="e">
        <f t="shared" si="150"/>
        <v>#REF!</v>
      </c>
      <c r="U103" s="338" t="e">
        <f t="shared" si="151"/>
        <v>#REF!</v>
      </c>
      <c r="V103" s="339" t="e">
        <f>VLOOKUP(A103,#REF!,7,0)</f>
        <v>#REF!</v>
      </c>
      <c r="W103" s="339" t="e">
        <f t="shared" si="152"/>
        <v>#REF!</v>
      </c>
      <c r="X103" s="339" t="e">
        <f t="shared" si="153"/>
        <v>#REF!</v>
      </c>
      <c r="Y103" s="339" t="e">
        <f t="shared" si="154"/>
        <v>#REF!</v>
      </c>
      <c r="Z103" s="339">
        <f t="shared" si="155"/>
        <v>93.2</v>
      </c>
      <c r="AA103" s="339">
        <v>46</v>
      </c>
      <c r="AB103" s="339">
        <f t="shared" si="156"/>
        <v>80.2</v>
      </c>
      <c r="AC103" s="339">
        <v>13</v>
      </c>
      <c r="AD103" s="339">
        <v>13.04</v>
      </c>
      <c r="AE103" s="339">
        <v>14.21</v>
      </c>
      <c r="AF103" s="339">
        <v>-1.17</v>
      </c>
      <c r="AG103" s="339">
        <v>13.04</v>
      </c>
      <c r="AH103" s="346" t="e">
        <f t="shared" si="157"/>
        <v>#REF!</v>
      </c>
      <c r="AI103" s="347" t="e">
        <f t="shared" si="158"/>
        <v>#REF!</v>
      </c>
      <c r="AJ103" s="346" t="e">
        <f t="shared" si="159"/>
        <v>#REF!</v>
      </c>
      <c r="AK103" s="348">
        <v>34.200000000000003</v>
      </c>
      <c r="AL103" s="349" t="e">
        <f t="shared" si="160"/>
        <v>#REF!</v>
      </c>
      <c r="AM103" s="348"/>
      <c r="AN103" s="303" t="e">
        <f t="shared" si="161"/>
        <v>#REF!</v>
      </c>
    </row>
    <row r="104" spans="1:40" ht="16.5" customHeight="1">
      <c r="A104" s="288" t="s">
        <v>127</v>
      </c>
      <c r="B104" s="288" t="s">
        <v>55</v>
      </c>
      <c r="C104" s="288"/>
      <c r="D104" s="316" t="s">
        <v>46</v>
      </c>
      <c r="E104" s="353" t="s">
        <v>64</v>
      </c>
      <c r="F104" s="315"/>
      <c r="G104" s="313" t="e">
        <f>VLOOKUP(A104,#REF!,4,0)</f>
        <v>#REF!</v>
      </c>
      <c r="H104" s="313" t="e">
        <f>VLOOKUP(A104,#REF!,5,0)</f>
        <v>#REF!</v>
      </c>
      <c r="I104" s="313" t="e">
        <f>VLOOKUP(A104,#REF!,6,0)</f>
        <v>#REF!</v>
      </c>
      <c r="J104" s="330">
        <v>0.8</v>
      </c>
      <c r="K104" s="330">
        <f t="shared" si="145"/>
        <v>0.19999999999999996</v>
      </c>
      <c r="L104" s="333">
        <v>0.7</v>
      </c>
      <c r="M104" s="333">
        <v>0</v>
      </c>
      <c r="N104" s="333">
        <v>0.3</v>
      </c>
      <c r="O104" s="331" t="e">
        <f t="shared" si="120"/>
        <v>#REF!</v>
      </c>
      <c r="P104" s="331" t="e">
        <f t="shared" si="146"/>
        <v>#REF!</v>
      </c>
      <c r="Q104" s="331" t="e">
        <f t="shared" si="147"/>
        <v>#REF!</v>
      </c>
      <c r="R104" s="331" t="e">
        <f t="shared" si="148"/>
        <v>#REF!</v>
      </c>
      <c r="S104" s="331" t="e">
        <f t="shared" si="149"/>
        <v>#REF!</v>
      </c>
      <c r="T104" s="331" t="e">
        <f t="shared" si="150"/>
        <v>#REF!</v>
      </c>
      <c r="U104" s="338" t="e">
        <f t="shared" si="151"/>
        <v>#REF!</v>
      </c>
      <c r="V104" s="339" t="e">
        <f>VLOOKUP(A104,#REF!,7,0)</f>
        <v>#REF!</v>
      </c>
      <c r="W104" s="339" t="e">
        <f t="shared" si="152"/>
        <v>#REF!</v>
      </c>
      <c r="X104" s="339" t="e">
        <f t="shared" si="153"/>
        <v>#REF!</v>
      </c>
      <c r="Y104" s="339" t="e">
        <f t="shared" si="154"/>
        <v>#REF!</v>
      </c>
      <c r="Z104" s="339">
        <f t="shared" si="155"/>
        <v>17.5</v>
      </c>
      <c r="AA104" s="339">
        <v>5</v>
      </c>
      <c r="AB104" s="339">
        <f t="shared" si="156"/>
        <v>16.5</v>
      </c>
      <c r="AC104" s="339">
        <v>1</v>
      </c>
      <c r="AD104" s="339">
        <v>5.14</v>
      </c>
      <c r="AE104" s="339">
        <v>4.7699999999999996</v>
      </c>
      <c r="AF104" s="339">
        <v>0.37</v>
      </c>
      <c r="AG104" s="339">
        <v>5.14</v>
      </c>
      <c r="AH104" s="346" t="e">
        <f t="shared" si="157"/>
        <v>#REF!</v>
      </c>
      <c r="AI104" s="347" t="e">
        <f t="shared" si="158"/>
        <v>#REF!</v>
      </c>
      <c r="AJ104" s="346" t="e">
        <f t="shared" si="159"/>
        <v>#REF!</v>
      </c>
      <c r="AK104" s="348">
        <v>11.5</v>
      </c>
      <c r="AL104" s="349" t="e">
        <f t="shared" si="160"/>
        <v>#REF!</v>
      </c>
      <c r="AM104" s="348"/>
      <c r="AN104" s="303" t="e">
        <f t="shared" si="161"/>
        <v>#REF!</v>
      </c>
    </row>
    <row r="105" spans="1:40" ht="16.5" customHeight="1">
      <c r="A105" s="288" t="s">
        <v>128</v>
      </c>
      <c r="B105" s="288" t="s">
        <v>55</v>
      </c>
      <c r="C105" s="288"/>
      <c r="D105" s="316" t="s">
        <v>55</v>
      </c>
      <c r="E105" s="318" t="s">
        <v>60</v>
      </c>
      <c r="F105" s="315"/>
      <c r="G105" s="313" t="e">
        <f>VLOOKUP(A105,#REF!,4,0)</f>
        <v>#REF!</v>
      </c>
      <c r="H105" s="313" t="e">
        <f>VLOOKUP(A105,#REF!,5,0)</f>
        <v>#REF!</v>
      </c>
      <c r="I105" s="313" t="e">
        <f>VLOOKUP(A105,#REF!,6,0)</f>
        <v>#REF!</v>
      </c>
      <c r="J105" s="330">
        <v>0.8</v>
      </c>
      <c r="K105" s="330">
        <f t="shared" si="145"/>
        <v>0.19999999999999996</v>
      </c>
      <c r="L105" s="333">
        <v>0.7</v>
      </c>
      <c r="M105" s="333">
        <v>0</v>
      </c>
      <c r="N105" s="333">
        <v>0.3</v>
      </c>
      <c r="O105" s="331" t="e">
        <f t="shared" si="120"/>
        <v>#REF!</v>
      </c>
      <c r="P105" s="331" t="e">
        <f t="shared" si="146"/>
        <v>#REF!</v>
      </c>
      <c r="Q105" s="331" t="e">
        <f t="shared" si="147"/>
        <v>#REF!</v>
      </c>
      <c r="R105" s="331" t="e">
        <f t="shared" si="148"/>
        <v>#REF!</v>
      </c>
      <c r="S105" s="331" t="e">
        <f t="shared" si="149"/>
        <v>#REF!</v>
      </c>
      <c r="T105" s="331" t="e">
        <f t="shared" si="150"/>
        <v>#REF!</v>
      </c>
      <c r="U105" s="338" t="e">
        <f t="shared" si="151"/>
        <v>#REF!</v>
      </c>
      <c r="V105" s="339" t="e">
        <f>VLOOKUP(A105,#REF!,7,0)</f>
        <v>#REF!</v>
      </c>
      <c r="W105" s="339" t="e">
        <f t="shared" si="152"/>
        <v>#REF!</v>
      </c>
      <c r="X105" s="339" t="e">
        <f t="shared" si="153"/>
        <v>#REF!</v>
      </c>
      <c r="Y105" s="339" t="e">
        <f t="shared" si="154"/>
        <v>#REF!</v>
      </c>
      <c r="Z105" s="339">
        <f t="shared" si="155"/>
        <v>54.95</v>
      </c>
      <c r="AA105" s="339">
        <v>31</v>
      </c>
      <c r="AB105" s="339">
        <f t="shared" si="156"/>
        <v>37.950000000000003</v>
      </c>
      <c r="AC105" s="339">
        <v>17</v>
      </c>
      <c r="AD105" s="339">
        <v>-2.38</v>
      </c>
      <c r="AE105" s="339">
        <v>2.1800000000000002</v>
      </c>
      <c r="AF105" s="339">
        <v>-4.5599999999999996</v>
      </c>
      <c r="AG105" s="339">
        <v>-2.38</v>
      </c>
      <c r="AH105" s="346" t="e">
        <f t="shared" si="157"/>
        <v>#REF!</v>
      </c>
      <c r="AI105" s="347" t="e">
        <f t="shared" si="158"/>
        <v>#REF!</v>
      </c>
      <c r="AJ105" s="346" t="e">
        <f t="shared" si="159"/>
        <v>#REF!</v>
      </c>
      <c r="AK105" s="348">
        <v>6.95</v>
      </c>
      <c r="AL105" s="349" t="e">
        <f t="shared" si="160"/>
        <v>#REF!</v>
      </c>
      <c r="AM105" s="348"/>
      <c r="AN105" s="303" t="e">
        <f t="shared" si="161"/>
        <v>#REF!</v>
      </c>
    </row>
    <row r="106" spans="1:40" ht="16.5" customHeight="1">
      <c r="A106" s="288" t="s">
        <v>129</v>
      </c>
      <c r="B106" s="288" t="s">
        <v>55</v>
      </c>
      <c r="C106" s="288"/>
      <c r="D106" s="316" t="s">
        <v>55</v>
      </c>
      <c r="E106" s="318" t="s">
        <v>60</v>
      </c>
      <c r="F106" s="315"/>
      <c r="G106" s="313" t="e">
        <f>VLOOKUP(A106,#REF!,4,0)</f>
        <v>#REF!</v>
      </c>
      <c r="H106" s="313" t="e">
        <f>VLOOKUP(A106,#REF!,5,0)</f>
        <v>#REF!</v>
      </c>
      <c r="I106" s="313" t="e">
        <f>VLOOKUP(A106,#REF!,6,0)</f>
        <v>#REF!</v>
      </c>
      <c r="J106" s="330">
        <v>0.8</v>
      </c>
      <c r="K106" s="330">
        <f t="shared" si="145"/>
        <v>0.19999999999999996</v>
      </c>
      <c r="L106" s="333">
        <v>0.7</v>
      </c>
      <c r="M106" s="333">
        <v>0</v>
      </c>
      <c r="N106" s="333">
        <v>0.3</v>
      </c>
      <c r="O106" s="331" t="e">
        <f t="shared" si="120"/>
        <v>#REF!</v>
      </c>
      <c r="P106" s="331" t="e">
        <f t="shared" si="146"/>
        <v>#REF!</v>
      </c>
      <c r="Q106" s="331" t="e">
        <f t="shared" si="147"/>
        <v>#REF!</v>
      </c>
      <c r="R106" s="331" t="e">
        <f t="shared" si="148"/>
        <v>#REF!</v>
      </c>
      <c r="S106" s="331" t="e">
        <f t="shared" si="149"/>
        <v>#REF!</v>
      </c>
      <c r="T106" s="331" t="e">
        <f t="shared" si="150"/>
        <v>#REF!</v>
      </c>
      <c r="U106" s="338" t="e">
        <f t="shared" si="151"/>
        <v>#REF!</v>
      </c>
      <c r="V106" s="339" t="e">
        <f>VLOOKUP(A106,#REF!,7,0)</f>
        <v>#REF!</v>
      </c>
      <c r="W106" s="339" t="e">
        <f t="shared" si="152"/>
        <v>#REF!</v>
      </c>
      <c r="X106" s="339" t="e">
        <f t="shared" si="153"/>
        <v>#REF!</v>
      </c>
      <c r="Y106" s="339" t="e">
        <f t="shared" si="154"/>
        <v>#REF!</v>
      </c>
      <c r="Z106" s="339">
        <f t="shared" si="155"/>
        <v>44.39</v>
      </c>
      <c r="AA106" s="339">
        <v>33</v>
      </c>
      <c r="AB106" s="339">
        <f t="shared" si="156"/>
        <v>25.39</v>
      </c>
      <c r="AC106" s="339">
        <v>19</v>
      </c>
      <c r="AD106" s="339">
        <v>-9.34</v>
      </c>
      <c r="AE106" s="339">
        <v>-6.55</v>
      </c>
      <c r="AF106" s="339">
        <v>-2.79</v>
      </c>
      <c r="AG106" s="339">
        <v>-9.34</v>
      </c>
      <c r="AH106" s="346" t="e">
        <f t="shared" si="157"/>
        <v>#REF!</v>
      </c>
      <c r="AI106" s="347" t="e">
        <f t="shared" si="158"/>
        <v>#REF!</v>
      </c>
      <c r="AJ106" s="346" t="e">
        <f t="shared" si="159"/>
        <v>#REF!</v>
      </c>
      <c r="AK106" s="348">
        <v>-7.61</v>
      </c>
      <c r="AL106" s="349" t="e">
        <f t="shared" si="160"/>
        <v>#REF!</v>
      </c>
      <c r="AM106" s="348"/>
      <c r="AN106" s="303" t="e">
        <f t="shared" si="161"/>
        <v>#REF!</v>
      </c>
    </row>
    <row r="107" spans="1:40" ht="16.5" customHeight="1">
      <c r="A107" s="288" t="s">
        <v>130</v>
      </c>
      <c r="B107" s="317"/>
      <c r="C107" s="317"/>
      <c r="D107" s="316" t="s">
        <v>55</v>
      </c>
      <c r="E107" s="318" t="s">
        <v>60</v>
      </c>
      <c r="F107" s="315"/>
      <c r="G107" s="313" t="e">
        <f>VLOOKUP(A107,#REF!,4,0)</f>
        <v>#REF!</v>
      </c>
      <c r="H107" s="313" t="e">
        <f>VLOOKUP(A107,#REF!,5,0)</f>
        <v>#REF!</v>
      </c>
      <c r="I107" s="313" t="e">
        <f>VLOOKUP(A107,#REF!,6,0)</f>
        <v>#REF!</v>
      </c>
      <c r="J107" s="330">
        <v>0.6</v>
      </c>
      <c r="K107" s="330">
        <f t="shared" si="145"/>
        <v>0.4</v>
      </c>
      <c r="L107" s="333">
        <v>0.7</v>
      </c>
      <c r="M107" s="333">
        <v>0</v>
      </c>
      <c r="N107" s="333">
        <v>0.3</v>
      </c>
      <c r="O107" s="331" t="e">
        <f t="shared" si="120"/>
        <v>#REF!</v>
      </c>
      <c r="P107" s="331" t="e">
        <f t="shared" si="146"/>
        <v>#REF!</v>
      </c>
      <c r="Q107" s="331" t="e">
        <f t="shared" si="147"/>
        <v>#REF!</v>
      </c>
      <c r="R107" s="331" t="e">
        <f t="shared" si="148"/>
        <v>#REF!</v>
      </c>
      <c r="S107" s="331" t="e">
        <f t="shared" si="149"/>
        <v>#REF!</v>
      </c>
      <c r="T107" s="331" t="e">
        <f t="shared" si="150"/>
        <v>#REF!</v>
      </c>
      <c r="U107" s="338" t="e">
        <f t="shared" si="151"/>
        <v>#REF!</v>
      </c>
      <c r="V107" s="339" t="e">
        <f>VLOOKUP(A107,#REF!,7,0)</f>
        <v>#REF!</v>
      </c>
      <c r="W107" s="339" t="e">
        <f t="shared" si="152"/>
        <v>#REF!</v>
      </c>
      <c r="X107" s="339" t="e">
        <f t="shared" si="153"/>
        <v>#REF!</v>
      </c>
      <c r="Y107" s="339" t="e">
        <f t="shared" si="154"/>
        <v>#REF!</v>
      </c>
      <c r="Z107" s="339">
        <f t="shared" si="155"/>
        <v>66.58</v>
      </c>
      <c r="AA107" s="339">
        <v>46</v>
      </c>
      <c r="AB107" s="339">
        <f t="shared" si="156"/>
        <v>36.58</v>
      </c>
      <c r="AC107" s="339">
        <v>30</v>
      </c>
      <c r="AD107" s="339">
        <v>-41.53</v>
      </c>
      <c r="AE107" s="339">
        <v>-26.88</v>
      </c>
      <c r="AF107" s="339">
        <v>-14.65</v>
      </c>
      <c r="AG107" s="339">
        <v>-41.53</v>
      </c>
      <c r="AH107" s="346" t="e">
        <f t="shared" si="157"/>
        <v>#REF!</v>
      </c>
      <c r="AI107" s="347" t="e">
        <f t="shared" si="158"/>
        <v>#REF!</v>
      </c>
      <c r="AJ107" s="346" t="e">
        <f t="shared" si="159"/>
        <v>#REF!</v>
      </c>
      <c r="AK107" s="348">
        <v>-9.42</v>
      </c>
      <c r="AL107" s="349" t="e">
        <f t="shared" si="160"/>
        <v>#REF!</v>
      </c>
      <c r="AM107" s="348"/>
      <c r="AN107" s="303" t="e">
        <f t="shared" si="161"/>
        <v>#REF!</v>
      </c>
    </row>
    <row r="108" spans="1:40" ht="16.5" customHeight="1">
      <c r="A108" s="288" t="s">
        <v>131</v>
      </c>
      <c r="B108" s="288" t="s">
        <v>55</v>
      </c>
      <c r="C108" s="288" t="s">
        <v>55</v>
      </c>
      <c r="D108" s="316" t="s">
        <v>55</v>
      </c>
      <c r="E108" s="318" t="s">
        <v>64</v>
      </c>
      <c r="F108" s="315"/>
      <c r="G108" s="313" t="e">
        <f>VLOOKUP(A108,#REF!,4,0)</f>
        <v>#REF!</v>
      </c>
      <c r="H108" s="313" t="e">
        <f>VLOOKUP(A108,#REF!,5,0)</f>
        <v>#REF!</v>
      </c>
      <c r="I108" s="313" t="e">
        <f>VLOOKUP(A108,#REF!,6,0)</f>
        <v>#REF!</v>
      </c>
      <c r="J108" s="330">
        <v>0.8</v>
      </c>
      <c r="K108" s="330">
        <f t="shared" si="145"/>
        <v>0.19999999999999996</v>
      </c>
      <c r="L108" s="333">
        <v>0.8</v>
      </c>
      <c r="M108" s="333">
        <v>0</v>
      </c>
      <c r="N108" s="333">
        <v>0.2</v>
      </c>
      <c r="O108" s="331" t="e">
        <f t="shared" si="120"/>
        <v>#REF!</v>
      </c>
      <c r="P108" s="331" t="e">
        <f t="shared" si="146"/>
        <v>#REF!</v>
      </c>
      <c r="Q108" s="331" t="e">
        <f t="shared" si="147"/>
        <v>#REF!</v>
      </c>
      <c r="R108" s="331" t="e">
        <f t="shared" si="148"/>
        <v>#REF!</v>
      </c>
      <c r="S108" s="331" t="e">
        <f t="shared" si="149"/>
        <v>#REF!</v>
      </c>
      <c r="T108" s="331" t="e">
        <f t="shared" si="150"/>
        <v>#REF!</v>
      </c>
      <c r="U108" s="338" t="e">
        <f t="shared" si="151"/>
        <v>#REF!</v>
      </c>
      <c r="V108" s="339" t="e">
        <f>VLOOKUP(A108,#REF!,7,0)</f>
        <v>#REF!</v>
      </c>
      <c r="W108" s="339" t="e">
        <f t="shared" si="152"/>
        <v>#REF!</v>
      </c>
      <c r="X108" s="339" t="e">
        <f t="shared" si="153"/>
        <v>#REF!</v>
      </c>
      <c r="Y108" s="339" t="e">
        <f t="shared" si="154"/>
        <v>#REF!</v>
      </c>
      <c r="Z108" s="339">
        <f t="shared" si="155"/>
        <v>339.64</v>
      </c>
      <c r="AA108" s="339">
        <v>145</v>
      </c>
      <c r="AB108" s="339">
        <f t="shared" si="156"/>
        <v>245.64</v>
      </c>
      <c r="AC108" s="339">
        <v>94</v>
      </c>
      <c r="AD108" s="339">
        <v>62.63</v>
      </c>
      <c r="AE108" s="339">
        <v>62.71</v>
      </c>
      <c r="AF108" s="339">
        <v>-8.0000000000000099E-2</v>
      </c>
      <c r="AG108" s="339">
        <v>62.63</v>
      </c>
      <c r="AH108" s="346" t="e">
        <f t="shared" si="157"/>
        <v>#REF!</v>
      </c>
      <c r="AI108" s="347" t="e">
        <f t="shared" si="158"/>
        <v>#REF!</v>
      </c>
      <c r="AJ108" s="346" t="e">
        <f t="shared" si="159"/>
        <v>#REF!</v>
      </c>
      <c r="AK108" s="348">
        <v>100.64</v>
      </c>
      <c r="AL108" s="349" t="e">
        <f t="shared" si="160"/>
        <v>#REF!</v>
      </c>
      <c r="AM108" s="348"/>
      <c r="AN108" s="303" t="e">
        <f t="shared" si="161"/>
        <v>#REF!</v>
      </c>
    </row>
    <row r="109" spans="1:40" s="296" customFormat="1" ht="16.5" customHeight="1">
      <c r="A109" s="277" t="s">
        <v>132</v>
      </c>
      <c r="B109" s="277"/>
      <c r="C109" s="277"/>
      <c r="D109" s="319"/>
      <c r="E109" s="319"/>
      <c r="F109" s="277"/>
      <c r="G109" s="320" t="e">
        <f>SUM(G111:G122)</f>
        <v>#REF!</v>
      </c>
      <c r="H109" s="320" t="e">
        <f>SUM(H111:H122)</f>
        <v>#REF!</v>
      </c>
      <c r="I109" s="320" t="e">
        <f>SUM(I111:I122)</f>
        <v>#REF!</v>
      </c>
      <c r="J109" s="334"/>
      <c r="K109" s="334"/>
      <c r="L109" s="334"/>
      <c r="M109" s="334"/>
      <c r="N109" s="334"/>
      <c r="O109" s="327" t="e">
        <f t="shared" ref="O109:AG109" si="162">SUM(O111:O122)</f>
        <v>#REF!</v>
      </c>
      <c r="P109" s="327" t="e">
        <f t="shared" si="162"/>
        <v>#REF!</v>
      </c>
      <c r="Q109" s="327" t="e">
        <f t="shared" si="162"/>
        <v>#REF!</v>
      </c>
      <c r="R109" s="327" t="e">
        <f t="shared" si="162"/>
        <v>#REF!</v>
      </c>
      <c r="S109" s="327" t="e">
        <f t="shared" si="162"/>
        <v>#REF!</v>
      </c>
      <c r="T109" s="327" t="e">
        <f t="shared" si="162"/>
        <v>#REF!</v>
      </c>
      <c r="U109" s="327" t="e">
        <f t="shared" si="162"/>
        <v>#REF!</v>
      </c>
      <c r="V109" s="327" t="e">
        <f t="shared" si="162"/>
        <v>#REF!</v>
      </c>
      <c r="W109" s="327" t="e">
        <f t="shared" si="162"/>
        <v>#REF!</v>
      </c>
      <c r="X109" s="327" t="e">
        <f t="shared" si="162"/>
        <v>#REF!</v>
      </c>
      <c r="Y109" s="327" t="e">
        <f t="shared" si="162"/>
        <v>#REF!</v>
      </c>
      <c r="Z109" s="327">
        <f t="shared" si="162"/>
        <v>1764.8000000000002</v>
      </c>
      <c r="AA109" s="327">
        <f t="shared" si="162"/>
        <v>726</v>
      </c>
      <c r="AB109" s="327">
        <f t="shared" si="162"/>
        <v>1305.8000000000002</v>
      </c>
      <c r="AC109" s="327">
        <f t="shared" si="162"/>
        <v>459</v>
      </c>
      <c r="AD109" s="327">
        <f t="shared" si="162"/>
        <v>380.42000000000007</v>
      </c>
      <c r="AE109" s="327">
        <f t="shared" si="162"/>
        <v>350.03000000000003</v>
      </c>
      <c r="AF109" s="327">
        <f t="shared" si="162"/>
        <v>30.39</v>
      </c>
      <c r="AG109" s="327">
        <f t="shared" si="162"/>
        <v>380.42000000000007</v>
      </c>
      <c r="AH109" s="327" t="e">
        <f t="shared" ref="AH109:AM109" si="163">SUM(AH111:AH122)</f>
        <v>#REF!</v>
      </c>
      <c r="AI109" s="327" t="e">
        <f t="shared" si="163"/>
        <v>#REF!</v>
      </c>
      <c r="AJ109" s="327" t="e">
        <f t="shared" si="163"/>
        <v>#REF!</v>
      </c>
      <c r="AK109" s="327">
        <f t="shared" si="163"/>
        <v>579.79999999999995</v>
      </c>
      <c r="AL109" s="352" t="e">
        <f t="shared" si="163"/>
        <v>#REF!</v>
      </c>
      <c r="AM109" s="327" t="e">
        <f t="shared" si="163"/>
        <v>#REF!</v>
      </c>
    </row>
    <row r="110" spans="1:40" s="296" customFormat="1" ht="24" customHeight="1">
      <c r="A110" s="277" t="s">
        <v>43</v>
      </c>
      <c r="B110" s="277"/>
      <c r="C110" s="277"/>
      <c r="D110" s="319"/>
      <c r="E110" s="319"/>
      <c r="F110" s="277"/>
      <c r="G110" s="320" t="e">
        <f>SUM(G111:G113)</f>
        <v>#REF!</v>
      </c>
      <c r="H110" s="320" t="e">
        <f>SUM(H111:H113)</f>
        <v>#REF!</v>
      </c>
      <c r="I110" s="320" t="e">
        <f>SUM(I111:I113)</f>
        <v>#REF!</v>
      </c>
      <c r="J110" s="334"/>
      <c r="K110" s="334"/>
      <c r="L110" s="334"/>
      <c r="M110" s="334"/>
      <c r="N110" s="334"/>
      <c r="O110" s="327" t="e">
        <f t="shared" ref="O110:AG110" si="164">SUM(O111:O113)</f>
        <v>#REF!</v>
      </c>
      <c r="P110" s="327" t="e">
        <f t="shared" si="164"/>
        <v>#REF!</v>
      </c>
      <c r="Q110" s="327" t="e">
        <f t="shared" si="164"/>
        <v>#REF!</v>
      </c>
      <c r="R110" s="327" t="e">
        <f t="shared" si="164"/>
        <v>#REF!</v>
      </c>
      <c r="S110" s="327" t="e">
        <f t="shared" si="164"/>
        <v>#REF!</v>
      </c>
      <c r="T110" s="327" t="e">
        <f t="shared" si="164"/>
        <v>#REF!</v>
      </c>
      <c r="U110" s="327" t="e">
        <f t="shared" si="164"/>
        <v>#REF!</v>
      </c>
      <c r="V110" s="327" t="e">
        <f t="shared" si="164"/>
        <v>#REF!</v>
      </c>
      <c r="W110" s="327" t="e">
        <f t="shared" si="164"/>
        <v>#REF!</v>
      </c>
      <c r="X110" s="327" t="e">
        <f t="shared" si="164"/>
        <v>#REF!</v>
      </c>
      <c r="Y110" s="327" t="e">
        <f t="shared" si="164"/>
        <v>#REF!</v>
      </c>
      <c r="Z110" s="327">
        <f t="shared" si="164"/>
        <v>153.20999999999998</v>
      </c>
      <c r="AA110" s="327">
        <f t="shared" si="164"/>
        <v>88</v>
      </c>
      <c r="AB110" s="327">
        <f t="shared" si="164"/>
        <v>145.20999999999998</v>
      </c>
      <c r="AC110" s="327">
        <f t="shared" si="164"/>
        <v>8</v>
      </c>
      <c r="AD110" s="327">
        <f t="shared" si="164"/>
        <v>30.47</v>
      </c>
      <c r="AE110" s="327">
        <f t="shared" si="164"/>
        <v>30</v>
      </c>
      <c r="AF110" s="327">
        <f t="shared" si="164"/>
        <v>0.47000000000000003</v>
      </c>
      <c r="AG110" s="327">
        <f t="shared" si="164"/>
        <v>30.47</v>
      </c>
      <c r="AH110" s="327" t="e">
        <f t="shared" ref="AH110:AM110" si="165">SUM(AH111:AH113)</f>
        <v>#REF!</v>
      </c>
      <c r="AI110" s="327" t="e">
        <f t="shared" si="165"/>
        <v>#REF!</v>
      </c>
      <c r="AJ110" s="327" t="e">
        <f t="shared" si="165"/>
        <v>#REF!</v>
      </c>
      <c r="AK110" s="327">
        <f t="shared" si="165"/>
        <v>57.21</v>
      </c>
      <c r="AL110" s="352" t="e">
        <f t="shared" si="165"/>
        <v>#REF!</v>
      </c>
      <c r="AM110" s="327" t="e">
        <f t="shared" si="165"/>
        <v>#REF!</v>
      </c>
    </row>
    <row r="111" spans="1:40" ht="16.5" customHeight="1">
      <c r="A111" s="288" t="s">
        <v>133</v>
      </c>
      <c r="B111" s="288"/>
      <c r="C111" s="288"/>
      <c r="D111" s="316"/>
      <c r="E111" s="316"/>
      <c r="F111" s="315"/>
      <c r="G111" s="313" t="e">
        <f>VLOOKUP(A111,#REF!,4,0)</f>
        <v>#REF!</v>
      </c>
      <c r="H111" s="313" t="e">
        <f>VLOOKUP(A111,#REF!,5,0)</f>
        <v>#REF!</v>
      </c>
      <c r="I111" s="313" t="e">
        <f>VLOOKUP(A111,#REF!,6,0)</f>
        <v>#REF!</v>
      </c>
      <c r="J111" s="330">
        <v>0.6</v>
      </c>
      <c r="K111" s="330">
        <f t="shared" ref="K111:K122" si="166">1-J111</f>
        <v>0.4</v>
      </c>
      <c r="L111" s="331">
        <v>0</v>
      </c>
      <c r="M111" s="331">
        <v>1</v>
      </c>
      <c r="N111" s="331">
        <v>0</v>
      </c>
      <c r="O111" s="331" t="e">
        <f t="shared" si="120"/>
        <v>#REF!</v>
      </c>
      <c r="P111" s="331" t="e">
        <f t="shared" ref="P111:P122" si="167">ROUND(J111*(H111*0.2+I111*0.16),2)</f>
        <v>#REF!</v>
      </c>
      <c r="Q111" s="331" t="e">
        <f t="shared" ref="Q111:Q122" si="168">ROUND(K111*L111*(H111*0.2+I111*0.16),2)</f>
        <v>#REF!</v>
      </c>
      <c r="R111" s="331" t="e">
        <f t="shared" ref="R111:R122" si="169">ROUND(K111*M111*(H111*0.2+I111*0.16),2)</f>
        <v>#REF!</v>
      </c>
      <c r="S111" s="331" t="e">
        <f t="shared" ref="S111:S122" si="170">ROUND(K111*N111*(H111*0.2+I111*0.16),2)</f>
        <v>#REF!</v>
      </c>
      <c r="T111" s="331" t="e">
        <f t="shared" ref="T111:T122" si="171">R111+S111</f>
        <v>#REF!</v>
      </c>
      <c r="U111" s="338" t="e">
        <f t="shared" ref="U111:U122" si="172">ROUND((H111*0.2+I111*0.16),2)</f>
        <v>#REF!</v>
      </c>
      <c r="V111" s="339" t="e">
        <f>VLOOKUP(A111,#REF!,7,0)</f>
        <v>#REF!</v>
      </c>
      <c r="W111" s="339" t="e">
        <f t="shared" ref="W111:W122" si="173">X111+Y111</f>
        <v>#REF!</v>
      </c>
      <c r="X111" s="339" t="e">
        <f t="shared" ref="X111:X122" si="174">P111+V111</f>
        <v>#REF!</v>
      </c>
      <c r="Y111" s="339" t="e">
        <f t="shared" ref="Y111:Y122" si="175">Q111</f>
        <v>#REF!</v>
      </c>
      <c r="Z111" s="339">
        <f t="shared" ref="Z111:Z122" si="176">AB111+AC111</f>
        <v>49.55</v>
      </c>
      <c r="AA111" s="339">
        <v>38</v>
      </c>
      <c r="AB111" s="339">
        <f t="shared" ref="AB111:AB122" si="177">AA111+AK111</f>
        <v>49.55</v>
      </c>
      <c r="AC111" s="339">
        <v>0</v>
      </c>
      <c r="AD111" s="339">
        <v>3.73</v>
      </c>
      <c r="AE111" s="339">
        <v>3.73</v>
      </c>
      <c r="AF111" s="339">
        <v>0</v>
      </c>
      <c r="AG111" s="339">
        <v>3.73</v>
      </c>
      <c r="AH111" s="346" t="e">
        <f t="shared" ref="AH111:AH122" si="178">AI111+AJ111</f>
        <v>#REF!</v>
      </c>
      <c r="AI111" s="347" t="e">
        <f t="shared" ref="AI111:AI122" si="179">P111-AA111+V111</f>
        <v>#REF!</v>
      </c>
      <c r="AJ111" s="346" t="e">
        <f t="shared" ref="AJ111:AJ122" si="180">Q111-AC111</f>
        <v>#REF!</v>
      </c>
      <c r="AK111" s="348">
        <v>11.55</v>
      </c>
      <c r="AL111" s="349" t="e">
        <f t="shared" ref="AL111:AL122" si="181">W111-Z111</f>
        <v>#REF!</v>
      </c>
      <c r="AM111" s="351" t="e">
        <f>AK111-AI111</f>
        <v>#REF!</v>
      </c>
      <c r="AN111" s="303" t="e">
        <f t="shared" ref="AN111:AN122" si="182">AL111+AC111</f>
        <v>#REF!</v>
      </c>
    </row>
    <row r="112" spans="1:40" ht="16.5" customHeight="1">
      <c r="A112" s="288" t="s">
        <v>134</v>
      </c>
      <c r="B112" s="321"/>
      <c r="C112" s="321"/>
      <c r="D112" s="316" t="s">
        <v>46</v>
      </c>
      <c r="E112" s="318" t="s">
        <v>60</v>
      </c>
      <c r="F112" s="315"/>
      <c r="G112" s="313" t="e">
        <f>VLOOKUP(A112,#REF!,4,0)</f>
        <v>#REF!</v>
      </c>
      <c r="H112" s="313" t="e">
        <f>VLOOKUP(A112,#REF!,5,0)</f>
        <v>#REF!</v>
      </c>
      <c r="I112" s="313" t="e">
        <f>VLOOKUP(A112,#REF!,6,0)</f>
        <v>#REF!</v>
      </c>
      <c r="J112" s="330">
        <v>0.6</v>
      </c>
      <c r="K112" s="330">
        <f t="shared" si="166"/>
        <v>0.4</v>
      </c>
      <c r="L112" s="333">
        <v>0.5</v>
      </c>
      <c r="M112" s="331">
        <v>0.5</v>
      </c>
      <c r="N112" s="331"/>
      <c r="O112" s="331" t="e">
        <f t="shared" si="120"/>
        <v>#REF!</v>
      </c>
      <c r="P112" s="331" t="e">
        <f t="shared" si="167"/>
        <v>#REF!</v>
      </c>
      <c r="Q112" s="331" t="e">
        <f t="shared" si="168"/>
        <v>#REF!</v>
      </c>
      <c r="R112" s="331" t="e">
        <f t="shared" si="169"/>
        <v>#REF!</v>
      </c>
      <c r="S112" s="331" t="e">
        <f t="shared" si="170"/>
        <v>#REF!</v>
      </c>
      <c r="T112" s="331" t="e">
        <f t="shared" si="171"/>
        <v>#REF!</v>
      </c>
      <c r="U112" s="338" t="e">
        <f t="shared" si="172"/>
        <v>#REF!</v>
      </c>
      <c r="V112" s="339" t="e">
        <f>VLOOKUP(A112,#REF!,7,0)</f>
        <v>#REF!</v>
      </c>
      <c r="W112" s="339" t="e">
        <f t="shared" si="173"/>
        <v>#REF!</v>
      </c>
      <c r="X112" s="339" t="e">
        <f t="shared" si="174"/>
        <v>#REF!</v>
      </c>
      <c r="Y112" s="339" t="e">
        <f t="shared" si="175"/>
        <v>#REF!</v>
      </c>
      <c r="Z112" s="339">
        <f t="shared" si="176"/>
        <v>63.8</v>
      </c>
      <c r="AA112" s="339">
        <v>33</v>
      </c>
      <c r="AB112" s="339">
        <f t="shared" si="177"/>
        <v>57.8</v>
      </c>
      <c r="AC112" s="339">
        <v>6</v>
      </c>
      <c r="AD112" s="339">
        <v>17.239999999999998</v>
      </c>
      <c r="AE112" s="339">
        <v>16.899999999999999</v>
      </c>
      <c r="AF112" s="339">
        <v>0.34</v>
      </c>
      <c r="AG112" s="339">
        <v>17.239999999999998</v>
      </c>
      <c r="AH112" s="346" t="e">
        <f t="shared" si="178"/>
        <v>#REF!</v>
      </c>
      <c r="AI112" s="347" t="e">
        <f t="shared" si="179"/>
        <v>#REF!</v>
      </c>
      <c r="AJ112" s="346" t="e">
        <f t="shared" si="180"/>
        <v>#REF!</v>
      </c>
      <c r="AK112" s="348">
        <v>24.8</v>
      </c>
      <c r="AL112" s="349" t="e">
        <f t="shared" si="181"/>
        <v>#REF!</v>
      </c>
      <c r="AM112" s="348"/>
      <c r="AN112" s="303" t="e">
        <f t="shared" si="182"/>
        <v>#REF!</v>
      </c>
    </row>
    <row r="113" spans="1:40" ht="16.5" customHeight="1">
      <c r="A113" s="288" t="s">
        <v>135</v>
      </c>
      <c r="B113" s="321"/>
      <c r="C113" s="321"/>
      <c r="D113" s="316" t="s">
        <v>46</v>
      </c>
      <c r="E113" s="316" t="s">
        <v>60</v>
      </c>
      <c r="F113" s="315"/>
      <c r="G113" s="313" t="e">
        <f>VLOOKUP(A113,#REF!,4,0)</f>
        <v>#REF!</v>
      </c>
      <c r="H113" s="313" t="e">
        <f>VLOOKUP(A113,#REF!,5,0)</f>
        <v>#REF!</v>
      </c>
      <c r="I113" s="313" t="e">
        <f>VLOOKUP(A113,#REF!,6,0)</f>
        <v>#REF!</v>
      </c>
      <c r="J113" s="330">
        <v>0.6</v>
      </c>
      <c r="K113" s="330">
        <f t="shared" si="166"/>
        <v>0.4</v>
      </c>
      <c r="L113" s="333">
        <v>0.4</v>
      </c>
      <c r="M113" s="331">
        <v>0.5</v>
      </c>
      <c r="N113" s="331"/>
      <c r="O113" s="331" t="e">
        <f t="shared" si="120"/>
        <v>#REF!</v>
      </c>
      <c r="P113" s="331" t="e">
        <f t="shared" si="167"/>
        <v>#REF!</v>
      </c>
      <c r="Q113" s="331" t="e">
        <f t="shared" si="168"/>
        <v>#REF!</v>
      </c>
      <c r="R113" s="331" t="e">
        <f t="shared" si="169"/>
        <v>#REF!</v>
      </c>
      <c r="S113" s="331" t="e">
        <f t="shared" si="170"/>
        <v>#REF!</v>
      </c>
      <c r="T113" s="331" t="e">
        <f t="shared" si="171"/>
        <v>#REF!</v>
      </c>
      <c r="U113" s="338" t="e">
        <f t="shared" si="172"/>
        <v>#REF!</v>
      </c>
      <c r="V113" s="339" t="e">
        <f>VLOOKUP(A113,#REF!,7,0)</f>
        <v>#REF!</v>
      </c>
      <c r="W113" s="339" t="e">
        <f t="shared" si="173"/>
        <v>#REF!</v>
      </c>
      <c r="X113" s="339" t="e">
        <f t="shared" si="174"/>
        <v>#REF!</v>
      </c>
      <c r="Y113" s="339" t="e">
        <f t="shared" si="175"/>
        <v>#REF!</v>
      </c>
      <c r="Z113" s="339">
        <f t="shared" si="176"/>
        <v>39.86</v>
      </c>
      <c r="AA113" s="339">
        <v>17</v>
      </c>
      <c r="AB113" s="339">
        <f t="shared" si="177"/>
        <v>37.86</v>
      </c>
      <c r="AC113" s="339">
        <v>2</v>
      </c>
      <c r="AD113" s="339">
        <v>9.5</v>
      </c>
      <c r="AE113" s="339">
        <v>9.3699999999999992</v>
      </c>
      <c r="AF113" s="339">
        <v>0.13</v>
      </c>
      <c r="AG113" s="339">
        <v>9.5</v>
      </c>
      <c r="AH113" s="346" t="e">
        <f t="shared" si="178"/>
        <v>#REF!</v>
      </c>
      <c r="AI113" s="347" t="e">
        <f t="shared" si="179"/>
        <v>#REF!</v>
      </c>
      <c r="AJ113" s="346" t="e">
        <f t="shared" si="180"/>
        <v>#REF!</v>
      </c>
      <c r="AK113" s="348">
        <v>20.86</v>
      </c>
      <c r="AL113" s="349" t="e">
        <f t="shared" si="181"/>
        <v>#REF!</v>
      </c>
      <c r="AM113" s="348"/>
      <c r="AN113" s="303" t="e">
        <f t="shared" si="182"/>
        <v>#REF!</v>
      </c>
    </row>
    <row r="114" spans="1:40" ht="16.5" customHeight="1">
      <c r="A114" s="288" t="s">
        <v>136</v>
      </c>
      <c r="B114" s="317"/>
      <c r="C114" s="317"/>
      <c r="D114" s="316" t="s">
        <v>55</v>
      </c>
      <c r="E114" s="318" t="s">
        <v>60</v>
      </c>
      <c r="F114" s="315"/>
      <c r="G114" s="313" t="e">
        <f>VLOOKUP(A114,#REF!,4,0)</f>
        <v>#REF!</v>
      </c>
      <c r="H114" s="313" t="e">
        <f>VLOOKUP(A114,#REF!,5,0)</f>
        <v>#REF!</v>
      </c>
      <c r="I114" s="313" t="e">
        <f>VLOOKUP(A114,#REF!,6,0)</f>
        <v>#REF!</v>
      </c>
      <c r="J114" s="330">
        <v>0.6</v>
      </c>
      <c r="K114" s="330">
        <f t="shared" si="166"/>
        <v>0.4</v>
      </c>
      <c r="L114" s="333">
        <v>0.7</v>
      </c>
      <c r="M114" s="333">
        <v>0</v>
      </c>
      <c r="N114" s="333">
        <v>0.3</v>
      </c>
      <c r="O114" s="331" t="e">
        <f t="shared" si="120"/>
        <v>#REF!</v>
      </c>
      <c r="P114" s="331" t="e">
        <f t="shared" si="167"/>
        <v>#REF!</v>
      </c>
      <c r="Q114" s="331" t="e">
        <f t="shared" si="168"/>
        <v>#REF!</v>
      </c>
      <c r="R114" s="331" t="e">
        <f t="shared" si="169"/>
        <v>#REF!</v>
      </c>
      <c r="S114" s="331" t="e">
        <f t="shared" si="170"/>
        <v>#REF!</v>
      </c>
      <c r="T114" s="331" t="e">
        <f t="shared" si="171"/>
        <v>#REF!</v>
      </c>
      <c r="U114" s="338" t="e">
        <f t="shared" si="172"/>
        <v>#REF!</v>
      </c>
      <c r="V114" s="339" t="e">
        <f>VLOOKUP(A114,#REF!,7,0)</f>
        <v>#REF!</v>
      </c>
      <c r="W114" s="339" t="e">
        <f t="shared" si="173"/>
        <v>#REF!</v>
      </c>
      <c r="X114" s="339" t="e">
        <f t="shared" si="174"/>
        <v>#REF!</v>
      </c>
      <c r="Y114" s="339" t="e">
        <f t="shared" si="175"/>
        <v>#REF!</v>
      </c>
      <c r="Z114" s="339">
        <f t="shared" si="176"/>
        <v>125.31</v>
      </c>
      <c r="AA114" s="339">
        <v>53</v>
      </c>
      <c r="AB114" s="339">
        <f t="shared" si="177"/>
        <v>96.31</v>
      </c>
      <c r="AC114" s="339">
        <v>29</v>
      </c>
      <c r="AD114" s="339">
        <v>23.26</v>
      </c>
      <c r="AE114" s="339">
        <v>23.14</v>
      </c>
      <c r="AF114" s="339">
        <v>0.12</v>
      </c>
      <c r="AG114" s="339">
        <v>23.26</v>
      </c>
      <c r="AH114" s="346" t="e">
        <f t="shared" si="178"/>
        <v>#REF!</v>
      </c>
      <c r="AI114" s="347" t="e">
        <f t="shared" si="179"/>
        <v>#REF!</v>
      </c>
      <c r="AJ114" s="346" t="e">
        <f t="shared" si="180"/>
        <v>#REF!</v>
      </c>
      <c r="AK114" s="348">
        <v>43.31</v>
      </c>
      <c r="AL114" s="349" t="e">
        <f t="shared" si="181"/>
        <v>#REF!</v>
      </c>
      <c r="AM114" s="348"/>
      <c r="AN114" s="303" t="e">
        <f t="shared" si="182"/>
        <v>#REF!</v>
      </c>
    </row>
    <row r="115" spans="1:40" ht="16.5" customHeight="1">
      <c r="A115" s="288" t="s">
        <v>137</v>
      </c>
      <c r="B115" s="322"/>
      <c r="C115" s="322"/>
      <c r="D115" s="316" t="s">
        <v>55</v>
      </c>
      <c r="E115" s="318" t="s">
        <v>60</v>
      </c>
      <c r="F115" s="315"/>
      <c r="G115" s="313" t="e">
        <f>VLOOKUP(A115,#REF!,4,0)</f>
        <v>#REF!</v>
      </c>
      <c r="H115" s="313" t="e">
        <f>VLOOKUP(A115,#REF!,5,0)</f>
        <v>#REF!</v>
      </c>
      <c r="I115" s="313" t="e">
        <f>VLOOKUP(A115,#REF!,6,0)</f>
        <v>#REF!</v>
      </c>
      <c r="J115" s="330">
        <v>0.6</v>
      </c>
      <c r="K115" s="330">
        <f t="shared" si="166"/>
        <v>0.4</v>
      </c>
      <c r="L115" s="333">
        <v>0.7</v>
      </c>
      <c r="M115" s="333">
        <v>0</v>
      </c>
      <c r="N115" s="333">
        <v>0.3</v>
      </c>
      <c r="O115" s="331" t="e">
        <f t="shared" si="120"/>
        <v>#REF!</v>
      </c>
      <c r="P115" s="331" t="e">
        <f t="shared" si="167"/>
        <v>#REF!</v>
      </c>
      <c r="Q115" s="331" t="e">
        <f t="shared" si="168"/>
        <v>#REF!</v>
      </c>
      <c r="R115" s="331" t="e">
        <f t="shared" si="169"/>
        <v>#REF!</v>
      </c>
      <c r="S115" s="331" t="e">
        <f t="shared" si="170"/>
        <v>#REF!</v>
      </c>
      <c r="T115" s="331" t="e">
        <f t="shared" si="171"/>
        <v>#REF!</v>
      </c>
      <c r="U115" s="338" t="e">
        <f t="shared" si="172"/>
        <v>#REF!</v>
      </c>
      <c r="V115" s="339" t="e">
        <f>VLOOKUP(A115,#REF!,7,0)</f>
        <v>#REF!</v>
      </c>
      <c r="W115" s="339" t="e">
        <f t="shared" si="173"/>
        <v>#REF!</v>
      </c>
      <c r="X115" s="339" t="e">
        <f t="shared" si="174"/>
        <v>#REF!</v>
      </c>
      <c r="Y115" s="339" t="e">
        <f t="shared" si="175"/>
        <v>#REF!</v>
      </c>
      <c r="Z115" s="339">
        <f t="shared" si="176"/>
        <v>156.49</v>
      </c>
      <c r="AA115" s="339">
        <v>68</v>
      </c>
      <c r="AB115" s="339">
        <f t="shared" si="177"/>
        <v>118.49000000000001</v>
      </c>
      <c r="AC115" s="339">
        <v>38</v>
      </c>
      <c r="AD115" s="339">
        <v>46.68</v>
      </c>
      <c r="AE115" s="339">
        <v>41.78</v>
      </c>
      <c r="AF115" s="339">
        <v>4.9000000000000004</v>
      </c>
      <c r="AG115" s="339">
        <v>46.68</v>
      </c>
      <c r="AH115" s="346" t="e">
        <f t="shared" si="178"/>
        <v>#REF!</v>
      </c>
      <c r="AI115" s="347" t="e">
        <f t="shared" si="179"/>
        <v>#REF!</v>
      </c>
      <c r="AJ115" s="346" t="e">
        <f t="shared" si="180"/>
        <v>#REF!</v>
      </c>
      <c r="AK115" s="348">
        <v>50.49</v>
      </c>
      <c r="AL115" s="349" t="e">
        <f t="shared" si="181"/>
        <v>#REF!</v>
      </c>
      <c r="AM115" s="348"/>
      <c r="AN115" s="303" t="e">
        <f t="shared" si="182"/>
        <v>#REF!</v>
      </c>
    </row>
    <row r="116" spans="1:40" ht="16.5" customHeight="1">
      <c r="A116" s="288" t="s">
        <v>138</v>
      </c>
      <c r="B116" s="288" t="s">
        <v>55</v>
      </c>
      <c r="C116" s="288" t="s">
        <v>55</v>
      </c>
      <c r="D116" s="316" t="s">
        <v>55</v>
      </c>
      <c r="E116" s="318" t="s">
        <v>64</v>
      </c>
      <c r="F116" s="315"/>
      <c r="G116" s="313" t="e">
        <f>VLOOKUP(A116,#REF!,4,0)</f>
        <v>#REF!</v>
      </c>
      <c r="H116" s="313" t="e">
        <f>VLOOKUP(A116,#REF!,5,0)</f>
        <v>#REF!</v>
      </c>
      <c r="I116" s="313" t="e">
        <f>VLOOKUP(A116,#REF!,6,0)</f>
        <v>#REF!</v>
      </c>
      <c r="J116" s="330">
        <v>0.8</v>
      </c>
      <c r="K116" s="330">
        <f t="shared" si="166"/>
        <v>0.19999999999999996</v>
      </c>
      <c r="L116" s="333">
        <v>0.8</v>
      </c>
      <c r="M116" s="333">
        <v>0</v>
      </c>
      <c r="N116" s="333">
        <v>0.2</v>
      </c>
      <c r="O116" s="331" t="e">
        <f t="shared" si="120"/>
        <v>#REF!</v>
      </c>
      <c r="P116" s="331" t="e">
        <f t="shared" si="167"/>
        <v>#REF!</v>
      </c>
      <c r="Q116" s="331" t="e">
        <f t="shared" si="168"/>
        <v>#REF!</v>
      </c>
      <c r="R116" s="331" t="e">
        <f t="shared" si="169"/>
        <v>#REF!</v>
      </c>
      <c r="S116" s="331" t="e">
        <f t="shared" si="170"/>
        <v>#REF!</v>
      </c>
      <c r="T116" s="331" t="e">
        <f t="shared" si="171"/>
        <v>#REF!</v>
      </c>
      <c r="U116" s="338" t="e">
        <f t="shared" si="172"/>
        <v>#REF!</v>
      </c>
      <c r="V116" s="339" t="e">
        <f>VLOOKUP(A116,#REF!,7,0)</f>
        <v>#REF!</v>
      </c>
      <c r="W116" s="339" t="e">
        <f t="shared" si="173"/>
        <v>#REF!</v>
      </c>
      <c r="X116" s="339" t="e">
        <f t="shared" si="174"/>
        <v>#REF!</v>
      </c>
      <c r="Y116" s="339" t="e">
        <f t="shared" si="175"/>
        <v>#REF!</v>
      </c>
      <c r="Z116" s="339">
        <f t="shared" si="176"/>
        <v>215.41</v>
      </c>
      <c r="AA116" s="339">
        <v>100</v>
      </c>
      <c r="AB116" s="339">
        <f t="shared" si="177"/>
        <v>150.41</v>
      </c>
      <c r="AC116" s="339">
        <v>65</v>
      </c>
      <c r="AD116" s="339">
        <v>8.68</v>
      </c>
      <c r="AE116" s="339">
        <v>19.71</v>
      </c>
      <c r="AF116" s="339">
        <v>-11.03</v>
      </c>
      <c r="AG116" s="339">
        <v>8.68</v>
      </c>
      <c r="AH116" s="346" t="e">
        <f t="shared" si="178"/>
        <v>#REF!</v>
      </c>
      <c r="AI116" s="347" t="e">
        <f t="shared" si="179"/>
        <v>#REF!</v>
      </c>
      <c r="AJ116" s="346" t="e">
        <f t="shared" si="180"/>
        <v>#REF!</v>
      </c>
      <c r="AK116" s="348">
        <v>50.41</v>
      </c>
      <c r="AL116" s="349" t="e">
        <f t="shared" si="181"/>
        <v>#REF!</v>
      </c>
      <c r="AM116" s="348"/>
      <c r="AN116" s="303" t="e">
        <f t="shared" si="182"/>
        <v>#REF!</v>
      </c>
    </row>
    <row r="117" spans="1:40" ht="16.5" customHeight="1">
      <c r="A117" s="288" t="s">
        <v>139</v>
      </c>
      <c r="B117" s="288" t="s">
        <v>55</v>
      </c>
      <c r="C117" s="288" t="s">
        <v>55</v>
      </c>
      <c r="D117" s="316" t="s">
        <v>55</v>
      </c>
      <c r="E117" s="318" t="s">
        <v>64</v>
      </c>
      <c r="F117" s="315" t="s">
        <v>55</v>
      </c>
      <c r="G117" s="313" t="e">
        <f>VLOOKUP(A117,#REF!,4,0)</f>
        <v>#REF!</v>
      </c>
      <c r="H117" s="313" t="e">
        <f>VLOOKUP(A117,#REF!,5,0)</f>
        <v>#REF!</v>
      </c>
      <c r="I117" s="313" t="e">
        <f>VLOOKUP(A117,#REF!,6,0)</f>
        <v>#REF!</v>
      </c>
      <c r="J117" s="330">
        <v>0.8</v>
      </c>
      <c r="K117" s="330">
        <f t="shared" si="166"/>
        <v>0.19999999999999996</v>
      </c>
      <c r="L117" s="333">
        <v>0.8</v>
      </c>
      <c r="M117" s="333">
        <v>0</v>
      </c>
      <c r="N117" s="333">
        <v>0.2</v>
      </c>
      <c r="O117" s="331" t="e">
        <f t="shared" si="120"/>
        <v>#REF!</v>
      </c>
      <c r="P117" s="331" t="e">
        <f t="shared" si="167"/>
        <v>#REF!</v>
      </c>
      <c r="Q117" s="331" t="e">
        <f t="shared" si="168"/>
        <v>#REF!</v>
      </c>
      <c r="R117" s="331" t="e">
        <f t="shared" si="169"/>
        <v>#REF!</v>
      </c>
      <c r="S117" s="331" t="e">
        <f t="shared" si="170"/>
        <v>#REF!</v>
      </c>
      <c r="T117" s="331" t="e">
        <f t="shared" si="171"/>
        <v>#REF!</v>
      </c>
      <c r="U117" s="338" t="e">
        <f t="shared" si="172"/>
        <v>#REF!</v>
      </c>
      <c r="V117" s="339" t="e">
        <f>VLOOKUP(A117,#REF!,7,0)</f>
        <v>#REF!</v>
      </c>
      <c r="W117" s="339" t="e">
        <f t="shared" si="173"/>
        <v>#REF!</v>
      </c>
      <c r="X117" s="339" t="e">
        <f t="shared" si="174"/>
        <v>#REF!</v>
      </c>
      <c r="Y117" s="339" t="e">
        <f t="shared" si="175"/>
        <v>#REF!</v>
      </c>
      <c r="Z117" s="339">
        <f t="shared" si="176"/>
        <v>211.45999999999998</v>
      </c>
      <c r="AA117" s="339">
        <v>73</v>
      </c>
      <c r="AB117" s="339">
        <f t="shared" si="177"/>
        <v>143.45999999999998</v>
      </c>
      <c r="AC117" s="339">
        <v>68</v>
      </c>
      <c r="AD117" s="339">
        <v>53.51</v>
      </c>
      <c r="AE117" s="339">
        <v>44.75</v>
      </c>
      <c r="AF117" s="339">
        <v>8.76</v>
      </c>
      <c r="AG117" s="339">
        <v>53.51</v>
      </c>
      <c r="AH117" s="346" t="e">
        <f t="shared" si="178"/>
        <v>#REF!</v>
      </c>
      <c r="AI117" s="347" t="e">
        <f t="shared" si="179"/>
        <v>#REF!</v>
      </c>
      <c r="AJ117" s="346" t="e">
        <f t="shared" si="180"/>
        <v>#REF!</v>
      </c>
      <c r="AK117" s="348">
        <v>70.459999999999994</v>
      </c>
      <c r="AL117" s="349" t="e">
        <f t="shared" si="181"/>
        <v>#REF!</v>
      </c>
      <c r="AM117" s="348"/>
      <c r="AN117" s="303" t="e">
        <f t="shared" si="182"/>
        <v>#REF!</v>
      </c>
    </row>
    <row r="118" spans="1:40" ht="16.5" customHeight="1">
      <c r="A118" s="288" t="s">
        <v>140</v>
      </c>
      <c r="B118" s="288" t="s">
        <v>55</v>
      </c>
      <c r="C118" s="288" t="s">
        <v>55</v>
      </c>
      <c r="D118" s="316" t="s">
        <v>55</v>
      </c>
      <c r="E118" s="318" t="s">
        <v>64</v>
      </c>
      <c r="F118" s="315" t="s">
        <v>55</v>
      </c>
      <c r="G118" s="313" t="e">
        <f>VLOOKUP(A118,#REF!,4,0)</f>
        <v>#REF!</v>
      </c>
      <c r="H118" s="313" t="e">
        <f>VLOOKUP(A118,#REF!,5,0)</f>
        <v>#REF!</v>
      </c>
      <c r="I118" s="313" t="e">
        <f>VLOOKUP(A118,#REF!,6,0)</f>
        <v>#REF!</v>
      </c>
      <c r="J118" s="330">
        <v>0.8</v>
      </c>
      <c r="K118" s="330">
        <f t="shared" si="166"/>
        <v>0.19999999999999996</v>
      </c>
      <c r="L118" s="333">
        <v>0.8</v>
      </c>
      <c r="M118" s="333">
        <v>0</v>
      </c>
      <c r="N118" s="333">
        <v>0.2</v>
      </c>
      <c r="O118" s="331" t="e">
        <f t="shared" si="120"/>
        <v>#REF!</v>
      </c>
      <c r="P118" s="331" t="e">
        <f t="shared" si="167"/>
        <v>#REF!</v>
      </c>
      <c r="Q118" s="331" t="e">
        <f t="shared" si="168"/>
        <v>#REF!</v>
      </c>
      <c r="R118" s="331" t="e">
        <f t="shared" si="169"/>
        <v>#REF!</v>
      </c>
      <c r="S118" s="331" t="e">
        <f t="shared" si="170"/>
        <v>#REF!</v>
      </c>
      <c r="T118" s="331" t="e">
        <f t="shared" si="171"/>
        <v>#REF!</v>
      </c>
      <c r="U118" s="338" t="e">
        <f t="shared" si="172"/>
        <v>#REF!</v>
      </c>
      <c r="V118" s="339" t="e">
        <f>VLOOKUP(A118,#REF!,7,0)</f>
        <v>#REF!</v>
      </c>
      <c r="W118" s="339" t="e">
        <f t="shared" si="173"/>
        <v>#REF!</v>
      </c>
      <c r="X118" s="339" t="e">
        <f t="shared" si="174"/>
        <v>#REF!</v>
      </c>
      <c r="Y118" s="339" t="e">
        <f t="shared" si="175"/>
        <v>#REF!</v>
      </c>
      <c r="Z118" s="339">
        <f t="shared" si="176"/>
        <v>336.95</v>
      </c>
      <c r="AA118" s="339">
        <v>105</v>
      </c>
      <c r="AB118" s="339">
        <f t="shared" si="177"/>
        <v>238.95</v>
      </c>
      <c r="AC118" s="339">
        <v>98</v>
      </c>
      <c r="AD118" s="339">
        <v>108</v>
      </c>
      <c r="AE118" s="339">
        <v>83.05</v>
      </c>
      <c r="AF118" s="339">
        <v>24.95</v>
      </c>
      <c r="AG118" s="339">
        <v>108</v>
      </c>
      <c r="AH118" s="346" t="e">
        <f t="shared" si="178"/>
        <v>#REF!</v>
      </c>
      <c r="AI118" s="347" t="e">
        <f t="shared" si="179"/>
        <v>#REF!</v>
      </c>
      <c r="AJ118" s="346" t="e">
        <f t="shared" si="180"/>
        <v>#REF!</v>
      </c>
      <c r="AK118" s="348">
        <v>133.94999999999999</v>
      </c>
      <c r="AL118" s="349" t="e">
        <f t="shared" si="181"/>
        <v>#REF!</v>
      </c>
      <c r="AM118" s="348"/>
      <c r="AN118" s="303" t="e">
        <f t="shared" si="182"/>
        <v>#REF!</v>
      </c>
    </row>
    <row r="119" spans="1:40" ht="16.5" customHeight="1">
      <c r="A119" s="288" t="s">
        <v>141</v>
      </c>
      <c r="B119" s="288" t="s">
        <v>55</v>
      </c>
      <c r="C119" s="288"/>
      <c r="D119" s="316" t="s">
        <v>55</v>
      </c>
      <c r="E119" s="318" t="s">
        <v>60</v>
      </c>
      <c r="F119" s="315"/>
      <c r="G119" s="313" t="e">
        <f>VLOOKUP(A119,#REF!,4,0)</f>
        <v>#REF!</v>
      </c>
      <c r="H119" s="313" t="e">
        <f>VLOOKUP(A119,#REF!,5,0)</f>
        <v>#REF!</v>
      </c>
      <c r="I119" s="313" t="e">
        <f>VLOOKUP(A119,#REF!,6,0)</f>
        <v>#REF!</v>
      </c>
      <c r="J119" s="330">
        <v>0.8</v>
      </c>
      <c r="K119" s="330">
        <f t="shared" si="166"/>
        <v>0.19999999999999996</v>
      </c>
      <c r="L119" s="333">
        <v>0.7</v>
      </c>
      <c r="M119" s="333">
        <v>0</v>
      </c>
      <c r="N119" s="333">
        <v>0.3</v>
      </c>
      <c r="O119" s="331" t="e">
        <f t="shared" si="120"/>
        <v>#REF!</v>
      </c>
      <c r="P119" s="331" t="e">
        <f t="shared" si="167"/>
        <v>#REF!</v>
      </c>
      <c r="Q119" s="331" t="e">
        <f t="shared" si="168"/>
        <v>#REF!</v>
      </c>
      <c r="R119" s="331" t="e">
        <f t="shared" si="169"/>
        <v>#REF!</v>
      </c>
      <c r="S119" s="331" t="e">
        <f t="shared" si="170"/>
        <v>#REF!</v>
      </c>
      <c r="T119" s="331" t="e">
        <f t="shared" si="171"/>
        <v>#REF!</v>
      </c>
      <c r="U119" s="338" t="e">
        <f t="shared" si="172"/>
        <v>#REF!</v>
      </c>
      <c r="V119" s="339" t="e">
        <f>VLOOKUP(A119,#REF!,7,0)</f>
        <v>#REF!</v>
      </c>
      <c r="W119" s="339" t="e">
        <f t="shared" si="173"/>
        <v>#REF!</v>
      </c>
      <c r="X119" s="339" t="e">
        <f t="shared" si="174"/>
        <v>#REF!</v>
      </c>
      <c r="Y119" s="339" t="e">
        <f t="shared" si="175"/>
        <v>#REF!</v>
      </c>
      <c r="Z119" s="339">
        <f t="shared" si="176"/>
        <v>50.24</v>
      </c>
      <c r="AA119" s="339">
        <v>26</v>
      </c>
      <c r="AB119" s="339">
        <f t="shared" si="177"/>
        <v>36.24</v>
      </c>
      <c r="AC119" s="339">
        <v>14</v>
      </c>
      <c r="AD119" s="339">
        <v>3.98</v>
      </c>
      <c r="AE119" s="339">
        <v>6.03</v>
      </c>
      <c r="AF119" s="339">
        <v>-2.0499999999999998</v>
      </c>
      <c r="AG119" s="339">
        <v>3.98</v>
      </c>
      <c r="AH119" s="346" t="e">
        <f t="shared" si="178"/>
        <v>#REF!</v>
      </c>
      <c r="AI119" s="347" t="e">
        <f t="shared" si="179"/>
        <v>#REF!</v>
      </c>
      <c r="AJ119" s="346" t="e">
        <f t="shared" si="180"/>
        <v>#REF!</v>
      </c>
      <c r="AK119" s="348">
        <v>10.24</v>
      </c>
      <c r="AL119" s="349" t="e">
        <f t="shared" si="181"/>
        <v>#REF!</v>
      </c>
      <c r="AM119" s="348"/>
      <c r="AN119" s="303" t="e">
        <f t="shared" si="182"/>
        <v>#REF!</v>
      </c>
    </row>
    <row r="120" spans="1:40" ht="16.5" customHeight="1">
      <c r="A120" s="288" t="s">
        <v>142</v>
      </c>
      <c r="B120" s="288" t="s">
        <v>55</v>
      </c>
      <c r="C120" s="288" t="s">
        <v>55</v>
      </c>
      <c r="D120" s="316" t="s">
        <v>55</v>
      </c>
      <c r="E120" s="318" t="s">
        <v>64</v>
      </c>
      <c r="F120" s="315"/>
      <c r="G120" s="313" t="e">
        <f>VLOOKUP(A120,#REF!,4,0)</f>
        <v>#REF!</v>
      </c>
      <c r="H120" s="313" t="e">
        <f>VLOOKUP(A120,#REF!,5,0)</f>
        <v>#REF!</v>
      </c>
      <c r="I120" s="313" t="e">
        <f>VLOOKUP(A120,#REF!,6,0)</f>
        <v>#REF!</v>
      </c>
      <c r="J120" s="330">
        <v>0.8</v>
      </c>
      <c r="K120" s="330">
        <f t="shared" si="166"/>
        <v>0.19999999999999996</v>
      </c>
      <c r="L120" s="333">
        <v>0.8</v>
      </c>
      <c r="M120" s="333">
        <v>0</v>
      </c>
      <c r="N120" s="333">
        <v>0.2</v>
      </c>
      <c r="O120" s="331" t="e">
        <f t="shared" si="120"/>
        <v>#REF!</v>
      </c>
      <c r="P120" s="331" t="e">
        <f t="shared" si="167"/>
        <v>#REF!</v>
      </c>
      <c r="Q120" s="331" t="e">
        <f t="shared" si="168"/>
        <v>#REF!</v>
      </c>
      <c r="R120" s="331" t="e">
        <f t="shared" si="169"/>
        <v>#REF!</v>
      </c>
      <c r="S120" s="331" t="e">
        <f t="shared" si="170"/>
        <v>#REF!</v>
      </c>
      <c r="T120" s="331" t="e">
        <f t="shared" si="171"/>
        <v>#REF!</v>
      </c>
      <c r="U120" s="338" t="e">
        <f t="shared" si="172"/>
        <v>#REF!</v>
      </c>
      <c r="V120" s="339" t="e">
        <f>VLOOKUP(A120,#REF!,7,0)</f>
        <v>#REF!</v>
      </c>
      <c r="W120" s="339" t="e">
        <f t="shared" si="173"/>
        <v>#REF!</v>
      </c>
      <c r="X120" s="339" t="e">
        <f t="shared" si="174"/>
        <v>#REF!</v>
      </c>
      <c r="Y120" s="339" t="e">
        <f t="shared" si="175"/>
        <v>#REF!</v>
      </c>
      <c r="Z120" s="339">
        <f t="shared" si="176"/>
        <v>246.45999999999998</v>
      </c>
      <c r="AA120" s="339">
        <v>98</v>
      </c>
      <c r="AB120" s="339">
        <f t="shared" si="177"/>
        <v>182.45999999999998</v>
      </c>
      <c r="AC120" s="339">
        <v>64</v>
      </c>
      <c r="AD120" s="339">
        <v>59.92</v>
      </c>
      <c r="AE120" s="339">
        <v>54.41</v>
      </c>
      <c r="AF120" s="339">
        <v>5.51</v>
      </c>
      <c r="AG120" s="339">
        <v>59.92</v>
      </c>
      <c r="AH120" s="346" t="e">
        <f t="shared" si="178"/>
        <v>#REF!</v>
      </c>
      <c r="AI120" s="347" t="e">
        <f t="shared" si="179"/>
        <v>#REF!</v>
      </c>
      <c r="AJ120" s="346" t="e">
        <f t="shared" si="180"/>
        <v>#REF!</v>
      </c>
      <c r="AK120" s="348">
        <v>84.46</v>
      </c>
      <c r="AL120" s="349" t="e">
        <f t="shared" si="181"/>
        <v>#REF!</v>
      </c>
      <c r="AM120" s="348"/>
      <c r="AN120" s="303" t="e">
        <f t="shared" si="182"/>
        <v>#REF!</v>
      </c>
    </row>
    <row r="121" spans="1:40" ht="16.5" customHeight="1">
      <c r="A121" s="288" t="s">
        <v>143</v>
      </c>
      <c r="B121" s="317"/>
      <c r="C121" s="288" t="s">
        <v>55</v>
      </c>
      <c r="D121" s="316" t="s">
        <v>55</v>
      </c>
      <c r="E121" s="318" t="s">
        <v>64</v>
      </c>
      <c r="F121" s="315"/>
      <c r="G121" s="313" t="e">
        <f>VLOOKUP(A121,#REF!,4,0)</f>
        <v>#REF!</v>
      </c>
      <c r="H121" s="313" t="e">
        <f>VLOOKUP(A121,#REF!,5,0)</f>
        <v>#REF!</v>
      </c>
      <c r="I121" s="313" t="e">
        <f>VLOOKUP(A121,#REF!,6,0)</f>
        <v>#REF!</v>
      </c>
      <c r="J121" s="330">
        <v>0.6</v>
      </c>
      <c r="K121" s="330">
        <f t="shared" si="166"/>
        <v>0.4</v>
      </c>
      <c r="L121" s="333">
        <v>0.8</v>
      </c>
      <c r="M121" s="333">
        <v>0</v>
      </c>
      <c r="N121" s="333">
        <v>0.2</v>
      </c>
      <c r="O121" s="331" t="e">
        <f t="shared" si="120"/>
        <v>#REF!</v>
      </c>
      <c r="P121" s="331" t="e">
        <f t="shared" si="167"/>
        <v>#REF!</v>
      </c>
      <c r="Q121" s="331" t="e">
        <f t="shared" si="168"/>
        <v>#REF!</v>
      </c>
      <c r="R121" s="331" t="e">
        <f t="shared" si="169"/>
        <v>#REF!</v>
      </c>
      <c r="S121" s="331" t="e">
        <f t="shared" si="170"/>
        <v>#REF!</v>
      </c>
      <c r="T121" s="331" t="e">
        <f t="shared" si="171"/>
        <v>#REF!</v>
      </c>
      <c r="U121" s="338" t="e">
        <f t="shared" si="172"/>
        <v>#REF!</v>
      </c>
      <c r="V121" s="339" t="e">
        <f>VLOOKUP(A121,#REF!,7,0)</f>
        <v>#REF!</v>
      </c>
      <c r="W121" s="339" t="e">
        <f t="shared" si="173"/>
        <v>#REF!</v>
      </c>
      <c r="X121" s="339" t="e">
        <f t="shared" si="174"/>
        <v>#REF!</v>
      </c>
      <c r="Y121" s="339" t="e">
        <f t="shared" si="175"/>
        <v>#REF!</v>
      </c>
      <c r="Z121" s="339">
        <f t="shared" si="176"/>
        <v>71.400000000000006</v>
      </c>
      <c r="AA121" s="339">
        <v>31</v>
      </c>
      <c r="AB121" s="339">
        <f t="shared" si="177"/>
        <v>51.4</v>
      </c>
      <c r="AC121" s="339">
        <v>20</v>
      </c>
      <c r="AD121" s="339">
        <v>12.92</v>
      </c>
      <c r="AE121" s="339">
        <v>13.06</v>
      </c>
      <c r="AF121" s="339">
        <v>-0.14000000000000001</v>
      </c>
      <c r="AG121" s="339">
        <v>12.92</v>
      </c>
      <c r="AH121" s="346" t="e">
        <f t="shared" si="178"/>
        <v>#REF!</v>
      </c>
      <c r="AI121" s="347" t="e">
        <f t="shared" si="179"/>
        <v>#REF!</v>
      </c>
      <c r="AJ121" s="346" t="e">
        <f t="shared" si="180"/>
        <v>#REF!</v>
      </c>
      <c r="AK121" s="348">
        <v>20.399999999999999</v>
      </c>
      <c r="AL121" s="349" t="e">
        <f t="shared" si="181"/>
        <v>#REF!</v>
      </c>
      <c r="AM121" s="348"/>
      <c r="AN121" s="303" t="e">
        <f t="shared" si="182"/>
        <v>#REF!</v>
      </c>
    </row>
    <row r="122" spans="1:40" ht="16.5" customHeight="1">
      <c r="A122" s="288" t="s">
        <v>144</v>
      </c>
      <c r="B122" s="288" t="s">
        <v>55</v>
      </c>
      <c r="C122" s="288"/>
      <c r="D122" s="316" t="s">
        <v>55</v>
      </c>
      <c r="E122" s="318" t="s">
        <v>60</v>
      </c>
      <c r="F122" s="315"/>
      <c r="G122" s="313" t="e">
        <f>VLOOKUP(A122,#REF!,4,0)</f>
        <v>#REF!</v>
      </c>
      <c r="H122" s="313" t="e">
        <f>VLOOKUP(A122,#REF!,5,0)</f>
        <v>#REF!</v>
      </c>
      <c r="I122" s="313" t="e">
        <f>VLOOKUP(A122,#REF!,6,0)</f>
        <v>#REF!</v>
      </c>
      <c r="J122" s="330">
        <v>0.8</v>
      </c>
      <c r="K122" s="330">
        <f t="shared" si="166"/>
        <v>0.19999999999999996</v>
      </c>
      <c r="L122" s="333">
        <v>0.7</v>
      </c>
      <c r="M122" s="333">
        <v>0</v>
      </c>
      <c r="N122" s="333">
        <v>0.3</v>
      </c>
      <c r="O122" s="331" t="e">
        <f t="shared" si="120"/>
        <v>#REF!</v>
      </c>
      <c r="P122" s="331" t="e">
        <f t="shared" si="167"/>
        <v>#REF!</v>
      </c>
      <c r="Q122" s="331" t="e">
        <f t="shared" si="168"/>
        <v>#REF!</v>
      </c>
      <c r="R122" s="331" t="e">
        <f t="shared" si="169"/>
        <v>#REF!</v>
      </c>
      <c r="S122" s="331" t="e">
        <f t="shared" si="170"/>
        <v>#REF!</v>
      </c>
      <c r="T122" s="331" t="e">
        <f t="shared" si="171"/>
        <v>#REF!</v>
      </c>
      <c r="U122" s="338" t="e">
        <f t="shared" si="172"/>
        <v>#REF!</v>
      </c>
      <c r="V122" s="339" t="e">
        <f>VLOOKUP(A122,#REF!,7,0)</f>
        <v>#REF!</v>
      </c>
      <c r="W122" s="339" t="e">
        <f t="shared" si="173"/>
        <v>#REF!</v>
      </c>
      <c r="X122" s="339" t="e">
        <f t="shared" si="174"/>
        <v>#REF!</v>
      </c>
      <c r="Y122" s="339" t="e">
        <f t="shared" si="175"/>
        <v>#REF!</v>
      </c>
      <c r="Z122" s="339">
        <f t="shared" si="176"/>
        <v>197.87</v>
      </c>
      <c r="AA122" s="339">
        <v>84</v>
      </c>
      <c r="AB122" s="339">
        <f t="shared" si="177"/>
        <v>142.87</v>
      </c>
      <c r="AC122" s="339">
        <v>55</v>
      </c>
      <c r="AD122" s="339">
        <v>33</v>
      </c>
      <c r="AE122" s="339">
        <v>34.1</v>
      </c>
      <c r="AF122" s="339">
        <v>-1.1000000000000001</v>
      </c>
      <c r="AG122" s="339">
        <v>33</v>
      </c>
      <c r="AH122" s="346" t="e">
        <f t="shared" si="178"/>
        <v>#REF!</v>
      </c>
      <c r="AI122" s="347" t="e">
        <f t="shared" si="179"/>
        <v>#REF!</v>
      </c>
      <c r="AJ122" s="346" t="e">
        <f t="shared" si="180"/>
        <v>#REF!</v>
      </c>
      <c r="AK122" s="348">
        <v>58.87</v>
      </c>
      <c r="AL122" s="349" t="e">
        <f t="shared" si="181"/>
        <v>#REF!</v>
      </c>
      <c r="AM122" s="348"/>
      <c r="AN122" s="303" t="e">
        <f t="shared" si="182"/>
        <v>#REF!</v>
      </c>
    </row>
    <row r="123" spans="1:40" s="296" customFormat="1" ht="16.5" customHeight="1">
      <c r="A123" s="277" t="s">
        <v>145</v>
      </c>
      <c r="B123" s="277"/>
      <c r="C123" s="277"/>
      <c r="D123" s="319"/>
      <c r="E123" s="319"/>
      <c r="F123" s="277"/>
      <c r="G123" s="320" t="e">
        <f>SUM(G125:G136)</f>
        <v>#REF!</v>
      </c>
      <c r="H123" s="320" t="e">
        <f>SUM(H125:H136)</f>
        <v>#REF!</v>
      </c>
      <c r="I123" s="320" t="e">
        <f>SUM(I125:I136)</f>
        <v>#REF!</v>
      </c>
      <c r="J123" s="334"/>
      <c r="K123" s="334"/>
      <c r="L123" s="334"/>
      <c r="M123" s="334"/>
      <c r="N123" s="334"/>
      <c r="O123" s="327" t="e">
        <f t="shared" ref="O123:AG123" si="183">SUM(O125:O136)</f>
        <v>#REF!</v>
      </c>
      <c r="P123" s="327" t="e">
        <f t="shared" si="183"/>
        <v>#REF!</v>
      </c>
      <c r="Q123" s="327" t="e">
        <f t="shared" si="183"/>
        <v>#REF!</v>
      </c>
      <c r="R123" s="327" t="e">
        <f t="shared" si="183"/>
        <v>#REF!</v>
      </c>
      <c r="S123" s="327" t="e">
        <f t="shared" si="183"/>
        <v>#REF!</v>
      </c>
      <c r="T123" s="327" t="e">
        <f t="shared" si="183"/>
        <v>#REF!</v>
      </c>
      <c r="U123" s="327" t="e">
        <f t="shared" si="183"/>
        <v>#REF!</v>
      </c>
      <c r="V123" s="327" t="e">
        <f t="shared" si="183"/>
        <v>#REF!</v>
      </c>
      <c r="W123" s="327" t="e">
        <f t="shared" si="183"/>
        <v>#REF!</v>
      </c>
      <c r="X123" s="327" t="e">
        <f t="shared" si="183"/>
        <v>#REF!</v>
      </c>
      <c r="Y123" s="327" t="e">
        <f t="shared" si="183"/>
        <v>#REF!</v>
      </c>
      <c r="Z123" s="327">
        <f t="shared" si="183"/>
        <v>1252.02</v>
      </c>
      <c r="AA123" s="327">
        <f t="shared" si="183"/>
        <v>544</v>
      </c>
      <c r="AB123" s="327">
        <f t="shared" si="183"/>
        <v>945.02</v>
      </c>
      <c r="AC123" s="327">
        <f t="shared" si="183"/>
        <v>307</v>
      </c>
      <c r="AD123" s="327">
        <f t="shared" si="183"/>
        <v>212.02</v>
      </c>
      <c r="AE123" s="327">
        <f t="shared" si="183"/>
        <v>213.41</v>
      </c>
      <c r="AF123" s="327">
        <f t="shared" si="183"/>
        <v>-1.3900000000000006</v>
      </c>
      <c r="AG123" s="327">
        <f t="shared" si="183"/>
        <v>212.02</v>
      </c>
      <c r="AH123" s="327" t="e">
        <f t="shared" ref="AH123:AM123" si="184">SUM(AH125:AH136)</f>
        <v>#REF!</v>
      </c>
      <c r="AI123" s="327" t="e">
        <f t="shared" si="184"/>
        <v>#REF!</v>
      </c>
      <c r="AJ123" s="327" t="e">
        <f t="shared" si="184"/>
        <v>#REF!</v>
      </c>
      <c r="AK123" s="327">
        <f t="shared" si="184"/>
        <v>401.02000000000004</v>
      </c>
      <c r="AL123" s="352" t="e">
        <f t="shared" si="184"/>
        <v>#REF!</v>
      </c>
      <c r="AM123" s="327" t="e">
        <f t="shared" si="184"/>
        <v>#REF!</v>
      </c>
    </row>
    <row r="124" spans="1:40" s="296" customFormat="1" ht="29.25" customHeight="1">
      <c r="A124" s="277" t="s">
        <v>43</v>
      </c>
      <c r="B124" s="277"/>
      <c r="C124" s="277"/>
      <c r="D124" s="319"/>
      <c r="E124" s="319"/>
      <c r="F124" s="277"/>
      <c r="G124" s="320" t="e">
        <f>SUM(G125:G127)</f>
        <v>#REF!</v>
      </c>
      <c r="H124" s="320" t="e">
        <f>SUM(H125:H127)</f>
        <v>#REF!</v>
      </c>
      <c r="I124" s="320" t="e">
        <f>SUM(I125:I127)</f>
        <v>#REF!</v>
      </c>
      <c r="J124" s="334"/>
      <c r="K124" s="334"/>
      <c r="L124" s="334"/>
      <c r="M124" s="334"/>
      <c r="N124" s="334"/>
      <c r="O124" s="327" t="e">
        <f t="shared" ref="O124:AG124" si="185">SUM(O125:O127)</f>
        <v>#REF!</v>
      </c>
      <c r="P124" s="327" t="e">
        <f t="shared" si="185"/>
        <v>#REF!</v>
      </c>
      <c r="Q124" s="327" t="e">
        <f t="shared" si="185"/>
        <v>#REF!</v>
      </c>
      <c r="R124" s="327" t="e">
        <f t="shared" si="185"/>
        <v>#REF!</v>
      </c>
      <c r="S124" s="327" t="e">
        <f t="shared" si="185"/>
        <v>#REF!</v>
      </c>
      <c r="T124" s="327" t="e">
        <f t="shared" si="185"/>
        <v>#REF!</v>
      </c>
      <c r="U124" s="327" t="e">
        <f t="shared" si="185"/>
        <v>#REF!</v>
      </c>
      <c r="V124" s="327" t="e">
        <f t="shared" si="185"/>
        <v>#REF!</v>
      </c>
      <c r="W124" s="327" t="e">
        <f t="shared" si="185"/>
        <v>#REF!</v>
      </c>
      <c r="X124" s="327" t="e">
        <f t="shared" si="185"/>
        <v>#REF!</v>
      </c>
      <c r="Y124" s="327" t="e">
        <f t="shared" si="185"/>
        <v>#REF!</v>
      </c>
      <c r="Z124" s="327">
        <f t="shared" si="185"/>
        <v>54.49</v>
      </c>
      <c r="AA124" s="327">
        <f t="shared" si="185"/>
        <v>31</v>
      </c>
      <c r="AB124" s="327">
        <f t="shared" si="185"/>
        <v>54.49</v>
      </c>
      <c r="AC124" s="327">
        <f t="shared" si="185"/>
        <v>0</v>
      </c>
      <c r="AD124" s="327">
        <f t="shared" si="185"/>
        <v>11.15</v>
      </c>
      <c r="AE124" s="327">
        <f t="shared" si="185"/>
        <v>11.15</v>
      </c>
      <c r="AF124" s="327">
        <f t="shared" si="185"/>
        <v>0</v>
      </c>
      <c r="AG124" s="327">
        <f t="shared" si="185"/>
        <v>11.15</v>
      </c>
      <c r="AH124" s="327" t="e">
        <f t="shared" ref="AH124:AM124" si="186">SUM(AH125:AH127)</f>
        <v>#REF!</v>
      </c>
      <c r="AI124" s="327" t="e">
        <f t="shared" si="186"/>
        <v>#REF!</v>
      </c>
      <c r="AJ124" s="327" t="e">
        <f t="shared" si="186"/>
        <v>#REF!</v>
      </c>
      <c r="AK124" s="327">
        <f t="shared" si="186"/>
        <v>23.490000000000002</v>
      </c>
      <c r="AL124" s="352" t="e">
        <f t="shared" si="186"/>
        <v>#REF!</v>
      </c>
      <c r="AM124" s="327" t="e">
        <f t="shared" si="186"/>
        <v>#REF!</v>
      </c>
    </row>
    <row r="125" spans="1:40" ht="16.5" customHeight="1">
      <c r="A125" s="288" t="s">
        <v>146</v>
      </c>
      <c r="B125" s="288"/>
      <c r="C125" s="288"/>
      <c r="D125" s="316"/>
      <c r="E125" s="316"/>
      <c r="F125" s="315"/>
      <c r="G125" s="313" t="e">
        <f>VLOOKUP(A125,#REF!,4,0)</f>
        <v>#REF!</v>
      </c>
      <c r="H125" s="313" t="e">
        <f>VLOOKUP(A125,#REF!,5,0)</f>
        <v>#REF!</v>
      </c>
      <c r="I125" s="313" t="e">
        <f>VLOOKUP(A125,#REF!,6,0)</f>
        <v>#REF!</v>
      </c>
      <c r="J125" s="330">
        <v>0.6</v>
      </c>
      <c r="K125" s="330">
        <f t="shared" ref="K125:K136" si="187">1-J125</f>
        <v>0.4</v>
      </c>
      <c r="L125" s="331">
        <v>0</v>
      </c>
      <c r="M125" s="331">
        <v>1</v>
      </c>
      <c r="N125" s="331">
        <v>0</v>
      </c>
      <c r="O125" s="331" t="e">
        <f t="shared" si="120"/>
        <v>#REF!</v>
      </c>
      <c r="P125" s="331" t="e">
        <f t="shared" ref="P125:P136" si="188">ROUND(J125*(H125*0.2+I125*0.16),2)</f>
        <v>#REF!</v>
      </c>
      <c r="Q125" s="331" t="e">
        <f t="shared" ref="Q125:Q136" si="189">ROUND(K125*L125*(H125*0.2+I125*0.16),2)</f>
        <v>#REF!</v>
      </c>
      <c r="R125" s="331" t="e">
        <f t="shared" ref="R125:R136" si="190">ROUND(K125*M125*(H125*0.2+I125*0.16),2)</f>
        <v>#REF!</v>
      </c>
      <c r="S125" s="331" t="e">
        <f t="shared" ref="S125:S136" si="191">ROUND(K125*N125*(H125*0.2+I125*0.16),2)</f>
        <v>#REF!</v>
      </c>
      <c r="T125" s="331" t="e">
        <f t="shared" ref="T125:T136" si="192">R125+S125</f>
        <v>#REF!</v>
      </c>
      <c r="U125" s="338" t="e">
        <f t="shared" ref="U125:U136" si="193">ROUND((H125*0.2+I125*0.16),2)</f>
        <v>#REF!</v>
      </c>
      <c r="V125" s="339" t="e">
        <f>VLOOKUP(A125,#REF!,7,0)</f>
        <v>#REF!</v>
      </c>
      <c r="W125" s="339" t="e">
        <f t="shared" ref="W125:W136" si="194">X125+Y125</f>
        <v>#REF!</v>
      </c>
      <c r="X125" s="339" t="e">
        <f t="shared" ref="X125:X136" si="195">P125+V125</f>
        <v>#REF!</v>
      </c>
      <c r="Y125" s="339" t="e">
        <f t="shared" ref="Y125:Y136" si="196">Q125</f>
        <v>#REF!</v>
      </c>
      <c r="Z125" s="339">
        <f t="shared" ref="Z125:Z136" si="197">AB125+AC125</f>
        <v>15.05</v>
      </c>
      <c r="AA125" s="339">
        <v>7</v>
      </c>
      <c r="AB125" s="339">
        <f t="shared" ref="AB125:AB136" si="198">AA125+AK125</f>
        <v>15.05</v>
      </c>
      <c r="AC125" s="339">
        <v>0</v>
      </c>
      <c r="AD125" s="339">
        <v>4.67</v>
      </c>
      <c r="AE125" s="339">
        <v>4.67</v>
      </c>
      <c r="AF125" s="339">
        <v>0</v>
      </c>
      <c r="AG125" s="339">
        <v>4.67</v>
      </c>
      <c r="AH125" s="346" t="e">
        <f t="shared" ref="AH125:AH136" si="199">AI125+AJ125</f>
        <v>#REF!</v>
      </c>
      <c r="AI125" s="347" t="e">
        <f t="shared" ref="AI125:AI136" si="200">P125-AA125+V125</f>
        <v>#REF!</v>
      </c>
      <c r="AJ125" s="346" t="e">
        <f t="shared" ref="AJ125:AJ136" si="201">Q125-AC125</f>
        <v>#REF!</v>
      </c>
      <c r="AK125" s="348">
        <v>8.0500000000000007</v>
      </c>
      <c r="AL125" s="349" t="e">
        <f t="shared" ref="AL125:AL136" si="202">W125-Z125</f>
        <v>#REF!</v>
      </c>
      <c r="AM125" s="351" t="e">
        <f>AK125-AI125</f>
        <v>#REF!</v>
      </c>
      <c r="AN125" s="303" t="e">
        <f t="shared" ref="AN125:AN136" si="203">AL125+AC125</f>
        <v>#REF!</v>
      </c>
    </row>
    <row r="126" spans="1:40" ht="16.5" customHeight="1">
      <c r="A126" s="288" t="s">
        <v>147</v>
      </c>
      <c r="B126" s="321"/>
      <c r="C126" s="321"/>
      <c r="D126" s="316" t="s">
        <v>46</v>
      </c>
      <c r="E126" s="318" t="s">
        <v>60</v>
      </c>
      <c r="F126" s="315"/>
      <c r="G126" s="313" t="e">
        <f>VLOOKUP(A126,#REF!,4,0)</f>
        <v>#REF!</v>
      </c>
      <c r="H126" s="313" t="e">
        <f>VLOOKUP(A126,#REF!,5,0)</f>
        <v>#REF!</v>
      </c>
      <c r="I126" s="313" t="e">
        <f>VLOOKUP(A126,#REF!,6,0)</f>
        <v>#REF!</v>
      </c>
      <c r="J126" s="330">
        <v>0.6</v>
      </c>
      <c r="K126" s="330">
        <f t="shared" si="187"/>
        <v>0.4</v>
      </c>
      <c r="L126" s="333">
        <v>0.4</v>
      </c>
      <c r="M126" s="331">
        <v>0.6</v>
      </c>
      <c r="N126" s="331"/>
      <c r="O126" s="331" t="e">
        <f t="shared" si="120"/>
        <v>#REF!</v>
      </c>
      <c r="P126" s="331" t="e">
        <f t="shared" si="188"/>
        <v>#REF!</v>
      </c>
      <c r="Q126" s="331" t="e">
        <f t="shared" si="189"/>
        <v>#REF!</v>
      </c>
      <c r="R126" s="331" t="e">
        <f t="shared" si="190"/>
        <v>#REF!</v>
      </c>
      <c r="S126" s="331" t="e">
        <f t="shared" si="191"/>
        <v>#REF!</v>
      </c>
      <c r="T126" s="331" t="e">
        <f t="shared" si="192"/>
        <v>#REF!</v>
      </c>
      <c r="U126" s="338" t="e">
        <f t="shared" si="193"/>
        <v>#REF!</v>
      </c>
      <c r="V126" s="339" t="e">
        <f>VLOOKUP(A126,#REF!,7,0)</f>
        <v>#REF!</v>
      </c>
      <c r="W126" s="339" t="e">
        <f t="shared" si="194"/>
        <v>#REF!</v>
      </c>
      <c r="X126" s="339" t="e">
        <f t="shared" si="195"/>
        <v>#REF!</v>
      </c>
      <c r="Y126" s="339" t="e">
        <f t="shared" si="196"/>
        <v>#REF!</v>
      </c>
      <c r="Z126" s="339">
        <f t="shared" si="197"/>
        <v>20.95</v>
      </c>
      <c r="AA126" s="339">
        <v>13</v>
      </c>
      <c r="AB126" s="339">
        <f t="shared" si="198"/>
        <v>20.95</v>
      </c>
      <c r="AC126" s="339">
        <v>0</v>
      </c>
      <c r="AD126" s="339">
        <v>4.58</v>
      </c>
      <c r="AE126" s="339">
        <v>5.98</v>
      </c>
      <c r="AF126" s="339">
        <v>-1.4</v>
      </c>
      <c r="AG126" s="339">
        <v>4.58</v>
      </c>
      <c r="AH126" s="346" t="e">
        <f t="shared" si="199"/>
        <v>#REF!</v>
      </c>
      <c r="AI126" s="347" t="e">
        <f t="shared" si="200"/>
        <v>#REF!</v>
      </c>
      <c r="AJ126" s="346" t="e">
        <f t="shared" si="201"/>
        <v>#REF!</v>
      </c>
      <c r="AK126" s="348">
        <v>7.95</v>
      </c>
      <c r="AL126" s="349" t="e">
        <f t="shared" si="202"/>
        <v>#REF!</v>
      </c>
      <c r="AM126" s="348"/>
      <c r="AN126" s="303" t="e">
        <f t="shared" si="203"/>
        <v>#REF!</v>
      </c>
    </row>
    <row r="127" spans="1:40" ht="16.5" customHeight="1">
      <c r="A127" s="288" t="s">
        <v>148</v>
      </c>
      <c r="B127" s="321"/>
      <c r="C127" s="321"/>
      <c r="D127" s="316" t="s">
        <v>46</v>
      </c>
      <c r="E127" s="318" t="s">
        <v>60</v>
      </c>
      <c r="F127" s="315"/>
      <c r="G127" s="313" t="e">
        <f>VLOOKUP(A127,#REF!,4,0)</f>
        <v>#REF!</v>
      </c>
      <c r="H127" s="313" t="e">
        <f>VLOOKUP(A127,#REF!,5,0)</f>
        <v>#REF!</v>
      </c>
      <c r="I127" s="313" t="e">
        <f>VLOOKUP(A127,#REF!,6,0)</f>
        <v>#REF!</v>
      </c>
      <c r="J127" s="330">
        <v>0.6</v>
      </c>
      <c r="K127" s="330">
        <f t="shared" si="187"/>
        <v>0.4</v>
      </c>
      <c r="L127" s="333">
        <v>0.4</v>
      </c>
      <c r="M127" s="331">
        <v>0.6</v>
      </c>
      <c r="N127" s="331"/>
      <c r="O127" s="331" t="e">
        <f t="shared" si="120"/>
        <v>#REF!</v>
      </c>
      <c r="P127" s="331" t="e">
        <f t="shared" si="188"/>
        <v>#REF!</v>
      </c>
      <c r="Q127" s="331" t="e">
        <f t="shared" si="189"/>
        <v>#REF!</v>
      </c>
      <c r="R127" s="331" t="e">
        <f t="shared" si="190"/>
        <v>#REF!</v>
      </c>
      <c r="S127" s="331" t="e">
        <f t="shared" si="191"/>
        <v>#REF!</v>
      </c>
      <c r="T127" s="331" t="e">
        <f t="shared" si="192"/>
        <v>#REF!</v>
      </c>
      <c r="U127" s="338" t="e">
        <f t="shared" si="193"/>
        <v>#REF!</v>
      </c>
      <c r="V127" s="339" t="e">
        <f>VLOOKUP(A127,#REF!,7,0)</f>
        <v>#REF!</v>
      </c>
      <c r="W127" s="339" t="e">
        <f t="shared" si="194"/>
        <v>#REF!</v>
      </c>
      <c r="X127" s="339" t="e">
        <f t="shared" si="195"/>
        <v>#REF!</v>
      </c>
      <c r="Y127" s="339" t="e">
        <f t="shared" si="196"/>
        <v>#REF!</v>
      </c>
      <c r="Z127" s="339">
        <f t="shared" si="197"/>
        <v>18.490000000000002</v>
      </c>
      <c r="AA127" s="339">
        <v>11</v>
      </c>
      <c r="AB127" s="339">
        <f t="shared" si="198"/>
        <v>18.490000000000002</v>
      </c>
      <c r="AC127" s="339">
        <v>0</v>
      </c>
      <c r="AD127" s="339">
        <v>1.9</v>
      </c>
      <c r="AE127" s="339">
        <v>0.5</v>
      </c>
      <c r="AF127" s="339">
        <v>1.4</v>
      </c>
      <c r="AG127" s="339">
        <v>1.9</v>
      </c>
      <c r="AH127" s="346" t="e">
        <f t="shared" si="199"/>
        <v>#REF!</v>
      </c>
      <c r="AI127" s="347" t="e">
        <f t="shared" si="200"/>
        <v>#REF!</v>
      </c>
      <c r="AJ127" s="346" t="e">
        <f t="shared" si="201"/>
        <v>#REF!</v>
      </c>
      <c r="AK127" s="348">
        <v>7.49</v>
      </c>
      <c r="AL127" s="349" t="e">
        <f t="shared" si="202"/>
        <v>#REF!</v>
      </c>
      <c r="AM127" s="348"/>
      <c r="AN127" s="303" t="e">
        <f t="shared" si="203"/>
        <v>#REF!</v>
      </c>
    </row>
    <row r="128" spans="1:40" ht="16.5" customHeight="1">
      <c r="A128" s="288" t="s">
        <v>149</v>
      </c>
      <c r="B128" s="317"/>
      <c r="C128" s="317"/>
      <c r="D128" s="316" t="s">
        <v>55</v>
      </c>
      <c r="E128" s="318" t="s">
        <v>60</v>
      </c>
      <c r="F128" s="315"/>
      <c r="G128" s="313" t="e">
        <f>VLOOKUP(A128,#REF!,4,0)</f>
        <v>#REF!</v>
      </c>
      <c r="H128" s="313" t="e">
        <f>VLOOKUP(A128,#REF!,5,0)</f>
        <v>#REF!</v>
      </c>
      <c r="I128" s="313" t="e">
        <f>VLOOKUP(A128,#REF!,6,0)</f>
        <v>#REF!</v>
      </c>
      <c r="J128" s="330">
        <v>0.6</v>
      </c>
      <c r="K128" s="330">
        <f t="shared" si="187"/>
        <v>0.4</v>
      </c>
      <c r="L128" s="333">
        <v>0.7</v>
      </c>
      <c r="M128" s="333">
        <v>0</v>
      </c>
      <c r="N128" s="333">
        <v>0.3</v>
      </c>
      <c r="O128" s="331" t="e">
        <f t="shared" si="120"/>
        <v>#REF!</v>
      </c>
      <c r="P128" s="331" t="e">
        <f t="shared" si="188"/>
        <v>#REF!</v>
      </c>
      <c r="Q128" s="331" t="e">
        <f t="shared" si="189"/>
        <v>#REF!</v>
      </c>
      <c r="R128" s="331" t="e">
        <f t="shared" si="190"/>
        <v>#REF!</v>
      </c>
      <c r="S128" s="331" t="e">
        <f t="shared" si="191"/>
        <v>#REF!</v>
      </c>
      <c r="T128" s="331" t="e">
        <f t="shared" si="192"/>
        <v>#REF!</v>
      </c>
      <c r="U128" s="338" t="e">
        <f t="shared" si="193"/>
        <v>#REF!</v>
      </c>
      <c r="V128" s="339" t="e">
        <f>VLOOKUP(A128,#REF!,7,0)</f>
        <v>#REF!</v>
      </c>
      <c r="W128" s="339" t="e">
        <f t="shared" si="194"/>
        <v>#REF!</v>
      </c>
      <c r="X128" s="339" t="e">
        <f t="shared" si="195"/>
        <v>#REF!</v>
      </c>
      <c r="Y128" s="339" t="e">
        <f t="shared" si="196"/>
        <v>#REF!</v>
      </c>
      <c r="Z128" s="339">
        <f t="shared" si="197"/>
        <v>40.730000000000004</v>
      </c>
      <c r="AA128" s="339">
        <v>26</v>
      </c>
      <c r="AB128" s="339">
        <f t="shared" si="198"/>
        <v>30.73</v>
      </c>
      <c r="AC128" s="339">
        <v>10</v>
      </c>
      <c r="AD128" s="339">
        <v>-5.58</v>
      </c>
      <c r="AE128" s="339">
        <v>-2.06</v>
      </c>
      <c r="AF128" s="339">
        <v>-3.52</v>
      </c>
      <c r="AG128" s="339">
        <v>-5.58</v>
      </c>
      <c r="AH128" s="346" t="e">
        <f t="shared" si="199"/>
        <v>#REF!</v>
      </c>
      <c r="AI128" s="347" t="e">
        <f t="shared" si="200"/>
        <v>#REF!</v>
      </c>
      <c r="AJ128" s="346" t="e">
        <f t="shared" si="201"/>
        <v>#REF!</v>
      </c>
      <c r="AK128" s="348">
        <v>4.7300000000000004</v>
      </c>
      <c r="AL128" s="349" t="e">
        <f t="shared" si="202"/>
        <v>#REF!</v>
      </c>
      <c r="AM128" s="348"/>
      <c r="AN128" s="303" t="e">
        <f t="shared" si="203"/>
        <v>#REF!</v>
      </c>
    </row>
    <row r="129" spans="1:40" ht="16.5" customHeight="1">
      <c r="A129" s="288" t="s">
        <v>150</v>
      </c>
      <c r="B129" s="317"/>
      <c r="C129" s="317"/>
      <c r="D129" s="316" t="s">
        <v>55</v>
      </c>
      <c r="E129" s="318" t="s">
        <v>60</v>
      </c>
      <c r="F129" s="315"/>
      <c r="G129" s="313" t="e">
        <f>VLOOKUP(A129,#REF!,4,0)</f>
        <v>#REF!</v>
      </c>
      <c r="H129" s="313" t="e">
        <f>VLOOKUP(A129,#REF!,5,0)</f>
        <v>#REF!</v>
      </c>
      <c r="I129" s="313" t="e">
        <f>VLOOKUP(A129,#REF!,6,0)</f>
        <v>#REF!</v>
      </c>
      <c r="J129" s="330">
        <v>0.6</v>
      </c>
      <c r="K129" s="330">
        <f t="shared" si="187"/>
        <v>0.4</v>
      </c>
      <c r="L129" s="333">
        <v>0.7</v>
      </c>
      <c r="M129" s="333">
        <v>0</v>
      </c>
      <c r="N129" s="333">
        <v>0.3</v>
      </c>
      <c r="O129" s="331" t="e">
        <f t="shared" si="120"/>
        <v>#REF!</v>
      </c>
      <c r="P129" s="331" t="e">
        <f t="shared" si="188"/>
        <v>#REF!</v>
      </c>
      <c r="Q129" s="331" t="e">
        <f t="shared" si="189"/>
        <v>#REF!</v>
      </c>
      <c r="R129" s="331" t="e">
        <f t="shared" si="190"/>
        <v>#REF!</v>
      </c>
      <c r="S129" s="331" t="e">
        <f t="shared" si="191"/>
        <v>#REF!</v>
      </c>
      <c r="T129" s="331" t="e">
        <f t="shared" si="192"/>
        <v>#REF!</v>
      </c>
      <c r="U129" s="338" t="e">
        <f t="shared" si="193"/>
        <v>#REF!</v>
      </c>
      <c r="V129" s="339" t="e">
        <f>VLOOKUP(A129,#REF!,7,0)</f>
        <v>#REF!</v>
      </c>
      <c r="W129" s="339" t="e">
        <f t="shared" si="194"/>
        <v>#REF!</v>
      </c>
      <c r="X129" s="339" t="e">
        <f t="shared" si="195"/>
        <v>#REF!</v>
      </c>
      <c r="Y129" s="339" t="e">
        <f t="shared" si="196"/>
        <v>#REF!</v>
      </c>
      <c r="Z129" s="339">
        <f t="shared" si="197"/>
        <v>65.92</v>
      </c>
      <c r="AA129" s="339">
        <v>41</v>
      </c>
      <c r="AB129" s="339">
        <f t="shared" si="198"/>
        <v>42.92</v>
      </c>
      <c r="AC129" s="339">
        <v>23</v>
      </c>
      <c r="AD129" s="339">
        <v>-3.17</v>
      </c>
      <c r="AE129" s="339">
        <v>2.76</v>
      </c>
      <c r="AF129" s="339">
        <v>-5.93</v>
      </c>
      <c r="AG129" s="339">
        <v>-3.17</v>
      </c>
      <c r="AH129" s="346" t="e">
        <f t="shared" si="199"/>
        <v>#REF!</v>
      </c>
      <c r="AI129" s="347" t="e">
        <f t="shared" si="200"/>
        <v>#REF!</v>
      </c>
      <c r="AJ129" s="346" t="e">
        <f t="shared" si="201"/>
        <v>#REF!</v>
      </c>
      <c r="AK129" s="348">
        <v>1.92</v>
      </c>
      <c r="AL129" s="349" t="e">
        <f t="shared" si="202"/>
        <v>#REF!</v>
      </c>
      <c r="AM129" s="348"/>
      <c r="AN129" s="303" t="e">
        <f t="shared" si="203"/>
        <v>#REF!</v>
      </c>
    </row>
    <row r="130" spans="1:40" ht="16.5" customHeight="1">
      <c r="A130" s="288" t="s">
        <v>151</v>
      </c>
      <c r="B130" s="288" t="s">
        <v>55</v>
      </c>
      <c r="C130" s="288"/>
      <c r="D130" s="316" t="s">
        <v>55</v>
      </c>
      <c r="E130" s="318" t="s">
        <v>60</v>
      </c>
      <c r="F130" s="315"/>
      <c r="G130" s="313" t="e">
        <f>VLOOKUP(A130,#REF!,4,0)</f>
        <v>#REF!</v>
      </c>
      <c r="H130" s="313" t="e">
        <f>VLOOKUP(A130,#REF!,5,0)</f>
        <v>#REF!</v>
      </c>
      <c r="I130" s="313" t="e">
        <f>VLOOKUP(A130,#REF!,6,0)</f>
        <v>#REF!</v>
      </c>
      <c r="J130" s="330">
        <v>0.8</v>
      </c>
      <c r="K130" s="330">
        <f t="shared" si="187"/>
        <v>0.19999999999999996</v>
      </c>
      <c r="L130" s="333">
        <v>0.7</v>
      </c>
      <c r="M130" s="333">
        <v>0</v>
      </c>
      <c r="N130" s="333">
        <v>0.3</v>
      </c>
      <c r="O130" s="331" t="e">
        <f t="shared" si="120"/>
        <v>#REF!</v>
      </c>
      <c r="P130" s="331" t="e">
        <f t="shared" si="188"/>
        <v>#REF!</v>
      </c>
      <c r="Q130" s="331" t="e">
        <f t="shared" si="189"/>
        <v>#REF!</v>
      </c>
      <c r="R130" s="331" t="e">
        <f t="shared" si="190"/>
        <v>#REF!</v>
      </c>
      <c r="S130" s="331" t="e">
        <f t="shared" si="191"/>
        <v>#REF!</v>
      </c>
      <c r="T130" s="331" t="e">
        <f t="shared" si="192"/>
        <v>#REF!</v>
      </c>
      <c r="U130" s="338" t="e">
        <f t="shared" si="193"/>
        <v>#REF!</v>
      </c>
      <c r="V130" s="339" t="e">
        <f>VLOOKUP(A130,#REF!,7,0)</f>
        <v>#REF!</v>
      </c>
      <c r="W130" s="339" t="e">
        <f t="shared" si="194"/>
        <v>#REF!</v>
      </c>
      <c r="X130" s="339" t="e">
        <f t="shared" si="195"/>
        <v>#REF!</v>
      </c>
      <c r="Y130" s="339" t="e">
        <f t="shared" si="196"/>
        <v>#REF!</v>
      </c>
      <c r="Z130" s="339">
        <f t="shared" si="197"/>
        <v>79.16</v>
      </c>
      <c r="AA130" s="339">
        <v>33</v>
      </c>
      <c r="AB130" s="339">
        <f t="shared" si="198"/>
        <v>61.16</v>
      </c>
      <c r="AC130" s="339">
        <v>18</v>
      </c>
      <c r="AD130" s="339">
        <v>19.52</v>
      </c>
      <c r="AE130" s="339">
        <v>18.010000000000002</v>
      </c>
      <c r="AF130" s="339">
        <v>1.51</v>
      </c>
      <c r="AG130" s="339">
        <v>19.52</v>
      </c>
      <c r="AH130" s="346" t="e">
        <f t="shared" si="199"/>
        <v>#REF!</v>
      </c>
      <c r="AI130" s="347" t="e">
        <f t="shared" si="200"/>
        <v>#REF!</v>
      </c>
      <c r="AJ130" s="346" t="e">
        <f t="shared" si="201"/>
        <v>#REF!</v>
      </c>
      <c r="AK130" s="348">
        <v>28.16</v>
      </c>
      <c r="AL130" s="349" t="e">
        <f t="shared" si="202"/>
        <v>#REF!</v>
      </c>
      <c r="AM130" s="348"/>
      <c r="AN130" s="303" t="e">
        <f t="shared" si="203"/>
        <v>#REF!</v>
      </c>
    </row>
    <row r="131" spans="1:40" ht="16.5" customHeight="1">
      <c r="A131" s="288" t="s">
        <v>152</v>
      </c>
      <c r="B131" s="322"/>
      <c r="C131" s="288" t="s">
        <v>55</v>
      </c>
      <c r="D131" s="316" t="s">
        <v>55</v>
      </c>
      <c r="E131" s="318" t="s">
        <v>64</v>
      </c>
      <c r="F131" s="315"/>
      <c r="G131" s="313" t="e">
        <f>VLOOKUP(A131,#REF!,4,0)</f>
        <v>#REF!</v>
      </c>
      <c r="H131" s="313" t="e">
        <f>VLOOKUP(A131,#REF!,5,0)</f>
        <v>#REF!</v>
      </c>
      <c r="I131" s="313" t="e">
        <f>VLOOKUP(A131,#REF!,6,0)</f>
        <v>#REF!</v>
      </c>
      <c r="J131" s="330">
        <v>0.6</v>
      </c>
      <c r="K131" s="330">
        <f t="shared" si="187"/>
        <v>0.4</v>
      </c>
      <c r="L131" s="333">
        <v>0.8</v>
      </c>
      <c r="M131" s="333">
        <v>0</v>
      </c>
      <c r="N131" s="333">
        <v>0.2</v>
      </c>
      <c r="O131" s="331" t="e">
        <f t="shared" si="120"/>
        <v>#REF!</v>
      </c>
      <c r="P131" s="331" t="e">
        <f t="shared" si="188"/>
        <v>#REF!</v>
      </c>
      <c r="Q131" s="331" t="e">
        <f t="shared" si="189"/>
        <v>#REF!</v>
      </c>
      <c r="R131" s="331" t="e">
        <f t="shared" si="190"/>
        <v>#REF!</v>
      </c>
      <c r="S131" s="331" t="e">
        <f t="shared" si="191"/>
        <v>#REF!</v>
      </c>
      <c r="T131" s="331" t="e">
        <f t="shared" si="192"/>
        <v>#REF!</v>
      </c>
      <c r="U131" s="338" t="e">
        <f t="shared" si="193"/>
        <v>#REF!</v>
      </c>
      <c r="V131" s="339" t="e">
        <f>VLOOKUP(A131,#REF!,7,0)</f>
        <v>#REF!</v>
      </c>
      <c r="W131" s="339" t="e">
        <f t="shared" si="194"/>
        <v>#REF!</v>
      </c>
      <c r="X131" s="339" t="e">
        <f t="shared" si="195"/>
        <v>#REF!</v>
      </c>
      <c r="Y131" s="339" t="e">
        <f t="shared" si="196"/>
        <v>#REF!</v>
      </c>
      <c r="Z131" s="339">
        <f t="shared" si="197"/>
        <v>261.43</v>
      </c>
      <c r="AA131" s="339">
        <v>92</v>
      </c>
      <c r="AB131" s="339">
        <f t="shared" si="198"/>
        <v>201.43</v>
      </c>
      <c r="AC131" s="339">
        <v>60</v>
      </c>
      <c r="AD131" s="339">
        <v>68.98</v>
      </c>
      <c r="AE131" s="339">
        <v>59.79</v>
      </c>
      <c r="AF131" s="339">
        <v>9.19</v>
      </c>
      <c r="AG131" s="339">
        <v>68.98</v>
      </c>
      <c r="AH131" s="346" t="e">
        <f t="shared" si="199"/>
        <v>#REF!</v>
      </c>
      <c r="AI131" s="347" t="e">
        <f t="shared" si="200"/>
        <v>#REF!</v>
      </c>
      <c r="AJ131" s="346" t="e">
        <f t="shared" si="201"/>
        <v>#REF!</v>
      </c>
      <c r="AK131" s="348">
        <v>109.43</v>
      </c>
      <c r="AL131" s="349" t="e">
        <f t="shared" si="202"/>
        <v>#REF!</v>
      </c>
      <c r="AM131" s="348"/>
      <c r="AN131" s="303" t="e">
        <f t="shared" si="203"/>
        <v>#REF!</v>
      </c>
    </row>
    <row r="132" spans="1:40" ht="16.5" customHeight="1">
      <c r="A132" s="288" t="s">
        <v>153</v>
      </c>
      <c r="B132" s="322"/>
      <c r="C132" s="322"/>
      <c r="D132" s="316" t="s">
        <v>55</v>
      </c>
      <c r="E132" s="318" t="s">
        <v>60</v>
      </c>
      <c r="F132" s="315"/>
      <c r="G132" s="313" t="e">
        <f>VLOOKUP(A132,#REF!,4,0)</f>
        <v>#REF!</v>
      </c>
      <c r="H132" s="313" t="e">
        <f>VLOOKUP(A132,#REF!,5,0)</f>
        <v>#REF!</v>
      </c>
      <c r="I132" s="313" t="e">
        <f>VLOOKUP(A132,#REF!,6,0)</f>
        <v>#REF!</v>
      </c>
      <c r="J132" s="330">
        <v>0.6</v>
      </c>
      <c r="K132" s="330">
        <f t="shared" si="187"/>
        <v>0.4</v>
      </c>
      <c r="L132" s="333">
        <v>0.7</v>
      </c>
      <c r="M132" s="333">
        <v>0</v>
      </c>
      <c r="N132" s="333">
        <v>0.3</v>
      </c>
      <c r="O132" s="331" t="e">
        <f t="shared" si="120"/>
        <v>#REF!</v>
      </c>
      <c r="P132" s="331" t="e">
        <f t="shared" si="188"/>
        <v>#REF!</v>
      </c>
      <c r="Q132" s="331" t="e">
        <f t="shared" si="189"/>
        <v>#REF!</v>
      </c>
      <c r="R132" s="331" t="e">
        <f t="shared" si="190"/>
        <v>#REF!</v>
      </c>
      <c r="S132" s="331" t="e">
        <f t="shared" si="191"/>
        <v>#REF!</v>
      </c>
      <c r="T132" s="331" t="e">
        <f t="shared" si="192"/>
        <v>#REF!</v>
      </c>
      <c r="U132" s="338" t="e">
        <f t="shared" si="193"/>
        <v>#REF!</v>
      </c>
      <c r="V132" s="339" t="e">
        <f>VLOOKUP(A132,#REF!,7,0)</f>
        <v>#REF!</v>
      </c>
      <c r="W132" s="339" t="e">
        <f t="shared" si="194"/>
        <v>#REF!</v>
      </c>
      <c r="X132" s="339" t="e">
        <f t="shared" si="195"/>
        <v>#REF!</v>
      </c>
      <c r="Y132" s="339" t="e">
        <f t="shared" si="196"/>
        <v>#REF!</v>
      </c>
      <c r="Z132" s="339">
        <f t="shared" si="197"/>
        <v>24.89</v>
      </c>
      <c r="AA132" s="339">
        <v>20</v>
      </c>
      <c r="AB132" s="339">
        <f t="shared" si="198"/>
        <v>15.89</v>
      </c>
      <c r="AC132" s="339">
        <v>9</v>
      </c>
      <c r="AD132" s="339">
        <v>-14.39</v>
      </c>
      <c r="AE132" s="339">
        <v>-11.08</v>
      </c>
      <c r="AF132" s="339">
        <v>-3.31</v>
      </c>
      <c r="AG132" s="339">
        <v>-14.39</v>
      </c>
      <c r="AH132" s="346" t="e">
        <f t="shared" si="199"/>
        <v>#REF!</v>
      </c>
      <c r="AI132" s="347" t="e">
        <f t="shared" si="200"/>
        <v>#REF!</v>
      </c>
      <c r="AJ132" s="346" t="e">
        <f t="shared" si="201"/>
        <v>#REF!</v>
      </c>
      <c r="AK132" s="348">
        <v>-4.1100000000000003</v>
      </c>
      <c r="AL132" s="349" t="e">
        <f t="shared" si="202"/>
        <v>#REF!</v>
      </c>
      <c r="AM132" s="348"/>
      <c r="AN132" s="303" t="e">
        <f t="shared" si="203"/>
        <v>#REF!</v>
      </c>
    </row>
    <row r="133" spans="1:40" ht="16.5" customHeight="1">
      <c r="A133" s="288" t="s">
        <v>154</v>
      </c>
      <c r="B133" s="322"/>
      <c r="C133" s="322"/>
      <c r="D133" s="316" t="s">
        <v>55</v>
      </c>
      <c r="E133" s="318" t="s">
        <v>60</v>
      </c>
      <c r="F133" s="315"/>
      <c r="G133" s="313" t="e">
        <f>VLOOKUP(A133,#REF!,4,0)</f>
        <v>#REF!</v>
      </c>
      <c r="H133" s="313" t="e">
        <f>VLOOKUP(A133,#REF!,5,0)</f>
        <v>#REF!</v>
      </c>
      <c r="I133" s="313" t="e">
        <f>VLOOKUP(A133,#REF!,6,0)</f>
        <v>#REF!</v>
      </c>
      <c r="J133" s="330">
        <v>0.6</v>
      </c>
      <c r="K133" s="330">
        <f t="shared" si="187"/>
        <v>0.4</v>
      </c>
      <c r="L133" s="333">
        <v>0.7</v>
      </c>
      <c r="M133" s="333">
        <v>0</v>
      </c>
      <c r="N133" s="333">
        <v>0.3</v>
      </c>
      <c r="O133" s="331" t="e">
        <f t="shared" si="120"/>
        <v>#REF!</v>
      </c>
      <c r="P133" s="331" t="e">
        <f t="shared" si="188"/>
        <v>#REF!</v>
      </c>
      <c r="Q133" s="331" t="e">
        <f t="shared" si="189"/>
        <v>#REF!</v>
      </c>
      <c r="R133" s="331" t="e">
        <f t="shared" si="190"/>
        <v>#REF!</v>
      </c>
      <c r="S133" s="331" t="e">
        <f t="shared" si="191"/>
        <v>#REF!</v>
      </c>
      <c r="T133" s="331" t="e">
        <f t="shared" si="192"/>
        <v>#REF!</v>
      </c>
      <c r="U133" s="338" t="e">
        <f t="shared" si="193"/>
        <v>#REF!</v>
      </c>
      <c r="V133" s="339" t="e">
        <f>VLOOKUP(A133,#REF!,7,0)</f>
        <v>#REF!</v>
      </c>
      <c r="W133" s="339" t="e">
        <f t="shared" si="194"/>
        <v>#REF!</v>
      </c>
      <c r="X133" s="339" t="e">
        <f t="shared" si="195"/>
        <v>#REF!</v>
      </c>
      <c r="Y133" s="339" t="e">
        <f t="shared" si="196"/>
        <v>#REF!</v>
      </c>
      <c r="Z133" s="339">
        <f t="shared" si="197"/>
        <v>96.65</v>
      </c>
      <c r="AA133" s="339">
        <v>39</v>
      </c>
      <c r="AB133" s="339">
        <f t="shared" si="198"/>
        <v>78.650000000000006</v>
      </c>
      <c r="AC133" s="339">
        <v>18</v>
      </c>
      <c r="AD133" s="339">
        <v>30.73</v>
      </c>
      <c r="AE133" s="339">
        <v>27.25</v>
      </c>
      <c r="AF133" s="339">
        <v>3.48</v>
      </c>
      <c r="AG133" s="339">
        <v>30.73</v>
      </c>
      <c r="AH133" s="346" t="e">
        <f t="shared" si="199"/>
        <v>#REF!</v>
      </c>
      <c r="AI133" s="347" t="e">
        <f t="shared" si="200"/>
        <v>#REF!</v>
      </c>
      <c r="AJ133" s="346" t="e">
        <f t="shared" si="201"/>
        <v>#REF!</v>
      </c>
      <c r="AK133" s="348">
        <v>39.65</v>
      </c>
      <c r="AL133" s="349" t="e">
        <f t="shared" si="202"/>
        <v>#REF!</v>
      </c>
      <c r="AM133" s="348"/>
      <c r="AN133" s="303" t="e">
        <f t="shared" si="203"/>
        <v>#REF!</v>
      </c>
    </row>
    <row r="134" spans="1:40" ht="16.5" customHeight="1">
      <c r="A134" s="288" t="s">
        <v>155</v>
      </c>
      <c r="B134" s="288" t="s">
        <v>55</v>
      </c>
      <c r="C134" s="288" t="s">
        <v>55</v>
      </c>
      <c r="D134" s="316" t="s">
        <v>55</v>
      </c>
      <c r="E134" s="318" t="s">
        <v>64</v>
      </c>
      <c r="F134" s="315"/>
      <c r="G134" s="313" t="e">
        <f>VLOOKUP(A134,#REF!,4,0)</f>
        <v>#REF!</v>
      </c>
      <c r="H134" s="313" t="e">
        <f>VLOOKUP(A134,#REF!,5,0)</f>
        <v>#REF!</v>
      </c>
      <c r="I134" s="313" t="e">
        <f>VLOOKUP(A134,#REF!,6,0)</f>
        <v>#REF!</v>
      </c>
      <c r="J134" s="330">
        <v>0.8</v>
      </c>
      <c r="K134" s="330">
        <f t="shared" si="187"/>
        <v>0.19999999999999996</v>
      </c>
      <c r="L134" s="333">
        <v>0.8</v>
      </c>
      <c r="M134" s="333">
        <v>0</v>
      </c>
      <c r="N134" s="333">
        <v>0.2</v>
      </c>
      <c r="O134" s="331" t="e">
        <f t="shared" si="120"/>
        <v>#REF!</v>
      </c>
      <c r="P134" s="331" t="e">
        <f t="shared" si="188"/>
        <v>#REF!</v>
      </c>
      <c r="Q134" s="331" t="e">
        <f t="shared" si="189"/>
        <v>#REF!</v>
      </c>
      <c r="R134" s="331" t="e">
        <f t="shared" si="190"/>
        <v>#REF!</v>
      </c>
      <c r="S134" s="331" t="e">
        <f t="shared" si="191"/>
        <v>#REF!</v>
      </c>
      <c r="T134" s="331" t="e">
        <f t="shared" si="192"/>
        <v>#REF!</v>
      </c>
      <c r="U134" s="338" t="e">
        <f t="shared" si="193"/>
        <v>#REF!</v>
      </c>
      <c r="V134" s="339" t="e">
        <f>VLOOKUP(A134,#REF!,7,0)</f>
        <v>#REF!</v>
      </c>
      <c r="W134" s="339" t="e">
        <f t="shared" si="194"/>
        <v>#REF!</v>
      </c>
      <c r="X134" s="339" t="e">
        <f t="shared" si="195"/>
        <v>#REF!</v>
      </c>
      <c r="Y134" s="339" t="e">
        <f t="shared" si="196"/>
        <v>#REF!</v>
      </c>
      <c r="Z134" s="339">
        <f t="shared" si="197"/>
        <v>197.52</v>
      </c>
      <c r="AA134" s="339">
        <v>90</v>
      </c>
      <c r="AB134" s="339">
        <f t="shared" si="198"/>
        <v>139.52000000000001</v>
      </c>
      <c r="AC134" s="339">
        <v>58</v>
      </c>
      <c r="AD134" s="339">
        <v>14.29</v>
      </c>
      <c r="AE134" s="339">
        <v>22.16</v>
      </c>
      <c r="AF134" s="339">
        <v>-7.87</v>
      </c>
      <c r="AG134" s="339">
        <v>14.29</v>
      </c>
      <c r="AH134" s="346" t="e">
        <f t="shared" si="199"/>
        <v>#REF!</v>
      </c>
      <c r="AI134" s="347" t="e">
        <f t="shared" si="200"/>
        <v>#REF!</v>
      </c>
      <c r="AJ134" s="346" t="e">
        <f t="shared" si="201"/>
        <v>#REF!</v>
      </c>
      <c r="AK134" s="348">
        <v>49.52</v>
      </c>
      <c r="AL134" s="349" t="e">
        <f t="shared" si="202"/>
        <v>#REF!</v>
      </c>
      <c r="AM134" s="348"/>
      <c r="AN134" s="303" t="e">
        <f t="shared" si="203"/>
        <v>#REF!</v>
      </c>
    </row>
    <row r="135" spans="1:40" ht="16.5" customHeight="1">
      <c r="A135" s="288" t="s">
        <v>156</v>
      </c>
      <c r="B135" s="321" t="s">
        <v>55</v>
      </c>
      <c r="C135" s="321" t="s">
        <v>55</v>
      </c>
      <c r="D135" s="321" t="s">
        <v>55</v>
      </c>
      <c r="E135" s="318" t="s">
        <v>64</v>
      </c>
      <c r="F135" s="315"/>
      <c r="G135" s="313" t="e">
        <f>VLOOKUP(A135,#REF!,4,0)</f>
        <v>#REF!</v>
      </c>
      <c r="H135" s="313" t="e">
        <f>VLOOKUP(A135,#REF!,5,0)</f>
        <v>#REF!</v>
      </c>
      <c r="I135" s="313" t="e">
        <f>VLOOKUP(A135,#REF!,6,0)</f>
        <v>#REF!</v>
      </c>
      <c r="J135" s="330">
        <v>0.8</v>
      </c>
      <c r="K135" s="330">
        <f t="shared" si="187"/>
        <v>0.19999999999999996</v>
      </c>
      <c r="L135" s="333">
        <v>0.8</v>
      </c>
      <c r="M135" s="333">
        <v>0</v>
      </c>
      <c r="N135" s="333">
        <v>0.2</v>
      </c>
      <c r="O135" s="331" t="e">
        <f t="shared" si="120"/>
        <v>#REF!</v>
      </c>
      <c r="P135" s="331" t="e">
        <f t="shared" si="188"/>
        <v>#REF!</v>
      </c>
      <c r="Q135" s="331" t="e">
        <f t="shared" si="189"/>
        <v>#REF!</v>
      </c>
      <c r="R135" s="331" t="e">
        <f t="shared" si="190"/>
        <v>#REF!</v>
      </c>
      <c r="S135" s="331" t="e">
        <f t="shared" si="191"/>
        <v>#REF!</v>
      </c>
      <c r="T135" s="331" t="e">
        <f t="shared" si="192"/>
        <v>#REF!</v>
      </c>
      <c r="U135" s="338" t="e">
        <f t="shared" si="193"/>
        <v>#REF!</v>
      </c>
      <c r="V135" s="339" t="e">
        <f>VLOOKUP(A135,#REF!,7,0)</f>
        <v>#REF!</v>
      </c>
      <c r="W135" s="339" t="e">
        <f t="shared" si="194"/>
        <v>#REF!</v>
      </c>
      <c r="X135" s="339" t="e">
        <f t="shared" si="195"/>
        <v>#REF!</v>
      </c>
      <c r="Y135" s="339" t="e">
        <f t="shared" si="196"/>
        <v>#REF!</v>
      </c>
      <c r="Z135" s="339">
        <f t="shared" si="197"/>
        <v>169.54</v>
      </c>
      <c r="AA135" s="339">
        <v>71</v>
      </c>
      <c r="AB135" s="339">
        <f t="shared" si="198"/>
        <v>123.53999999999999</v>
      </c>
      <c r="AC135" s="339">
        <v>46</v>
      </c>
      <c r="AD135" s="339">
        <v>29.34</v>
      </c>
      <c r="AE135" s="339">
        <v>29.83</v>
      </c>
      <c r="AF135" s="339">
        <v>-0.49</v>
      </c>
      <c r="AG135" s="339">
        <v>29.34</v>
      </c>
      <c r="AH135" s="346" t="e">
        <f t="shared" si="199"/>
        <v>#REF!</v>
      </c>
      <c r="AI135" s="347" t="e">
        <f t="shared" si="200"/>
        <v>#REF!</v>
      </c>
      <c r="AJ135" s="346" t="e">
        <f t="shared" si="201"/>
        <v>#REF!</v>
      </c>
      <c r="AK135" s="348">
        <v>52.54</v>
      </c>
      <c r="AL135" s="349" t="e">
        <f t="shared" si="202"/>
        <v>#REF!</v>
      </c>
      <c r="AM135" s="348"/>
      <c r="AN135" s="303" t="e">
        <f t="shared" si="203"/>
        <v>#REF!</v>
      </c>
    </row>
    <row r="136" spans="1:40" ht="16.5" customHeight="1">
      <c r="A136" s="288" t="s">
        <v>157</v>
      </c>
      <c r="B136" s="288" t="s">
        <v>55</v>
      </c>
      <c r="C136" s="288" t="s">
        <v>55</v>
      </c>
      <c r="D136" s="316" t="s">
        <v>55</v>
      </c>
      <c r="E136" s="318" t="s">
        <v>64</v>
      </c>
      <c r="F136" s="315"/>
      <c r="G136" s="313" t="e">
        <f>VLOOKUP(A136,#REF!,4,0)</f>
        <v>#REF!</v>
      </c>
      <c r="H136" s="313" t="e">
        <f>VLOOKUP(A136,#REF!,5,0)</f>
        <v>#REF!</v>
      </c>
      <c r="I136" s="313" t="e">
        <f>VLOOKUP(A136,#REF!,6,0)</f>
        <v>#REF!</v>
      </c>
      <c r="J136" s="330">
        <v>0.8</v>
      </c>
      <c r="K136" s="330">
        <f t="shared" si="187"/>
        <v>0.19999999999999996</v>
      </c>
      <c r="L136" s="333">
        <v>0.8</v>
      </c>
      <c r="M136" s="333">
        <v>0</v>
      </c>
      <c r="N136" s="333">
        <v>0.2</v>
      </c>
      <c r="O136" s="331" t="e">
        <f t="shared" si="120"/>
        <v>#REF!</v>
      </c>
      <c r="P136" s="331" t="e">
        <f t="shared" si="188"/>
        <v>#REF!</v>
      </c>
      <c r="Q136" s="331" t="e">
        <f t="shared" si="189"/>
        <v>#REF!</v>
      </c>
      <c r="R136" s="331" t="e">
        <f t="shared" si="190"/>
        <v>#REF!</v>
      </c>
      <c r="S136" s="331" t="e">
        <f t="shared" si="191"/>
        <v>#REF!</v>
      </c>
      <c r="T136" s="331" t="e">
        <f t="shared" si="192"/>
        <v>#REF!</v>
      </c>
      <c r="U136" s="338" t="e">
        <f t="shared" si="193"/>
        <v>#REF!</v>
      </c>
      <c r="V136" s="339" t="e">
        <f>VLOOKUP(A136,#REF!,7,0)</f>
        <v>#REF!</v>
      </c>
      <c r="W136" s="339" t="e">
        <f t="shared" si="194"/>
        <v>#REF!</v>
      </c>
      <c r="X136" s="339" t="e">
        <f t="shared" si="195"/>
        <v>#REF!</v>
      </c>
      <c r="Y136" s="339" t="e">
        <f t="shared" si="196"/>
        <v>#REF!</v>
      </c>
      <c r="Z136" s="339">
        <f t="shared" si="197"/>
        <v>261.69</v>
      </c>
      <c r="AA136" s="339">
        <v>101</v>
      </c>
      <c r="AB136" s="339">
        <f t="shared" si="198"/>
        <v>196.69</v>
      </c>
      <c r="AC136" s="339">
        <v>65</v>
      </c>
      <c r="AD136" s="339">
        <v>61.15</v>
      </c>
      <c r="AE136" s="339">
        <v>55.6</v>
      </c>
      <c r="AF136" s="339">
        <v>5.55</v>
      </c>
      <c r="AG136" s="339">
        <v>61.15</v>
      </c>
      <c r="AH136" s="346" t="e">
        <f t="shared" si="199"/>
        <v>#REF!</v>
      </c>
      <c r="AI136" s="347" t="e">
        <f t="shared" si="200"/>
        <v>#REF!</v>
      </c>
      <c r="AJ136" s="346" t="e">
        <f t="shared" si="201"/>
        <v>#REF!</v>
      </c>
      <c r="AK136" s="348">
        <v>95.69</v>
      </c>
      <c r="AL136" s="349" t="e">
        <f t="shared" si="202"/>
        <v>#REF!</v>
      </c>
      <c r="AM136" s="348"/>
      <c r="AN136" s="303" t="e">
        <f t="shared" si="203"/>
        <v>#REF!</v>
      </c>
    </row>
    <row r="137" spans="1:40" s="296" customFormat="1" ht="16.5" customHeight="1">
      <c r="A137" s="277" t="s">
        <v>158</v>
      </c>
      <c r="B137" s="277"/>
      <c r="C137" s="277"/>
      <c r="D137" s="319"/>
      <c r="E137" s="319"/>
      <c r="F137" s="277"/>
      <c r="G137" s="320" t="e">
        <f>SUM(G139:G145)</f>
        <v>#REF!</v>
      </c>
      <c r="H137" s="320" t="e">
        <f>SUM(H139:H145)</f>
        <v>#REF!</v>
      </c>
      <c r="I137" s="320" t="e">
        <f>SUM(I139:I145)</f>
        <v>#REF!</v>
      </c>
      <c r="J137" s="334"/>
      <c r="K137" s="334"/>
      <c r="L137" s="334"/>
      <c r="M137" s="334"/>
      <c r="N137" s="334"/>
      <c r="O137" s="327" t="e">
        <f t="shared" ref="O137:AG137" si="204">SUM(O139:O145)</f>
        <v>#REF!</v>
      </c>
      <c r="P137" s="327" t="e">
        <f t="shared" si="204"/>
        <v>#REF!</v>
      </c>
      <c r="Q137" s="327" t="e">
        <f t="shared" si="204"/>
        <v>#REF!</v>
      </c>
      <c r="R137" s="327" t="e">
        <f t="shared" si="204"/>
        <v>#REF!</v>
      </c>
      <c r="S137" s="327" t="e">
        <f t="shared" si="204"/>
        <v>#REF!</v>
      </c>
      <c r="T137" s="327" t="e">
        <f t="shared" si="204"/>
        <v>#REF!</v>
      </c>
      <c r="U137" s="327" t="e">
        <f t="shared" si="204"/>
        <v>#REF!</v>
      </c>
      <c r="V137" s="327" t="e">
        <f t="shared" si="204"/>
        <v>#REF!</v>
      </c>
      <c r="W137" s="327" t="e">
        <f t="shared" si="204"/>
        <v>#REF!</v>
      </c>
      <c r="X137" s="327" t="e">
        <f t="shared" si="204"/>
        <v>#REF!</v>
      </c>
      <c r="Y137" s="327" t="e">
        <f t="shared" si="204"/>
        <v>#REF!</v>
      </c>
      <c r="Z137" s="327">
        <f t="shared" si="204"/>
        <v>1451.1399999999999</v>
      </c>
      <c r="AA137" s="327">
        <f t="shared" si="204"/>
        <v>645</v>
      </c>
      <c r="AB137" s="327">
        <f t="shared" si="204"/>
        <v>1058.1399999999999</v>
      </c>
      <c r="AC137" s="327">
        <f t="shared" si="204"/>
        <v>393</v>
      </c>
      <c r="AD137" s="327">
        <f t="shared" si="204"/>
        <v>290.64999999999998</v>
      </c>
      <c r="AE137" s="327">
        <f t="shared" si="204"/>
        <v>292.8</v>
      </c>
      <c r="AF137" s="327">
        <f t="shared" si="204"/>
        <v>-2.1500000000000004</v>
      </c>
      <c r="AG137" s="327">
        <f t="shared" si="204"/>
        <v>290.64999999999998</v>
      </c>
      <c r="AH137" s="327" t="e">
        <f t="shared" ref="AH137:AM137" si="205">SUM(AH139:AH145)</f>
        <v>#REF!</v>
      </c>
      <c r="AI137" s="327" t="e">
        <f t="shared" si="205"/>
        <v>#REF!</v>
      </c>
      <c r="AJ137" s="327" t="e">
        <f t="shared" si="205"/>
        <v>#REF!</v>
      </c>
      <c r="AK137" s="327">
        <f t="shared" si="205"/>
        <v>413.14000000000004</v>
      </c>
      <c r="AL137" s="352" t="e">
        <f t="shared" si="205"/>
        <v>#REF!</v>
      </c>
      <c r="AM137" s="327" t="e">
        <f t="shared" si="205"/>
        <v>#REF!</v>
      </c>
    </row>
    <row r="138" spans="1:40" s="296" customFormat="1" ht="24" customHeight="1">
      <c r="A138" s="277" t="s">
        <v>43</v>
      </c>
      <c r="B138" s="277"/>
      <c r="C138" s="277"/>
      <c r="D138" s="319"/>
      <c r="E138" s="319"/>
      <c r="F138" s="277"/>
      <c r="G138" s="320" t="e">
        <f>SUM(G139:G141)</f>
        <v>#REF!</v>
      </c>
      <c r="H138" s="320" t="e">
        <f>SUM(H139:H141)</f>
        <v>#REF!</v>
      </c>
      <c r="I138" s="320" t="e">
        <f>SUM(I139:I141)</f>
        <v>#REF!</v>
      </c>
      <c r="J138" s="334"/>
      <c r="K138" s="334"/>
      <c r="L138" s="334"/>
      <c r="M138" s="334"/>
      <c r="N138" s="334"/>
      <c r="O138" s="327" t="e">
        <f t="shared" ref="O138:AG138" si="206">SUM(O139:O141)</f>
        <v>#REF!</v>
      </c>
      <c r="P138" s="327" t="e">
        <f t="shared" si="206"/>
        <v>#REF!</v>
      </c>
      <c r="Q138" s="327" t="e">
        <f t="shared" si="206"/>
        <v>#REF!</v>
      </c>
      <c r="R138" s="327" t="e">
        <f t="shared" si="206"/>
        <v>#REF!</v>
      </c>
      <c r="S138" s="327" t="e">
        <f t="shared" si="206"/>
        <v>#REF!</v>
      </c>
      <c r="T138" s="327" t="e">
        <f t="shared" si="206"/>
        <v>#REF!</v>
      </c>
      <c r="U138" s="327" t="e">
        <f t="shared" si="206"/>
        <v>#REF!</v>
      </c>
      <c r="V138" s="327" t="e">
        <f t="shared" si="206"/>
        <v>#REF!</v>
      </c>
      <c r="W138" s="327" t="e">
        <f t="shared" si="206"/>
        <v>#REF!</v>
      </c>
      <c r="X138" s="327" t="e">
        <f t="shared" si="206"/>
        <v>#REF!</v>
      </c>
      <c r="Y138" s="327" t="e">
        <f t="shared" si="206"/>
        <v>#REF!</v>
      </c>
      <c r="Z138" s="327">
        <f t="shared" si="206"/>
        <v>123.68</v>
      </c>
      <c r="AA138" s="327">
        <f t="shared" si="206"/>
        <v>51</v>
      </c>
      <c r="AB138" s="327">
        <f t="shared" si="206"/>
        <v>115.68</v>
      </c>
      <c r="AC138" s="327">
        <f t="shared" si="206"/>
        <v>8</v>
      </c>
      <c r="AD138" s="327">
        <f t="shared" si="206"/>
        <v>37.28</v>
      </c>
      <c r="AE138" s="327">
        <f t="shared" si="206"/>
        <v>36.78</v>
      </c>
      <c r="AF138" s="327">
        <f t="shared" si="206"/>
        <v>0.5</v>
      </c>
      <c r="AG138" s="327">
        <f t="shared" si="206"/>
        <v>37.28</v>
      </c>
      <c r="AH138" s="327" t="e">
        <f t="shared" ref="AH138:AM138" si="207">SUM(AH139:AH141)</f>
        <v>#REF!</v>
      </c>
      <c r="AI138" s="327" t="e">
        <f t="shared" si="207"/>
        <v>#REF!</v>
      </c>
      <c r="AJ138" s="327" t="e">
        <f t="shared" si="207"/>
        <v>#REF!</v>
      </c>
      <c r="AK138" s="327">
        <f t="shared" si="207"/>
        <v>64.680000000000007</v>
      </c>
      <c r="AL138" s="352" t="e">
        <f t="shared" si="207"/>
        <v>#REF!</v>
      </c>
      <c r="AM138" s="327" t="e">
        <f t="shared" si="207"/>
        <v>#REF!</v>
      </c>
    </row>
    <row r="139" spans="1:40" ht="16.5" customHeight="1">
      <c r="A139" s="288" t="s">
        <v>159</v>
      </c>
      <c r="B139" s="288"/>
      <c r="C139" s="288"/>
      <c r="D139" s="316"/>
      <c r="E139" s="316"/>
      <c r="F139" s="315"/>
      <c r="G139" s="313" t="e">
        <f>VLOOKUP(A139,#REF!,4,0)</f>
        <v>#REF!</v>
      </c>
      <c r="H139" s="313" t="e">
        <f>VLOOKUP(A139,#REF!,5,0)</f>
        <v>#REF!</v>
      </c>
      <c r="I139" s="313" t="e">
        <f>VLOOKUP(A139,#REF!,6,0)</f>
        <v>#REF!</v>
      </c>
      <c r="J139" s="330">
        <v>0.6</v>
      </c>
      <c r="K139" s="330">
        <f t="shared" ref="K139:K145" si="208">1-J139</f>
        <v>0.4</v>
      </c>
      <c r="L139" s="331">
        <v>0</v>
      </c>
      <c r="M139" s="331">
        <v>1</v>
      </c>
      <c r="N139" s="331">
        <v>0</v>
      </c>
      <c r="O139" s="331" t="e">
        <f t="shared" ref="O139:O171" si="209">SUM(P139:S139)</f>
        <v>#REF!</v>
      </c>
      <c r="P139" s="331" t="e">
        <f t="shared" ref="P139:P145" si="210">ROUND(J139*(H139*0.2+I139*0.16),2)</f>
        <v>#REF!</v>
      </c>
      <c r="Q139" s="331" t="e">
        <f t="shared" ref="Q139:Q145" si="211">ROUND(K139*L139*(H139*0.2+I139*0.16),2)</f>
        <v>#REF!</v>
      </c>
      <c r="R139" s="331" t="e">
        <f t="shared" ref="R139:R145" si="212">ROUND(K139*M139*(H139*0.2+I139*0.16),2)</f>
        <v>#REF!</v>
      </c>
      <c r="S139" s="331" t="e">
        <f t="shared" ref="S139:S145" si="213">ROUND(K139*N139*(H139*0.2+I139*0.16),2)</f>
        <v>#REF!</v>
      </c>
      <c r="T139" s="331" t="e">
        <f t="shared" ref="T139:T145" si="214">R139+S139</f>
        <v>#REF!</v>
      </c>
      <c r="U139" s="338" t="e">
        <f t="shared" ref="U139:U145" si="215">ROUND((H139*0.2+I139*0.16),2)</f>
        <v>#REF!</v>
      </c>
      <c r="V139" s="339" t="e">
        <f>VLOOKUP(A139,#REF!,7,0)</f>
        <v>#REF!</v>
      </c>
      <c r="W139" s="339" t="e">
        <f t="shared" ref="W139:W145" si="216">X139+Y139</f>
        <v>#REF!</v>
      </c>
      <c r="X139" s="339" t="e">
        <f t="shared" ref="X139:X145" si="217">P139+V139</f>
        <v>#REF!</v>
      </c>
      <c r="Y139" s="339" t="e">
        <f t="shared" ref="Y139:Y145" si="218">Q139</f>
        <v>#REF!</v>
      </c>
      <c r="Z139" s="339">
        <f t="shared" ref="Z139:Z145" si="219">AB139+AC139</f>
        <v>56.51</v>
      </c>
      <c r="AA139" s="339">
        <v>21</v>
      </c>
      <c r="AB139" s="339">
        <f t="shared" ref="AB139:AB145" si="220">AA139+AK139</f>
        <v>56.51</v>
      </c>
      <c r="AC139" s="339">
        <v>0</v>
      </c>
      <c r="AD139" s="339">
        <v>20.55</v>
      </c>
      <c r="AE139" s="339">
        <v>20.55</v>
      </c>
      <c r="AF139" s="339">
        <v>0</v>
      </c>
      <c r="AG139" s="339">
        <v>20.55</v>
      </c>
      <c r="AH139" s="346" t="e">
        <f t="shared" ref="AH139:AH145" si="221">AI139+AJ139</f>
        <v>#REF!</v>
      </c>
      <c r="AI139" s="347" t="e">
        <f t="shared" ref="AI139:AI145" si="222">P139-AA139+V139</f>
        <v>#REF!</v>
      </c>
      <c r="AJ139" s="346" t="e">
        <f t="shared" ref="AJ139:AJ145" si="223">Q139-AC139</f>
        <v>#REF!</v>
      </c>
      <c r="AK139" s="348">
        <v>35.51</v>
      </c>
      <c r="AL139" s="349" t="e">
        <f t="shared" ref="AL139:AL145" si="224">W139-Z139</f>
        <v>#REF!</v>
      </c>
      <c r="AM139" s="351" t="e">
        <f>AK139-AI139</f>
        <v>#REF!</v>
      </c>
      <c r="AN139" s="303" t="e">
        <f t="shared" ref="AN139:AN145" si="225">AL139+AC139</f>
        <v>#REF!</v>
      </c>
    </row>
    <row r="140" spans="1:40" ht="16.5" customHeight="1">
      <c r="A140" s="288" t="s">
        <v>160</v>
      </c>
      <c r="B140" s="321"/>
      <c r="C140" s="321"/>
      <c r="D140" s="316" t="s">
        <v>46</v>
      </c>
      <c r="E140" s="318" t="s">
        <v>60</v>
      </c>
      <c r="F140" s="315"/>
      <c r="G140" s="313" t="e">
        <f>VLOOKUP(A140,#REF!,4,0)</f>
        <v>#REF!</v>
      </c>
      <c r="H140" s="313" t="e">
        <f>VLOOKUP(A140,#REF!,5,0)</f>
        <v>#REF!</v>
      </c>
      <c r="I140" s="313" t="e">
        <f>VLOOKUP(A140,#REF!,6,0)</f>
        <v>#REF!</v>
      </c>
      <c r="J140" s="330">
        <v>0.6</v>
      </c>
      <c r="K140" s="330">
        <f t="shared" si="208"/>
        <v>0.4</v>
      </c>
      <c r="L140" s="333">
        <v>0.4</v>
      </c>
      <c r="M140" s="331">
        <v>0.6</v>
      </c>
      <c r="N140" s="331"/>
      <c r="O140" s="331" t="e">
        <f t="shared" si="209"/>
        <v>#REF!</v>
      </c>
      <c r="P140" s="331" t="e">
        <f t="shared" si="210"/>
        <v>#REF!</v>
      </c>
      <c r="Q140" s="331" t="e">
        <f t="shared" si="211"/>
        <v>#REF!</v>
      </c>
      <c r="R140" s="331" t="e">
        <f t="shared" si="212"/>
        <v>#REF!</v>
      </c>
      <c r="S140" s="331" t="e">
        <f t="shared" si="213"/>
        <v>#REF!</v>
      </c>
      <c r="T140" s="331" t="e">
        <f t="shared" si="214"/>
        <v>#REF!</v>
      </c>
      <c r="U140" s="338" t="e">
        <f t="shared" si="215"/>
        <v>#REF!</v>
      </c>
      <c r="V140" s="339" t="e">
        <f>VLOOKUP(A140,#REF!,7,0)</f>
        <v>#REF!</v>
      </c>
      <c r="W140" s="339" t="e">
        <f t="shared" si="216"/>
        <v>#REF!</v>
      </c>
      <c r="X140" s="339" t="e">
        <f t="shared" si="217"/>
        <v>#REF!</v>
      </c>
      <c r="Y140" s="339" t="e">
        <f t="shared" si="218"/>
        <v>#REF!</v>
      </c>
      <c r="Z140" s="339">
        <f t="shared" si="219"/>
        <v>58.739999999999995</v>
      </c>
      <c r="AA140" s="339">
        <v>27</v>
      </c>
      <c r="AB140" s="339">
        <f t="shared" si="220"/>
        <v>50.739999999999995</v>
      </c>
      <c r="AC140" s="339">
        <v>8</v>
      </c>
      <c r="AD140" s="339">
        <v>14.72</v>
      </c>
      <c r="AE140" s="339">
        <v>14.22</v>
      </c>
      <c r="AF140" s="339">
        <v>0.5</v>
      </c>
      <c r="AG140" s="339">
        <v>14.72</v>
      </c>
      <c r="AH140" s="346" t="e">
        <f t="shared" si="221"/>
        <v>#REF!</v>
      </c>
      <c r="AI140" s="347" t="e">
        <f t="shared" si="222"/>
        <v>#REF!</v>
      </c>
      <c r="AJ140" s="346" t="e">
        <f t="shared" si="223"/>
        <v>#REF!</v>
      </c>
      <c r="AK140" s="348">
        <v>23.74</v>
      </c>
      <c r="AL140" s="349" t="e">
        <f t="shared" si="224"/>
        <v>#REF!</v>
      </c>
      <c r="AM140" s="348"/>
      <c r="AN140" s="303" t="e">
        <f t="shared" si="225"/>
        <v>#REF!</v>
      </c>
    </row>
    <row r="141" spans="1:40" ht="29.1" customHeight="1">
      <c r="A141" s="312" t="s">
        <v>161</v>
      </c>
      <c r="B141" s="357"/>
      <c r="C141" s="321"/>
      <c r="D141" s="316"/>
      <c r="E141" s="316"/>
      <c r="F141" s="315"/>
      <c r="G141" s="313" t="e">
        <f>VLOOKUP(A141,#REF!,4,0)</f>
        <v>#REF!</v>
      </c>
      <c r="H141" s="313" t="e">
        <f>VLOOKUP(A141,#REF!,5,0)</f>
        <v>#REF!</v>
      </c>
      <c r="I141" s="313" t="e">
        <f>VLOOKUP(A141,#REF!,6,0)</f>
        <v>#REF!</v>
      </c>
      <c r="J141" s="330">
        <v>0.6</v>
      </c>
      <c r="K141" s="330">
        <f t="shared" si="208"/>
        <v>0.4</v>
      </c>
      <c r="L141" s="331">
        <v>0</v>
      </c>
      <c r="M141" s="331">
        <v>1</v>
      </c>
      <c r="N141" s="331">
        <v>0</v>
      </c>
      <c r="O141" s="331" t="e">
        <f t="shared" si="209"/>
        <v>#REF!</v>
      </c>
      <c r="P141" s="331" t="e">
        <f t="shared" si="210"/>
        <v>#REF!</v>
      </c>
      <c r="Q141" s="331" t="e">
        <f t="shared" si="211"/>
        <v>#REF!</v>
      </c>
      <c r="R141" s="331" t="e">
        <f t="shared" si="212"/>
        <v>#REF!</v>
      </c>
      <c r="S141" s="331" t="e">
        <f t="shared" si="213"/>
        <v>#REF!</v>
      </c>
      <c r="T141" s="331" t="e">
        <f t="shared" si="214"/>
        <v>#REF!</v>
      </c>
      <c r="U141" s="338" t="e">
        <f t="shared" si="215"/>
        <v>#REF!</v>
      </c>
      <c r="V141" s="339" t="e">
        <f>VLOOKUP(A141,#REF!,7,0)</f>
        <v>#REF!</v>
      </c>
      <c r="W141" s="339" t="e">
        <f t="shared" si="216"/>
        <v>#REF!</v>
      </c>
      <c r="X141" s="339" t="e">
        <f t="shared" si="217"/>
        <v>#REF!</v>
      </c>
      <c r="Y141" s="339" t="e">
        <f t="shared" si="218"/>
        <v>#REF!</v>
      </c>
      <c r="Z141" s="339">
        <f t="shared" si="219"/>
        <v>8.43</v>
      </c>
      <c r="AA141" s="339">
        <v>3</v>
      </c>
      <c r="AB141" s="339">
        <f t="shared" si="220"/>
        <v>8.43</v>
      </c>
      <c r="AC141" s="339">
        <v>0</v>
      </c>
      <c r="AD141" s="339">
        <v>2.0099999999999998</v>
      </c>
      <c r="AE141" s="339">
        <v>2.0099999999999998</v>
      </c>
      <c r="AF141" s="339">
        <v>0</v>
      </c>
      <c r="AG141" s="339">
        <v>2.0099999999999998</v>
      </c>
      <c r="AH141" s="346" t="e">
        <f t="shared" si="221"/>
        <v>#REF!</v>
      </c>
      <c r="AI141" s="347" t="e">
        <f t="shared" si="222"/>
        <v>#REF!</v>
      </c>
      <c r="AJ141" s="346" t="e">
        <f t="shared" si="223"/>
        <v>#REF!</v>
      </c>
      <c r="AK141" s="348">
        <v>5.43</v>
      </c>
      <c r="AL141" s="349" t="e">
        <f t="shared" si="224"/>
        <v>#REF!</v>
      </c>
      <c r="AM141" s="351" t="e">
        <f>AK141-AI141</f>
        <v>#REF!</v>
      </c>
      <c r="AN141" s="303" t="e">
        <f t="shared" si="225"/>
        <v>#REF!</v>
      </c>
    </row>
    <row r="142" spans="1:40" ht="16.5" customHeight="1">
      <c r="A142" s="288" t="s">
        <v>162</v>
      </c>
      <c r="B142" s="317"/>
      <c r="C142" s="288" t="s">
        <v>55</v>
      </c>
      <c r="D142" s="316" t="s">
        <v>55</v>
      </c>
      <c r="E142" s="318" t="s">
        <v>64</v>
      </c>
      <c r="F142" s="315"/>
      <c r="G142" s="313" t="e">
        <f>VLOOKUP(A142,#REF!,4,0)</f>
        <v>#REF!</v>
      </c>
      <c r="H142" s="313" t="e">
        <f>VLOOKUP(A142,#REF!,5,0)</f>
        <v>#REF!</v>
      </c>
      <c r="I142" s="313" t="e">
        <f>VLOOKUP(A142,#REF!,6,0)</f>
        <v>#REF!</v>
      </c>
      <c r="J142" s="330">
        <v>0.6</v>
      </c>
      <c r="K142" s="330">
        <f t="shared" si="208"/>
        <v>0.4</v>
      </c>
      <c r="L142" s="333">
        <v>0.8</v>
      </c>
      <c r="M142" s="333">
        <v>0</v>
      </c>
      <c r="N142" s="333">
        <v>0.2</v>
      </c>
      <c r="O142" s="331" t="e">
        <f t="shared" si="209"/>
        <v>#REF!</v>
      </c>
      <c r="P142" s="331" t="e">
        <f t="shared" si="210"/>
        <v>#REF!</v>
      </c>
      <c r="Q142" s="331" t="e">
        <f t="shared" si="211"/>
        <v>#REF!</v>
      </c>
      <c r="R142" s="331" t="e">
        <f t="shared" si="212"/>
        <v>#REF!</v>
      </c>
      <c r="S142" s="331" t="e">
        <f t="shared" si="213"/>
        <v>#REF!</v>
      </c>
      <c r="T142" s="331" t="e">
        <f t="shared" si="214"/>
        <v>#REF!</v>
      </c>
      <c r="U142" s="338" t="e">
        <f t="shared" si="215"/>
        <v>#REF!</v>
      </c>
      <c r="V142" s="339" t="e">
        <f>VLOOKUP(A142,#REF!,7,0)</f>
        <v>#REF!</v>
      </c>
      <c r="W142" s="339" t="e">
        <f t="shared" si="216"/>
        <v>#REF!</v>
      </c>
      <c r="X142" s="339" t="e">
        <f t="shared" si="217"/>
        <v>#REF!</v>
      </c>
      <c r="Y142" s="339" t="e">
        <f t="shared" si="218"/>
        <v>#REF!</v>
      </c>
      <c r="Z142" s="339">
        <f t="shared" si="219"/>
        <v>217.84</v>
      </c>
      <c r="AA142" s="339">
        <v>184</v>
      </c>
      <c r="AB142" s="339">
        <f t="shared" si="220"/>
        <v>98.84</v>
      </c>
      <c r="AC142" s="339">
        <v>119</v>
      </c>
      <c r="AD142" s="339">
        <v>121.38</v>
      </c>
      <c r="AE142" s="339">
        <v>108.14</v>
      </c>
      <c r="AF142" s="339">
        <v>13.24</v>
      </c>
      <c r="AG142" s="339">
        <v>121.38</v>
      </c>
      <c r="AH142" s="346" t="e">
        <f t="shared" si="221"/>
        <v>#REF!</v>
      </c>
      <c r="AI142" s="347" t="e">
        <f t="shared" si="222"/>
        <v>#REF!</v>
      </c>
      <c r="AJ142" s="346" t="e">
        <f t="shared" si="223"/>
        <v>#REF!</v>
      </c>
      <c r="AK142" s="348">
        <v>-85.16</v>
      </c>
      <c r="AL142" s="349" t="e">
        <f t="shared" si="224"/>
        <v>#REF!</v>
      </c>
      <c r="AM142" s="348"/>
      <c r="AN142" s="303" t="e">
        <f t="shared" si="225"/>
        <v>#REF!</v>
      </c>
    </row>
    <row r="143" spans="1:40" ht="16.5" customHeight="1">
      <c r="A143" s="288" t="s">
        <v>163</v>
      </c>
      <c r="B143" s="288" t="s">
        <v>55</v>
      </c>
      <c r="C143" s="316" t="s">
        <v>55</v>
      </c>
      <c r="D143" s="316" t="s">
        <v>55</v>
      </c>
      <c r="E143" s="318" t="s">
        <v>60</v>
      </c>
      <c r="F143" s="315"/>
      <c r="G143" s="313" t="e">
        <f>VLOOKUP(A143,#REF!,4,0)</f>
        <v>#REF!</v>
      </c>
      <c r="H143" s="313" t="e">
        <f>VLOOKUP(A143,#REF!,5,0)</f>
        <v>#REF!</v>
      </c>
      <c r="I143" s="313" t="e">
        <f>VLOOKUP(A143,#REF!,6,0)</f>
        <v>#REF!</v>
      </c>
      <c r="J143" s="330">
        <v>0.8</v>
      </c>
      <c r="K143" s="330">
        <f t="shared" si="208"/>
        <v>0.19999999999999996</v>
      </c>
      <c r="L143" s="333">
        <v>0.7</v>
      </c>
      <c r="M143" s="333">
        <v>0</v>
      </c>
      <c r="N143" s="333">
        <v>0.3</v>
      </c>
      <c r="O143" s="331" t="e">
        <f t="shared" si="209"/>
        <v>#REF!</v>
      </c>
      <c r="P143" s="331" t="e">
        <f t="shared" si="210"/>
        <v>#REF!</v>
      </c>
      <c r="Q143" s="331" t="e">
        <f t="shared" si="211"/>
        <v>#REF!</v>
      </c>
      <c r="R143" s="331" t="e">
        <f t="shared" si="212"/>
        <v>#REF!</v>
      </c>
      <c r="S143" s="331" t="e">
        <f t="shared" si="213"/>
        <v>#REF!</v>
      </c>
      <c r="T143" s="331" t="e">
        <f t="shared" si="214"/>
        <v>#REF!</v>
      </c>
      <c r="U143" s="338" t="e">
        <f t="shared" si="215"/>
        <v>#REF!</v>
      </c>
      <c r="V143" s="339" t="e">
        <f>VLOOKUP(A143,#REF!,7,0)</f>
        <v>#REF!</v>
      </c>
      <c r="W143" s="339" t="e">
        <f t="shared" si="216"/>
        <v>#REF!</v>
      </c>
      <c r="X143" s="339" t="e">
        <f t="shared" si="217"/>
        <v>#REF!</v>
      </c>
      <c r="Y143" s="339" t="e">
        <f t="shared" si="218"/>
        <v>#REF!</v>
      </c>
      <c r="Z143" s="339">
        <f t="shared" si="219"/>
        <v>309.26</v>
      </c>
      <c r="AA143" s="339">
        <v>26</v>
      </c>
      <c r="AB143" s="339">
        <f t="shared" si="220"/>
        <v>292.26</v>
      </c>
      <c r="AC143" s="339">
        <v>17</v>
      </c>
      <c r="AD143" s="339">
        <v>10.61</v>
      </c>
      <c r="AE143" s="339">
        <v>10.79</v>
      </c>
      <c r="AF143" s="339">
        <v>-0.18</v>
      </c>
      <c r="AG143" s="339">
        <v>10.61</v>
      </c>
      <c r="AH143" s="346" t="e">
        <f t="shared" si="221"/>
        <v>#REF!</v>
      </c>
      <c r="AI143" s="347" t="e">
        <f t="shared" si="222"/>
        <v>#REF!</v>
      </c>
      <c r="AJ143" s="346" t="e">
        <f t="shared" si="223"/>
        <v>#REF!</v>
      </c>
      <c r="AK143" s="348">
        <v>266.26</v>
      </c>
      <c r="AL143" s="349" t="e">
        <f t="shared" si="224"/>
        <v>#REF!</v>
      </c>
      <c r="AM143" s="351" t="e">
        <f>AK143-AH143-AC143</f>
        <v>#REF!</v>
      </c>
      <c r="AN143" s="303" t="e">
        <f t="shared" si="225"/>
        <v>#REF!</v>
      </c>
    </row>
    <row r="144" spans="1:40" ht="16.5" customHeight="1">
      <c r="A144" s="288" t="s">
        <v>164</v>
      </c>
      <c r="B144" s="288" t="s">
        <v>55</v>
      </c>
      <c r="C144" s="316" t="s">
        <v>55</v>
      </c>
      <c r="D144" s="316" t="s">
        <v>55</v>
      </c>
      <c r="E144" s="318" t="s">
        <v>64</v>
      </c>
      <c r="F144" s="315"/>
      <c r="G144" s="313" t="e">
        <f>VLOOKUP(A144,#REF!,4,0)</f>
        <v>#REF!</v>
      </c>
      <c r="H144" s="313" t="e">
        <f>VLOOKUP(A144,#REF!,5,0)</f>
        <v>#REF!</v>
      </c>
      <c r="I144" s="313" t="e">
        <f>VLOOKUP(A144,#REF!,6,0)</f>
        <v>#REF!</v>
      </c>
      <c r="J144" s="330">
        <v>0.8</v>
      </c>
      <c r="K144" s="330">
        <f t="shared" si="208"/>
        <v>0.19999999999999996</v>
      </c>
      <c r="L144" s="333">
        <v>0.8</v>
      </c>
      <c r="M144" s="333">
        <v>0</v>
      </c>
      <c r="N144" s="333">
        <v>0.2</v>
      </c>
      <c r="O144" s="331" t="e">
        <f t="shared" si="209"/>
        <v>#REF!</v>
      </c>
      <c r="P144" s="331" t="e">
        <f t="shared" si="210"/>
        <v>#REF!</v>
      </c>
      <c r="Q144" s="331" t="e">
        <f t="shared" si="211"/>
        <v>#REF!</v>
      </c>
      <c r="R144" s="331" t="e">
        <f t="shared" si="212"/>
        <v>#REF!</v>
      </c>
      <c r="S144" s="331" t="e">
        <f t="shared" si="213"/>
        <v>#REF!</v>
      </c>
      <c r="T144" s="331" t="e">
        <f t="shared" si="214"/>
        <v>#REF!</v>
      </c>
      <c r="U144" s="338" t="e">
        <f t="shared" si="215"/>
        <v>#REF!</v>
      </c>
      <c r="V144" s="339" t="e">
        <f>VLOOKUP(A144,#REF!,7,0)</f>
        <v>#REF!</v>
      </c>
      <c r="W144" s="339" t="e">
        <f t="shared" si="216"/>
        <v>#REF!</v>
      </c>
      <c r="X144" s="339" t="e">
        <f t="shared" si="217"/>
        <v>#REF!</v>
      </c>
      <c r="Y144" s="339" t="e">
        <f t="shared" si="218"/>
        <v>#REF!</v>
      </c>
      <c r="Z144" s="339">
        <f t="shared" si="219"/>
        <v>303.07</v>
      </c>
      <c r="AA144" s="339">
        <v>139</v>
      </c>
      <c r="AB144" s="339">
        <f t="shared" si="220"/>
        <v>213.07</v>
      </c>
      <c r="AC144" s="339">
        <v>90</v>
      </c>
      <c r="AD144" s="339">
        <v>49.67</v>
      </c>
      <c r="AE144" s="339">
        <v>53.74</v>
      </c>
      <c r="AF144" s="339">
        <v>-4.07</v>
      </c>
      <c r="AG144" s="339">
        <v>49.67</v>
      </c>
      <c r="AH144" s="346" t="e">
        <f t="shared" si="221"/>
        <v>#REF!</v>
      </c>
      <c r="AI144" s="347" t="e">
        <f t="shared" si="222"/>
        <v>#REF!</v>
      </c>
      <c r="AJ144" s="346" t="e">
        <f t="shared" si="223"/>
        <v>#REF!</v>
      </c>
      <c r="AK144" s="348">
        <v>74.069999999999993</v>
      </c>
      <c r="AL144" s="349" t="e">
        <f t="shared" si="224"/>
        <v>#REF!</v>
      </c>
      <c r="AM144" s="348"/>
      <c r="AN144" s="303" t="e">
        <f t="shared" si="225"/>
        <v>#REF!</v>
      </c>
    </row>
    <row r="145" spans="1:40" ht="16.5" customHeight="1">
      <c r="A145" s="288" t="s">
        <v>165</v>
      </c>
      <c r="B145" s="288" t="s">
        <v>55</v>
      </c>
      <c r="C145" s="288" t="s">
        <v>55</v>
      </c>
      <c r="D145" s="316" t="s">
        <v>55</v>
      </c>
      <c r="E145" s="318" t="s">
        <v>64</v>
      </c>
      <c r="F145" s="315"/>
      <c r="G145" s="313" t="e">
        <f>VLOOKUP(A145,#REF!,4,0)</f>
        <v>#REF!</v>
      </c>
      <c r="H145" s="313" t="e">
        <f>VLOOKUP(A145,#REF!,5,0)</f>
        <v>#REF!</v>
      </c>
      <c r="I145" s="313" t="e">
        <f>VLOOKUP(A145,#REF!,6,0)</f>
        <v>#REF!</v>
      </c>
      <c r="J145" s="330">
        <v>0.8</v>
      </c>
      <c r="K145" s="330">
        <f t="shared" si="208"/>
        <v>0.19999999999999996</v>
      </c>
      <c r="L145" s="333">
        <v>0.8</v>
      </c>
      <c r="M145" s="333">
        <v>0</v>
      </c>
      <c r="N145" s="333">
        <v>0.2</v>
      </c>
      <c r="O145" s="331" t="e">
        <f t="shared" si="209"/>
        <v>#REF!</v>
      </c>
      <c r="P145" s="331" t="e">
        <f t="shared" si="210"/>
        <v>#REF!</v>
      </c>
      <c r="Q145" s="331" t="e">
        <f t="shared" si="211"/>
        <v>#REF!</v>
      </c>
      <c r="R145" s="331" t="e">
        <f t="shared" si="212"/>
        <v>#REF!</v>
      </c>
      <c r="S145" s="331" t="e">
        <f t="shared" si="213"/>
        <v>#REF!</v>
      </c>
      <c r="T145" s="331" t="e">
        <f t="shared" si="214"/>
        <v>#REF!</v>
      </c>
      <c r="U145" s="338" t="e">
        <f t="shared" si="215"/>
        <v>#REF!</v>
      </c>
      <c r="V145" s="339" t="e">
        <f>VLOOKUP(A145,#REF!,7,0)</f>
        <v>#REF!</v>
      </c>
      <c r="W145" s="339" t="e">
        <f t="shared" si="216"/>
        <v>#REF!</v>
      </c>
      <c r="X145" s="339" t="e">
        <f t="shared" si="217"/>
        <v>#REF!</v>
      </c>
      <c r="Y145" s="339" t="e">
        <f t="shared" si="218"/>
        <v>#REF!</v>
      </c>
      <c r="Z145" s="339">
        <f t="shared" si="219"/>
        <v>497.29</v>
      </c>
      <c r="AA145" s="339">
        <v>245</v>
      </c>
      <c r="AB145" s="339">
        <f t="shared" si="220"/>
        <v>338.29</v>
      </c>
      <c r="AC145" s="339">
        <v>159</v>
      </c>
      <c r="AD145" s="339">
        <v>71.709999999999994</v>
      </c>
      <c r="AE145" s="339">
        <v>83.35</v>
      </c>
      <c r="AF145" s="339">
        <v>-11.64</v>
      </c>
      <c r="AG145" s="339">
        <v>71.709999999999994</v>
      </c>
      <c r="AH145" s="346" t="e">
        <f t="shared" si="221"/>
        <v>#REF!</v>
      </c>
      <c r="AI145" s="347" t="e">
        <f t="shared" si="222"/>
        <v>#REF!</v>
      </c>
      <c r="AJ145" s="346" t="e">
        <f t="shared" si="223"/>
        <v>#REF!</v>
      </c>
      <c r="AK145" s="348">
        <v>93.29</v>
      </c>
      <c r="AL145" s="349" t="e">
        <f t="shared" si="224"/>
        <v>#REF!</v>
      </c>
      <c r="AM145" s="348"/>
      <c r="AN145" s="303" t="e">
        <f t="shared" si="225"/>
        <v>#REF!</v>
      </c>
    </row>
    <row r="146" spans="1:40" s="296" customFormat="1" ht="16.5" customHeight="1">
      <c r="A146" s="277" t="s">
        <v>166</v>
      </c>
      <c r="B146" s="277"/>
      <c r="C146" s="277"/>
      <c r="D146" s="319"/>
      <c r="E146" s="319"/>
      <c r="F146" s="277"/>
      <c r="G146" s="320" t="e">
        <f>SUM(G148:G161)</f>
        <v>#REF!</v>
      </c>
      <c r="H146" s="320" t="e">
        <f>SUM(H148:H161)</f>
        <v>#REF!</v>
      </c>
      <c r="I146" s="320" t="e">
        <f>SUM(I148:I161)</f>
        <v>#REF!</v>
      </c>
      <c r="J146" s="334"/>
      <c r="K146" s="334"/>
      <c r="L146" s="334"/>
      <c r="M146" s="334"/>
      <c r="N146" s="334"/>
      <c r="O146" s="327" t="e">
        <f t="shared" ref="O146:AG146" si="226">SUM(O148:O161)</f>
        <v>#REF!</v>
      </c>
      <c r="P146" s="327" t="e">
        <f t="shared" si="226"/>
        <v>#REF!</v>
      </c>
      <c r="Q146" s="327" t="e">
        <f t="shared" si="226"/>
        <v>#REF!</v>
      </c>
      <c r="R146" s="327" t="e">
        <f t="shared" si="226"/>
        <v>#REF!</v>
      </c>
      <c r="S146" s="327" t="e">
        <f t="shared" si="226"/>
        <v>#REF!</v>
      </c>
      <c r="T146" s="327" t="e">
        <f t="shared" si="226"/>
        <v>#REF!</v>
      </c>
      <c r="U146" s="327" t="e">
        <f t="shared" si="226"/>
        <v>#REF!</v>
      </c>
      <c r="V146" s="327" t="e">
        <f t="shared" si="226"/>
        <v>#REF!</v>
      </c>
      <c r="W146" s="327" t="e">
        <f t="shared" si="226"/>
        <v>#REF!</v>
      </c>
      <c r="X146" s="327" t="e">
        <f t="shared" si="226"/>
        <v>#REF!</v>
      </c>
      <c r="Y146" s="327" t="e">
        <f t="shared" si="226"/>
        <v>#REF!</v>
      </c>
      <c r="Z146" s="327">
        <f t="shared" si="226"/>
        <v>1641.1399999999999</v>
      </c>
      <c r="AA146" s="327">
        <f t="shared" si="226"/>
        <v>673</v>
      </c>
      <c r="AB146" s="327">
        <f t="shared" si="226"/>
        <v>1116.1400000000001</v>
      </c>
      <c r="AC146" s="327">
        <f t="shared" si="226"/>
        <v>525</v>
      </c>
      <c r="AD146" s="327">
        <f t="shared" si="226"/>
        <v>223.51</v>
      </c>
      <c r="AE146" s="327">
        <f t="shared" si="226"/>
        <v>252.92</v>
      </c>
      <c r="AF146" s="327">
        <f t="shared" si="226"/>
        <v>-29.41</v>
      </c>
      <c r="AG146" s="327">
        <f t="shared" si="226"/>
        <v>223.51</v>
      </c>
      <c r="AH146" s="327" t="e">
        <f t="shared" ref="AH146:AM146" si="227">SUM(AH148:AH161)</f>
        <v>#REF!</v>
      </c>
      <c r="AI146" s="327" t="e">
        <f t="shared" si="227"/>
        <v>#REF!</v>
      </c>
      <c r="AJ146" s="327" t="e">
        <f t="shared" si="227"/>
        <v>#REF!</v>
      </c>
      <c r="AK146" s="327">
        <f t="shared" si="227"/>
        <v>443.14</v>
      </c>
      <c r="AL146" s="352" t="e">
        <f t="shared" si="227"/>
        <v>#REF!</v>
      </c>
      <c r="AM146" s="327" t="e">
        <f t="shared" si="227"/>
        <v>#REF!</v>
      </c>
    </row>
    <row r="147" spans="1:40" s="296" customFormat="1" ht="24" customHeight="1">
      <c r="A147" s="277" t="s">
        <v>43</v>
      </c>
      <c r="B147" s="277"/>
      <c r="C147" s="277"/>
      <c r="D147" s="319"/>
      <c r="E147" s="319"/>
      <c r="F147" s="277"/>
      <c r="G147" s="320" t="e">
        <f>SUM(G148:G149)</f>
        <v>#REF!</v>
      </c>
      <c r="H147" s="320" t="e">
        <f>SUM(H148:H149)</f>
        <v>#REF!</v>
      </c>
      <c r="I147" s="320" t="e">
        <f>SUM(I148:I149)</f>
        <v>#REF!</v>
      </c>
      <c r="J147" s="334"/>
      <c r="K147" s="334"/>
      <c r="L147" s="334"/>
      <c r="M147" s="334"/>
      <c r="N147" s="334"/>
      <c r="O147" s="327" t="e">
        <f t="shared" ref="O147:AG147" si="228">SUM(O148:O149)</f>
        <v>#REF!</v>
      </c>
      <c r="P147" s="327" t="e">
        <f t="shared" si="228"/>
        <v>#REF!</v>
      </c>
      <c r="Q147" s="327" t="e">
        <f t="shared" si="228"/>
        <v>#REF!</v>
      </c>
      <c r="R147" s="327" t="e">
        <f t="shared" si="228"/>
        <v>#REF!</v>
      </c>
      <c r="S147" s="327" t="e">
        <f t="shared" si="228"/>
        <v>#REF!</v>
      </c>
      <c r="T147" s="327" t="e">
        <f t="shared" si="228"/>
        <v>#REF!</v>
      </c>
      <c r="U147" s="327" t="e">
        <f t="shared" si="228"/>
        <v>#REF!</v>
      </c>
      <c r="V147" s="327" t="e">
        <f t="shared" si="228"/>
        <v>#REF!</v>
      </c>
      <c r="W147" s="327" t="e">
        <f t="shared" si="228"/>
        <v>#REF!</v>
      </c>
      <c r="X147" s="327" t="e">
        <f t="shared" si="228"/>
        <v>#REF!</v>
      </c>
      <c r="Y147" s="327" t="e">
        <f t="shared" si="228"/>
        <v>#REF!</v>
      </c>
      <c r="Z147" s="327">
        <f t="shared" si="228"/>
        <v>126.91000000000001</v>
      </c>
      <c r="AA147" s="327">
        <f t="shared" si="228"/>
        <v>48</v>
      </c>
      <c r="AB147" s="327">
        <f t="shared" si="228"/>
        <v>113.91</v>
      </c>
      <c r="AC147" s="327">
        <f t="shared" si="228"/>
        <v>13</v>
      </c>
      <c r="AD147" s="327">
        <f t="shared" si="228"/>
        <v>43.07</v>
      </c>
      <c r="AE147" s="327">
        <f t="shared" si="228"/>
        <v>39.370000000000005</v>
      </c>
      <c r="AF147" s="327">
        <f t="shared" si="228"/>
        <v>3.7</v>
      </c>
      <c r="AG147" s="327">
        <f t="shared" si="228"/>
        <v>43.07</v>
      </c>
      <c r="AH147" s="327" t="e">
        <f t="shared" ref="AH147:AM147" si="229">SUM(AH148:AH149)</f>
        <v>#REF!</v>
      </c>
      <c r="AI147" s="327" t="e">
        <f t="shared" si="229"/>
        <v>#REF!</v>
      </c>
      <c r="AJ147" s="327" t="e">
        <f t="shared" si="229"/>
        <v>#REF!</v>
      </c>
      <c r="AK147" s="327">
        <f t="shared" si="229"/>
        <v>65.91</v>
      </c>
      <c r="AL147" s="352" t="e">
        <f t="shared" si="229"/>
        <v>#REF!</v>
      </c>
      <c r="AM147" s="327" t="e">
        <f t="shared" si="229"/>
        <v>#REF!</v>
      </c>
    </row>
    <row r="148" spans="1:40" ht="16.5" customHeight="1">
      <c r="A148" s="288" t="s">
        <v>167</v>
      </c>
      <c r="B148" s="288"/>
      <c r="C148" s="288" t="s">
        <v>55</v>
      </c>
      <c r="D148" s="316"/>
      <c r="E148" s="316"/>
      <c r="F148" s="315"/>
      <c r="G148" s="313" t="e">
        <f>VLOOKUP(A148,#REF!,4,0)</f>
        <v>#REF!</v>
      </c>
      <c r="H148" s="313" t="e">
        <f>VLOOKUP(A148,#REF!,5,0)</f>
        <v>#REF!</v>
      </c>
      <c r="I148" s="313" t="e">
        <f>VLOOKUP(A148,#REF!,6,0)</f>
        <v>#REF!</v>
      </c>
      <c r="J148" s="330">
        <v>0.6</v>
      </c>
      <c r="K148" s="330">
        <f t="shared" ref="K148:K161" si="230">1-J148</f>
        <v>0.4</v>
      </c>
      <c r="L148" s="331">
        <v>0</v>
      </c>
      <c r="M148" s="331">
        <v>1</v>
      </c>
      <c r="N148" s="331">
        <v>0</v>
      </c>
      <c r="O148" s="331" t="e">
        <f t="shared" si="209"/>
        <v>#REF!</v>
      </c>
      <c r="P148" s="331" t="e">
        <f t="shared" ref="P148:P161" si="231">ROUND(J148*(H148*0.2+I148*0.16),2)</f>
        <v>#REF!</v>
      </c>
      <c r="Q148" s="331" t="e">
        <f t="shared" ref="Q148:Q161" si="232">ROUND(K148*L148*(H148*0.2+I148*0.16),2)</f>
        <v>#REF!</v>
      </c>
      <c r="R148" s="331" t="e">
        <f t="shared" ref="R148:R161" si="233">ROUND(K148*M148*(H148*0.2+I148*0.16),2)</f>
        <v>#REF!</v>
      </c>
      <c r="S148" s="331" t="e">
        <f t="shared" ref="S148:S161" si="234">ROUND(K148*N148*(H148*0.2+I148*0.16),2)</f>
        <v>#REF!</v>
      </c>
      <c r="T148" s="331" t="e">
        <f t="shared" ref="T148:T161" si="235">R148+S148</f>
        <v>#REF!</v>
      </c>
      <c r="U148" s="338" t="e">
        <f t="shared" ref="U148:U161" si="236">ROUND((H148*0.2+I148*0.16),2)</f>
        <v>#REF!</v>
      </c>
      <c r="V148" s="339" t="e">
        <f>VLOOKUP(A148,#REF!,7,0)</f>
        <v>#REF!</v>
      </c>
      <c r="W148" s="339" t="e">
        <f t="shared" ref="W148:W161" si="237">X148+Y148</f>
        <v>#REF!</v>
      </c>
      <c r="X148" s="339" t="e">
        <f t="shared" ref="X148:X161" si="238">P148+V148</f>
        <v>#REF!</v>
      </c>
      <c r="Y148" s="339" t="e">
        <f t="shared" ref="Y148:Y161" si="239">Q148</f>
        <v>#REF!</v>
      </c>
      <c r="Z148" s="339">
        <f t="shared" ref="Z148:Z161" si="240">AB148+AC148</f>
        <v>65.990000000000009</v>
      </c>
      <c r="AA148" s="339">
        <v>25</v>
      </c>
      <c r="AB148" s="339">
        <f t="shared" ref="AB148:AB161" si="241">AA148+AK148</f>
        <v>58.99</v>
      </c>
      <c r="AC148" s="339">
        <v>7</v>
      </c>
      <c r="AD148" s="339">
        <v>26.51</v>
      </c>
      <c r="AE148" s="339">
        <v>23.89</v>
      </c>
      <c r="AF148" s="339">
        <v>2.62</v>
      </c>
      <c r="AG148" s="339">
        <v>26.51</v>
      </c>
      <c r="AH148" s="346" t="e">
        <f t="shared" ref="AH148:AH161" si="242">AI148+AJ148</f>
        <v>#REF!</v>
      </c>
      <c r="AI148" s="347" t="e">
        <f t="shared" ref="AI148:AI161" si="243">P148-AA148+V148</f>
        <v>#REF!</v>
      </c>
      <c r="AJ148" s="346" t="e">
        <f t="shared" ref="AJ148:AJ161" si="244">Q148-AC148</f>
        <v>#REF!</v>
      </c>
      <c r="AK148" s="348">
        <v>33.99</v>
      </c>
      <c r="AL148" s="349" t="e">
        <f t="shared" ref="AL148:AL161" si="245">W148-Z148</f>
        <v>#REF!</v>
      </c>
      <c r="AM148" s="351" t="e">
        <f>AK148-AI148</f>
        <v>#REF!</v>
      </c>
      <c r="AN148" s="303" t="e">
        <f t="shared" ref="AN148:AN161" si="246">AL148+AC148</f>
        <v>#REF!</v>
      </c>
    </row>
    <row r="149" spans="1:40" ht="16.5" customHeight="1">
      <c r="A149" s="288" t="s">
        <v>168</v>
      </c>
      <c r="B149" s="321"/>
      <c r="C149" s="316" t="s">
        <v>55</v>
      </c>
      <c r="D149" s="316" t="s">
        <v>46</v>
      </c>
      <c r="E149" s="316" t="s">
        <v>64</v>
      </c>
      <c r="F149" s="315"/>
      <c r="G149" s="313" t="e">
        <f>VLOOKUP(A149,#REF!,4,0)</f>
        <v>#REF!</v>
      </c>
      <c r="H149" s="313" t="e">
        <f>VLOOKUP(A149,#REF!,5,0)</f>
        <v>#REF!</v>
      </c>
      <c r="I149" s="313" t="e">
        <f>VLOOKUP(A149,#REF!,6,0)</f>
        <v>#REF!</v>
      </c>
      <c r="J149" s="330">
        <v>0.6</v>
      </c>
      <c r="K149" s="330">
        <f t="shared" si="230"/>
        <v>0.4</v>
      </c>
      <c r="L149" s="333">
        <v>0.6</v>
      </c>
      <c r="M149" s="331">
        <v>0.4</v>
      </c>
      <c r="N149" s="331"/>
      <c r="O149" s="331" t="e">
        <f t="shared" si="209"/>
        <v>#REF!</v>
      </c>
      <c r="P149" s="331" t="e">
        <f t="shared" si="231"/>
        <v>#REF!</v>
      </c>
      <c r="Q149" s="331" t="e">
        <f t="shared" si="232"/>
        <v>#REF!</v>
      </c>
      <c r="R149" s="331" t="e">
        <f t="shared" si="233"/>
        <v>#REF!</v>
      </c>
      <c r="S149" s="331" t="e">
        <f t="shared" si="234"/>
        <v>#REF!</v>
      </c>
      <c r="T149" s="331" t="e">
        <f t="shared" si="235"/>
        <v>#REF!</v>
      </c>
      <c r="U149" s="338" t="e">
        <f t="shared" si="236"/>
        <v>#REF!</v>
      </c>
      <c r="V149" s="339" t="e">
        <f>VLOOKUP(A149,#REF!,7,0)</f>
        <v>#REF!</v>
      </c>
      <c r="W149" s="339" t="e">
        <f t="shared" si="237"/>
        <v>#REF!</v>
      </c>
      <c r="X149" s="339" t="e">
        <f t="shared" si="238"/>
        <v>#REF!</v>
      </c>
      <c r="Y149" s="339" t="e">
        <f t="shared" si="239"/>
        <v>#REF!</v>
      </c>
      <c r="Z149" s="339">
        <f t="shared" si="240"/>
        <v>60.92</v>
      </c>
      <c r="AA149" s="339">
        <v>23</v>
      </c>
      <c r="AB149" s="339">
        <f t="shared" si="241"/>
        <v>54.92</v>
      </c>
      <c r="AC149" s="339">
        <v>6</v>
      </c>
      <c r="AD149" s="339">
        <v>16.559999999999999</v>
      </c>
      <c r="AE149" s="339">
        <v>15.48</v>
      </c>
      <c r="AF149" s="339">
        <v>1.08</v>
      </c>
      <c r="AG149" s="339">
        <v>16.559999999999999</v>
      </c>
      <c r="AH149" s="346" t="e">
        <f t="shared" si="242"/>
        <v>#REF!</v>
      </c>
      <c r="AI149" s="347" t="e">
        <f t="shared" si="243"/>
        <v>#REF!</v>
      </c>
      <c r="AJ149" s="346" t="e">
        <f t="shared" si="244"/>
        <v>#REF!</v>
      </c>
      <c r="AK149" s="348">
        <v>31.92</v>
      </c>
      <c r="AL149" s="349" t="e">
        <f t="shared" si="245"/>
        <v>#REF!</v>
      </c>
      <c r="AM149" s="348"/>
      <c r="AN149" s="303" t="e">
        <f t="shared" si="246"/>
        <v>#REF!</v>
      </c>
    </row>
    <row r="150" spans="1:40" ht="16.5" customHeight="1">
      <c r="A150" s="288" t="s">
        <v>169</v>
      </c>
      <c r="B150" s="288" t="s">
        <v>55</v>
      </c>
      <c r="C150" s="288" t="s">
        <v>55</v>
      </c>
      <c r="D150" s="316" t="s">
        <v>55</v>
      </c>
      <c r="E150" s="318" t="s">
        <v>64</v>
      </c>
      <c r="F150" s="315" t="s">
        <v>55</v>
      </c>
      <c r="G150" s="313" t="e">
        <f>VLOOKUP(A150,#REF!,4,0)</f>
        <v>#REF!</v>
      </c>
      <c r="H150" s="313" t="e">
        <f>VLOOKUP(A150,#REF!,5,0)</f>
        <v>#REF!</v>
      </c>
      <c r="I150" s="313" t="e">
        <f>VLOOKUP(A150,#REF!,6,0)</f>
        <v>#REF!</v>
      </c>
      <c r="J150" s="330">
        <v>0.8</v>
      </c>
      <c r="K150" s="330">
        <f t="shared" si="230"/>
        <v>0.19999999999999996</v>
      </c>
      <c r="L150" s="333">
        <v>0.8</v>
      </c>
      <c r="M150" s="333">
        <v>0</v>
      </c>
      <c r="N150" s="333">
        <v>0.2</v>
      </c>
      <c r="O150" s="331" t="e">
        <f t="shared" si="209"/>
        <v>#REF!</v>
      </c>
      <c r="P150" s="331" t="e">
        <f t="shared" si="231"/>
        <v>#REF!</v>
      </c>
      <c r="Q150" s="331" t="e">
        <f t="shared" si="232"/>
        <v>#REF!</v>
      </c>
      <c r="R150" s="331" t="e">
        <f t="shared" si="233"/>
        <v>#REF!</v>
      </c>
      <c r="S150" s="331" t="e">
        <f t="shared" si="234"/>
        <v>#REF!</v>
      </c>
      <c r="T150" s="331" t="e">
        <f t="shared" si="235"/>
        <v>#REF!</v>
      </c>
      <c r="U150" s="338" t="e">
        <f t="shared" si="236"/>
        <v>#REF!</v>
      </c>
      <c r="V150" s="339" t="e">
        <f>VLOOKUP(A150,#REF!,7,0)</f>
        <v>#REF!</v>
      </c>
      <c r="W150" s="339" t="e">
        <f t="shared" si="237"/>
        <v>#REF!</v>
      </c>
      <c r="X150" s="339" t="e">
        <f t="shared" si="238"/>
        <v>#REF!</v>
      </c>
      <c r="Y150" s="339" t="e">
        <f t="shared" si="239"/>
        <v>#REF!</v>
      </c>
      <c r="Z150" s="339">
        <f t="shared" si="240"/>
        <v>266.72000000000003</v>
      </c>
      <c r="AA150" s="339">
        <v>104</v>
      </c>
      <c r="AB150" s="339">
        <f t="shared" si="241"/>
        <v>170.72</v>
      </c>
      <c r="AC150" s="339">
        <v>96</v>
      </c>
      <c r="AD150" s="339">
        <v>39.28</v>
      </c>
      <c r="AE150" s="339">
        <v>41.53</v>
      </c>
      <c r="AF150" s="339">
        <v>-2.25</v>
      </c>
      <c r="AG150" s="339">
        <v>39.28</v>
      </c>
      <c r="AH150" s="346" t="e">
        <f t="shared" si="242"/>
        <v>#REF!</v>
      </c>
      <c r="AI150" s="347" t="e">
        <f t="shared" si="243"/>
        <v>#REF!</v>
      </c>
      <c r="AJ150" s="346" t="e">
        <f t="shared" si="244"/>
        <v>#REF!</v>
      </c>
      <c r="AK150" s="348">
        <v>66.72</v>
      </c>
      <c r="AL150" s="349" t="e">
        <f t="shared" si="245"/>
        <v>#REF!</v>
      </c>
      <c r="AM150" s="348"/>
      <c r="AN150" s="303" t="e">
        <f t="shared" si="246"/>
        <v>#REF!</v>
      </c>
    </row>
    <row r="151" spans="1:40" ht="16.5" customHeight="1">
      <c r="A151" s="288" t="s">
        <v>170</v>
      </c>
      <c r="B151" s="322"/>
      <c r="C151" s="288" t="s">
        <v>55</v>
      </c>
      <c r="D151" s="316" t="s">
        <v>55</v>
      </c>
      <c r="E151" s="318" t="s">
        <v>64</v>
      </c>
      <c r="F151" s="315"/>
      <c r="G151" s="313" t="e">
        <f>VLOOKUP(A151,#REF!,4,0)</f>
        <v>#REF!</v>
      </c>
      <c r="H151" s="313" t="e">
        <f>VLOOKUP(A151,#REF!,5,0)</f>
        <v>#REF!</v>
      </c>
      <c r="I151" s="313" t="e">
        <f>VLOOKUP(A151,#REF!,6,0)</f>
        <v>#REF!</v>
      </c>
      <c r="J151" s="330">
        <v>0.6</v>
      </c>
      <c r="K151" s="330">
        <f t="shared" si="230"/>
        <v>0.4</v>
      </c>
      <c r="L151" s="333">
        <v>0.8</v>
      </c>
      <c r="M151" s="333">
        <v>0</v>
      </c>
      <c r="N151" s="333">
        <v>0.2</v>
      </c>
      <c r="O151" s="331" t="e">
        <f t="shared" si="209"/>
        <v>#REF!</v>
      </c>
      <c r="P151" s="331" t="e">
        <f t="shared" si="231"/>
        <v>#REF!</v>
      </c>
      <c r="Q151" s="331" t="e">
        <f t="shared" si="232"/>
        <v>#REF!</v>
      </c>
      <c r="R151" s="331" t="e">
        <f t="shared" si="233"/>
        <v>#REF!</v>
      </c>
      <c r="S151" s="331" t="e">
        <f t="shared" si="234"/>
        <v>#REF!</v>
      </c>
      <c r="T151" s="331" t="e">
        <f t="shared" si="235"/>
        <v>#REF!</v>
      </c>
      <c r="U151" s="338" t="e">
        <f t="shared" si="236"/>
        <v>#REF!</v>
      </c>
      <c r="V151" s="339" t="e">
        <f>VLOOKUP(A151,#REF!,7,0)</f>
        <v>#REF!</v>
      </c>
      <c r="W151" s="339" t="e">
        <f t="shared" si="237"/>
        <v>#REF!</v>
      </c>
      <c r="X151" s="339" t="e">
        <f t="shared" si="238"/>
        <v>#REF!</v>
      </c>
      <c r="Y151" s="339" t="e">
        <f t="shared" si="239"/>
        <v>#REF!</v>
      </c>
      <c r="Z151" s="339">
        <f t="shared" si="240"/>
        <v>129.47</v>
      </c>
      <c r="AA151" s="339">
        <v>50</v>
      </c>
      <c r="AB151" s="339">
        <f t="shared" si="241"/>
        <v>96.47</v>
      </c>
      <c r="AC151" s="339">
        <v>33</v>
      </c>
      <c r="AD151" s="339">
        <v>28.95</v>
      </c>
      <c r="AE151" s="339">
        <v>26.66</v>
      </c>
      <c r="AF151" s="339">
        <v>2.29</v>
      </c>
      <c r="AG151" s="339">
        <v>28.95</v>
      </c>
      <c r="AH151" s="346" t="e">
        <f t="shared" si="242"/>
        <v>#REF!</v>
      </c>
      <c r="AI151" s="347" t="e">
        <f t="shared" si="243"/>
        <v>#REF!</v>
      </c>
      <c r="AJ151" s="346" t="e">
        <f t="shared" si="244"/>
        <v>#REF!</v>
      </c>
      <c r="AK151" s="348">
        <v>46.47</v>
      </c>
      <c r="AL151" s="349" t="e">
        <f t="shared" si="245"/>
        <v>#REF!</v>
      </c>
      <c r="AM151" s="348"/>
      <c r="AN151" s="303" t="e">
        <f t="shared" si="246"/>
        <v>#REF!</v>
      </c>
    </row>
    <row r="152" spans="1:40" ht="16.5" customHeight="1">
      <c r="A152" s="288" t="s">
        <v>171</v>
      </c>
      <c r="B152" s="322"/>
      <c r="C152" s="316" t="s">
        <v>55</v>
      </c>
      <c r="D152" s="316" t="s">
        <v>55</v>
      </c>
      <c r="E152" s="318" t="s">
        <v>64</v>
      </c>
      <c r="F152" s="315"/>
      <c r="G152" s="313" t="e">
        <f>VLOOKUP(A152,#REF!,4,0)</f>
        <v>#REF!</v>
      </c>
      <c r="H152" s="313" t="e">
        <f>VLOOKUP(A152,#REF!,5,0)</f>
        <v>#REF!</v>
      </c>
      <c r="I152" s="313" t="e">
        <f>VLOOKUP(A152,#REF!,6,0)</f>
        <v>#REF!</v>
      </c>
      <c r="J152" s="330">
        <v>0.6</v>
      </c>
      <c r="K152" s="330">
        <f t="shared" si="230"/>
        <v>0.4</v>
      </c>
      <c r="L152" s="333">
        <v>0.8</v>
      </c>
      <c r="M152" s="333">
        <v>0</v>
      </c>
      <c r="N152" s="333">
        <v>0.2</v>
      </c>
      <c r="O152" s="331" t="e">
        <f t="shared" si="209"/>
        <v>#REF!</v>
      </c>
      <c r="P152" s="331" t="e">
        <f t="shared" si="231"/>
        <v>#REF!</v>
      </c>
      <c r="Q152" s="331" t="e">
        <f t="shared" si="232"/>
        <v>#REF!</v>
      </c>
      <c r="R152" s="331" t="e">
        <f t="shared" si="233"/>
        <v>#REF!</v>
      </c>
      <c r="S152" s="331" t="e">
        <f t="shared" si="234"/>
        <v>#REF!</v>
      </c>
      <c r="T152" s="331" t="e">
        <f t="shared" si="235"/>
        <v>#REF!</v>
      </c>
      <c r="U152" s="338" t="e">
        <f t="shared" si="236"/>
        <v>#REF!</v>
      </c>
      <c r="V152" s="339" t="e">
        <f>VLOOKUP(A152,#REF!,7,0)</f>
        <v>#REF!</v>
      </c>
      <c r="W152" s="339" t="e">
        <f t="shared" si="237"/>
        <v>#REF!</v>
      </c>
      <c r="X152" s="339" t="e">
        <f t="shared" si="238"/>
        <v>#REF!</v>
      </c>
      <c r="Y152" s="339" t="e">
        <f t="shared" si="239"/>
        <v>#REF!</v>
      </c>
      <c r="Z152" s="339">
        <f t="shared" si="240"/>
        <v>224.76</v>
      </c>
      <c r="AA152" s="339">
        <v>102</v>
      </c>
      <c r="AB152" s="339">
        <f t="shared" si="241"/>
        <v>158.76</v>
      </c>
      <c r="AC152" s="339">
        <v>66</v>
      </c>
      <c r="AD152" s="339">
        <v>19.09</v>
      </c>
      <c r="AE152" s="339">
        <v>27.09</v>
      </c>
      <c r="AF152" s="339">
        <v>-8</v>
      </c>
      <c r="AG152" s="339">
        <v>19.09</v>
      </c>
      <c r="AH152" s="346" t="e">
        <f t="shared" si="242"/>
        <v>#REF!</v>
      </c>
      <c r="AI152" s="347" t="e">
        <f t="shared" si="243"/>
        <v>#REF!</v>
      </c>
      <c r="AJ152" s="346" t="e">
        <f t="shared" si="244"/>
        <v>#REF!</v>
      </c>
      <c r="AK152" s="348">
        <v>56.76</v>
      </c>
      <c r="AL152" s="349" t="e">
        <f t="shared" si="245"/>
        <v>#REF!</v>
      </c>
      <c r="AM152" s="348"/>
      <c r="AN152" s="303" t="e">
        <f t="shared" si="246"/>
        <v>#REF!</v>
      </c>
    </row>
    <row r="153" spans="1:40" ht="16.5" customHeight="1">
      <c r="A153" s="288" t="s">
        <v>172</v>
      </c>
      <c r="B153" s="288" t="s">
        <v>55</v>
      </c>
      <c r="C153" s="288" t="s">
        <v>55</v>
      </c>
      <c r="D153" s="316" t="s">
        <v>55</v>
      </c>
      <c r="E153" s="318" t="s">
        <v>64</v>
      </c>
      <c r="F153" s="315" t="s">
        <v>55</v>
      </c>
      <c r="G153" s="313" t="e">
        <f>VLOOKUP(A153,#REF!,4,0)</f>
        <v>#REF!</v>
      </c>
      <c r="H153" s="313" t="e">
        <f>VLOOKUP(A153,#REF!,5,0)</f>
        <v>#REF!</v>
      </c>
      <c r="I153" s="313" t="e">
        <f>VLOOKUP(A153,#REF!,6,0)</f>
        <v>#REF!</v>
      </c>
      <c r="J153" s="330">
        <v>0.8</v>
      </c>
      <c r="K153" s="330">
        <f t="shared" si="230"/>
        <v>0.19999999999999996</v>
      </c>
      <c r="L153" s="333">
        <v>0.8</v>
      </c>
      <c r="M153" s="333">
        <v>0</v>
      </c>
      <c r="N153" s="333">
        <v>0.2</v>
      </c>
      <c r="O153" s="331" t="e">
        <f t="shared" si="209"/>
        <v>#REF!</v>
      </c>
      <c r="P153" s="331" t="e">
        <f t="shared" si="231"/>
        <v>#REF!</v>
      </c>
      <c r="Q153" s="331" t="e">
        <f t="shared" si="232"/>
        <v>#REF!</v>
      </c>
      <c r="R153" s="331" t="e">
        <f t="shared" si="233"/>
        <v>#REF!</v>
      </c>
      <c r="S153" s="331" t="e">
        <f t="shared" si="234"/>
        <v>#REF!</v>
      </c>
      <c r="T153" s="331" t="e">
        <f t="shared" si="235"/>
        <v>#REF!</v>
      </c>
      <c r="U153" s="338" t="e">
        <f t="shared" si="236"/>
        <v>#REF!</v>
      </c>
      <c r="V153" s="339" t="e">
        <f>VLOOKUP(A153,#REF!,7,0)</f>
        <v>#REF!</v>
      </c>
      <c r="W153" s="339" t="e">
        <f t="shared" si="237"/>
        <v>#REF!</v>
      </c>
      <c r="X153" s="339" t="e">
        <f t="shared" si="238"/>
        <v>#REF!</v>
      </c>
      <c r="Y153" s="339" t="e">
        <f t="shared" si="239"/>
        <v>#REF!</v>
      </c>
      <c r="Z153" s="339">
        <f t="shared" si="240"/>
        <v>136.13</v>
      </c>
      <c r="AA153" s="339">
        <v>62</v>
      </c>
      <c r="AB153" s="339">
        <f t="shared" si="241"/>
        <v>79.13</v>
      </c>
      <c r="AC153" s="339">
        <v>57</v>
      </c>
      <c r="AD153" s="339">
        <v>-0.68</v>
      </c>
      <c r="AE153" s="339">
        <v>10.32</v>
      </c>
      <c r="AF153" s="339">
        <v>-11</v>
      </c>
      <c r="AG153" s="339">
        <v>-0.68</v>
      </c>
      <c r="AH153" s="346" t="e">
        <f t="shared" si="242"/>
        <v>#REF!</v>
      </c>
      <c r="AI153" s="347" t="e">
        <f t="shared" si="243"/>
        <v>#REF!</v>
      </c>
      <c r="AJ153" s="346" t="e">
        <f t="shared" si="244"/>
        <v>#REF!</v>
      </c>
      <c r="AK153" s="348">
        <v>17.13</v>
      </c>
      <c r="AL153" s="349" t="e">
        <f t="shared" si="245"/>
        <v>#REF!</v>
      </c>
      <c r="AM153" s="348"/>
      <c r="AN153" s="303" t="e">
        <f t="shared" si="246"/>
        <v>#REF!</v>
      </c>
    </row>
    <row r="154" spans="1:40" ht="16.5" customHeight="1">
      <c r="A154" s="288" t="s">
        <v>173</v>
      </c>
      <c r="B154" s="288" t="s">
        <v>55</v>
      </c>
      <c r="C154" s="288" t="s">
        <v>55</v>
      </c>
      <c r="D154" s="316" t="s">
        <v>55</v>
      </c>
      <c r="E154" s="318" t="s">
        <v>64</v>
      </c>
      <c r="F154" s="315" t="s">
        <v>55</v>
      </c>
      <c r="G154" s="313" t="e">
        <f>VLOOKUP(A154,#REF!,4,0)</f>
        <v>#REF!</v>
      </c>
      <c r="H154" s="313" t="e">
        <f>VLOOKUP(A154,#REF!,5,0)</f>
        <v>#REF!</v>
      </c>
      <c r="I154" s="313" t="e">
        <f>VLOOKUP(A154,#REF!,6,0)</f>
        <v>#REF!</v>
      </c>
      <c r="J154" s="330">
        <v>0.8</v>
      </c>
      <c r="K154" s="330">
        <f t="shared" si="230"/>
        <v>0.19999999999999996</v>
      </c>
      <c r="L154" s="333">
        <v>0.8</v>
      </c>
      <c r="M154" s="333">
        <v>0</v>
      </c>
      <c r="N154" s="333">
        <v>0.2</v>
      </c>
      <c r="O154" s="331" t="e">
        <f t="shared" si="209"/>
        <v>#REF!</v>
      </c>
      <c r="P154" s="331" t="e">
        <f t="shared" si="231"/>
        <v>#REF!</v>
      </c>
      <c r="Q154" s="331" t="e">
        <f t="shared" si="232"/>
        <v>#REF!</v>
      </c>
      <c r="R154" s="331" t="e">
        <f t="shared" si="233"/>
        <v>#REF!</v>
      </c>
      <c r="S154" s="331" t="e">
        <f t="shared" si="234"/>
        <v>#REF!</v>
      </c>
      <c r="T154" s="331" t="e">
        <f t="shared" si="235"/>
        <v>#REF!</v>
      </c>
      <c r="U154" s="338" t="e">
        <f t="shared" si="236"/>
        <v>#REF!</v>
      </c>
      <c r="V154" s="339" t="e">
        <f>VLOOKUP(A154,#REF!,7,0)</f>
        <v>#REF!</v>
      </c>
      <c r="W154" s="339" t="e">
        <f t="shared" si="237"/>
        <v>#REF!</v>
      </c>
      <c r="X154" s="339" t="e">
        <f t="shared" si="238"/>
        <v>#REF!</v>
      </c>
      <c r="Y154" s="339" t="e">
        <f t="shared" si="239"/>
        <v>#REF!</v>
      </c>
      <c r="Z154" s="339">
        <f t="shared" si="240"/>
        <v>127.33</v>
      </c>
      <c r="AA154" s="339">
        <v>37</v>
      </c>
      <c r="AB154" s="339">
        <f t="shared" si="241"/>
        <v>93.33</v>
      </c>
      <c r="AC154" s="339">
        <v>34</v>
      </c>
      <c r="AD154" s="339">
        <v>38.69</v>
      </c>
      <c r="AE154" s="339">
        <v>29.57</v>
      </c>
      <c r="AF154" s="339">
        <v>9.1199999999999992</v>
      </c>
      <c r="AG154" s="339">
        <v>38.69</v>
      </c>
      <c r="AH154" s="346" t="e">
        <f t="shared" si="242"/>
        <v>#REF!</v>
      </c>
      <c r="AI154" s="347" t="e">
        <f t="shared" si="243"/>
        <v>#REF!</v>
      </c>
      <c r="AJ154" s="346" t="e">
        <f t="shared" si="244"/>
        <v>#REF!</v>
      </c>
      <c r="AK154" s="348">
        <v>56.33</v>
      </c>
      <c r="AL154" s="349" t="e">
        <f t="shared" si="245"/>
        <v>#REF!</v>
      </c>
      <c r="AM154" s="348"/>
      <c r="AN154" s="303" t="e">
        <f t="shared" si="246"/>
        <v>#REF!</v>
      </c>
    </row>
    <row r="155" spans="1:40" ht="16.5" customHeight="1">
      <c r="A155" s="288" t="s">
        <v>174</v>
      </c>
      <c r="B155" s="288" t="s">
        <v>55</v>
      </c>
      <c r="C155" s="288" t="s">
        <v>55</v>
      </c>
      <c r="D155" s="316" t="s">
        <v>55</v>
      </c>
      <c r="E155" s="318" t="s">
        <v>64</v>
      </c>
      <c r="F155" s="315" t="s">
        <v>55</v>
      </c>
      <c r="G155" s="313" t="e">
        <f>VLOOKUP(A155,#REF!,4,0)</f>
        <v>#REF!</v>
      </c>
      <c r="H155" s="313" t="e">
        <f>VLOOKUP(A155,#REF!,5,0)</f>
        <v>#REF!</v>
      </c>
      <c r="I155" s="313" t="e">
        <f>VLOOKUP(A155,#REF!,6,0)</f>
        <v>#REF!</v>
      </c>
      <c r="J155" s="330">
        <v>0.8</v>
      </c>
      <c r="K155" s="330">
        <f t="shared" si="230"/>
        <v>0.19999999999999996</v>
      </c>
      <c r="L155" s="333">
        <v>0.8</v>
      </c>
      <c r="M155" s="333">
        <v>0</v>
      </c>
      <c r="N155" s="333">
        <v>0.2</v>
      </c>
      <c r="O155" s="331" t="e">
        <f t="shared" si="209"/>
        <v>#REF!</v>
      </c>
      <c r="P155" s="331" t="e">
        <f t="shared" si="231"/>
        <v>#REF!</v>
      </c>
      <c r="Q155" s="331" t="e">
        <f t="shared" si="232"/>
        <v>#REF!</v>
      </c>
      <c r="R155" s="331" t="e">
        <f t="shared" si="233"/>
        <v>#REF!</v>
      </c>
      <c r="S155" s="331" t="e">
        <f t="shared" si="234"/>
        <v>#REF!</v>
      </c>
      <c r="T155" s="331" t="e">
        <f t="shared" si="235"/>
        <v>#REF!</v>
      </c>
      <c r="U155" s="338" t="e">
        <f t="shared" si="236"/>
        <v>#REF!</v>
      </c>
      <c r="V155" s="339" t="e">
        <f>VLOOKUP(A155,#REF!,7,0)</f>
        <v>#REF!</v>
      </c>
      <c r="W155" s="339" t="e">
        <f t="shared" si="237"/>
        <v>#REF!</v>
      </c>
      <c r="X155" s="339" t="e">
        <f t="shared" si="238"/>
        <v>#REF!</v>
      </c>
      <c r="Y155" s="339" t="e">
        <f t="shared" si="239"/>
        <v>#REF!</v>
      </c>
      <c r="Z155" s="339">
        <f t="shared" si="240"/>
        <v>91.84</v>
      </c>
      <c r="AA155" s="339">
        <v>35</v>
      </c>
      <c r="AB155" s="339">
        <f t="shared" si="241"/>
        <v>59.84</v>
      </c>
      <c r="AC155" s="339">
        <v>32</v>
      </c>
      <c r="AD155" s="339">
        <v>14.89</v>
      </c>
      <c r="AE155" s="339">
        <v>15.02</v>
      </c>
      <c r="AF155" s="339">
        <v>-0.13</v>
      </c>
      <c r="AG155" s="339">
        <v>14.89</v>
      </c>
      <c r="AH155" s="346" t="e">
        <f t="shared" si="242"/>
        <v>#REF!</v>
      </c>
      <c r="AI155" s="347" t="e">
        <f t="shared" si="243"/>
        <v>#REF!</v>
      </c>
      <c r="AJ155" s="346" t="e">
        <f t="shared" si="244"/>
        <v>#REF!</v>
      </c>
      <c r="AK155" s="348">
        <v>24.84</v>
      </c>
      <c r="AL155" s="349" t="e">
        <f t="shared" si="245"/>
        <v>#REF!</v>
      </c>
      <c r="AM155" s="348"/>
      <c r="AN155" s="303" t="e">
        <f t="shared" si="246"/>
        <v>#REF!</v>
      </c>
    </row>
    <row r="156" spans="1:40" ht="16.5" customHeight="1">
      <c r="A156" s="288" t="s">
        <v>175</v>
      </c>
      <c r="B156" s="317"/>
      <c r="C156" s="316" t="s">
        <v>55</v>
      </c>
      <c r="D156" s="316" t="s">
        <v>55</v>
      </c>
      <c r="E156" s="318" t="s">
        <v>64</v>
      </c>
      <c r="F156" s="315"/>
      <c r="G156" s="313" t="e">
        <f>VLOOKUP(A156,#REF!,4,0)</f>
        <v>#REF!</v>
      </c>
      <c r="H156" s="313" t="e">
        <f>VLOOKUP(A156,#REF!,5,0)</f>
        <v>#REF!</v>
      </c>
      <c r="I156" s="313" t="e">
        <f>VLOOKUP(A156,#REF!,6,0)</f>
        <v>#REF!</v>
      </c>
      <c r="J156" s="330">
        <v>0.6</v>
      </c>
      <c r="K156" s="330">
        <f t="shared" si="230"/>
        <v>0.4</v>
      </c>
      <c r="L156" s="333">
        <v>0.8</v>
      </c>
      <c r="M156" s="333">
        <v>0</v>
      </c>
      <c r="N156" s="333">
        <v>0.2</v>
      </c>
      <c r="O156" s="331" t="e">
        <f t="shared" si="209"/>
        <v>#REF!</v>
      </c>
      <c r="P156" s="331" t="e">
        <f t="shared" si="231"/>
        <v>#REF!</v>
      </c>
      <c r="Q156" s="331" t="e">
        <f t="shared" si="232"/>
        <v>#REF!</v>
      </c>
      <c r="R156" s="331" t="e">
        <f t="shared" si="233"/>
        <v>#REF!</v>
      </c>
      <c r="S156" s="331" t="e">
        <f t="shared" si="234"/>
        <v>#REF!</v>
      </c>
      <c r="T156" s="331" t="e">
        <f t="shared" si="235"/>
        <v>#REF!</v>
      </c>
      <c r="U156" s="338" t="e">
        <f t="shared" si="236"/>
        <v>#REF!</v>
      </c>
      <c r="V156" s="339" t="e">
        <f>VLOOKUP(A156,#REF!,7,0)</f>
        <v>#REF!</v>
      </c>
      <c r="W156" s="339" t="e">
        <f t="shared" si="237"/>
        <v>#REF!</v>
      </c>
      <c r="X156" s="339" t="e">
        <f t="shared" si="238"/>
        <v>#REF!</v>
      </c>
      <c r="Y156" s="339" t="e">
        <f t="shared" si="239"/>
        <v>#REF!</v>
      </c>
      <c r="Z156" s="339">
        <f t="shared" si="240"/>
        <v>70.5</v>
      </c>
      <c r="AA156" s="339">
        <v>25</v>
      </c>
      <c r="AB156" s="339">
        <f t="shared" si="241"/>
        <v>54.5</v>
      </c>
      <c r="AC156" s="339">
        <v>16</v>
      </c>
      <c r="AD156" s="339">
        <v>18.28</v>
      </c>
      <c r="AE156" s="339">
        <v>15.93</v>
      </c>
      <c r="AF156" s="339">
        <v>2.35</v>
      </c>
      <c r="AG156" s="339">
        <v>18.28</v>
      </c>
      <c r="AH156" s="346" t="e">
        <f t="shared" si="242"/>
        <v>#REF!</v>
      </c>
      <c r="AI156" s="347" t="e">
        <f t="shared" si="243"/>
        <v>#REF!</v>
      </c>
      <c r="AJ156" s="346" t="e">
        <f t="shared" si="244"/>
        <v>#REF!</v>
      </c>
      <c r="AK156" s="348">
        <v>29.5</v>
      </c>
      <c r="AL156" s="349" t="e">
        <f t="shared" si="245"/>
        <v>#REF!</v>
      </c>
      <c r="AM156" s="348"/>
      <c r="AN156" s="303" t="e">
        <f t="shared" si="246"/>
        <v>#REF!</v>
      </c>
    </row>
    <row r="157" spans="1:40" ht="16.5" customHeight="1">
      <c r="A157" s="288" t="s">
        <v>176</v>
      </c>
      <c r="B157" s="322"/>
      <c r="C157" s="316" t="s">
        <v>55</v>
      </c>
      <c r="D157" s="316" t="s">
        <v>55</v>
      </c>
      <c r="E157" s="318" t="s">
        <v>64</v>
      </c>
      <c r="F157" s="315"/>
      <c r="G157" s="313" t="e">
        <f>VLOOKUP(A157,#REF!,4,0)</f>
        <v>#REF!</v>
      </c>
      <c r="H157" s="313" t="e">
        <f>VLOOKUP(A157,#REF!,5,0)</f>
        <v>#REF!</v>
      </c>
      <c r="I157" s="313" t="e">
        <f>VLOOKUP(A157,#REF!,6,0)</f>
        <v>#REF!</v>
      </c>
      <c r="J157" s="330">
        <v>0.6</v>
      </c>
      <c r="K157" s="330">
        <f t="shared" si="230"/>
        <v>0.4</v>
      </c>
      <c r="L157" s="333">
        <v>0.8</v>
      </c>
      <c r="M157" s="333">
        <v>0</v>
      </c>
      <c r="N157" s="333">
        <v>0.2</v>
      </c>
      <c r="O157" s="331" t="e">
        <f t="shared" si="209"/>
        <v>#REF!</v>
      </c>
      <c r="P157" s="331" t="e">
        <f t="shared" si="231"/>
        <v>#REF!</v>
      </c>
      <c r="Q157" s="331" t="e">
        <f t="shared" si="232"/>
        <v>#REF!</v>
      </c>
      <c r="R157" s="331" t="e">
        <f t="shared" si="233"/>
        <v>#REF!</v>
      </c>
      <c r="S157" s="331" t="e">
        <f t="shared" si="234"/>
        <v>#REF!</v>
      </c>
      <c r="T157" s="331" t="e">
        <f t="shared" si="235"/>
        <v>#REF!</v>
      </c>
      <c r="U157" s="338" t="e">
        <f t="shared" si="236"/>
        <v>#REF!</v>
      </c>
      <c r="V157" s="339" t="e">
        <f>VLOOKUP(A157,#REF!,7,0)</f>
        <v>#REF!</v>
      </c>
      <c r="W157" s="339" t="e">
        <f t="shared" si="237"/>
        <v>#REF!</v>
      </c>
      <c r="X157" s="339" t="e">
        <f t="shared" si="238"/>
        <v>#REF!</v>
      </c>
      <c r="Y157" s="339" t="e">
        <f t="shared" si="239"/>
        <v>#REF!</v>
      </c>
      <c r="Z157" s="339">
        <f t="shared" si="240"/>
        <v>97.97</v>
      </c>
      <c r="AA157" s="339">
        <v>54</v>
      </c>
      <c r="AB157" s="339">
        <f t="shared" si="241"/>
        <v>62.97</v>
      </c>
      <c r="AC157" s="339">
        <v>35</v>
      </c>
      <c r="AD157" s="339">
        <v>-3.01</v>
      </c>
      <c r="AE157" s="339">
        <v>5.42</v>
      </c>
      <c r="AF157" s="339">
        <v>-8.43</v>
      </c>
      <c r="AG157" s="339">
        <v>-3.01</v>
      </c>
      <c r="AH157" s="346" t="e">
        <f t="shared" si="242"/>
        <v>#REF!</v>
      </c>
      <c r="AI157" s="347" t="e">
        <f t="shared" si="243"/>
        <v>#REF!</v>
      </c>
      <c r="AJ157" s="346" t="e">
        <f t="shared" si="244"/>
        <v>#REF!</v>
      </c>
      <c r="AK157" s="348">
        <v>8.9700000000000006</v>
      </c>
      <c r="AL157" s="349" t="e">
        <f t="shared" si="245"/>
        <v>#REF!</v>
      </c>
      <c r="AM157" s="348"/>
      <c r="AN157" s="303" t="e">
        <f t="shared" si="246"/>
        <v>#REF!</v>
      </c>
    </row>
    <row r="158" spans="1:40" ht="16.5" customHeight="1">
      <c r="A158" s="288" t="s">
        <v>177</v>
      </c>
      <c r="B158" s="322"/>
      <c r="C158" s="316" t="s">
        <v>55</v>
      </c>
      <c r="D158" s="316" t="s">
        <v>55</v>
      </c>
      <c r="E158" s="318" t="s">
        <v>64</v>
      </c>
      <c r="F158" s="315"/>
      <c r="G158" s="313" t="e">
        <f>VLOOKUP(A158,#REF!,4,0)</f>
        <v>#REF!</v>
      </c>
      <c r="H158" s="313" t="e">
        <f>VLOOKUP(A158,#REF!,5,0)</f>
        <v>#REF!</v>
      </c>
      <c r="I158" s="313" t="e">
        <f>VLOOKUP(A158,#REF!,6,0)</f>
        <v>#REF!</v>
      </c>
      <c r="J158" s="330">
        <v>0.6</v>
      </c>
      <c r="K158" s="330">
        <f t="shared" si="230"/>
        <v>0.4</v>
      </c>
      <c r="L158" s="333">
        <v>0.8</v>
      </c>
      <c r="M158" s="333">
        <v>0</v>
      </c>
      <c r="N158" s="333">
        <v>0.2</v>
      </c>
      <c r="O158" s="331" t="e">
        <f t="shared" si="209"/>
        <v>#REF!</v>
      </c>
      <c r="P158" s="331" t="e">
        <f t="shared" si="231"/>
        <v>#REF!</v>
      </c>
      <c r="Q158" s="331" t="e">
        <f t="shared" si="232"/>
        <v>#REF!</v>
      </c>
      <c r="R158" s="331" t="e">
        <f t="shared" si="233"/>
        <v>#REF!</v>
      </c>
      <c r="S158" s="331" t="e">
        <f t="shared" si="234"/>
        <v>#REF!</v>
      </c>
      <c r="T158" s="331" t="e">
        <f t="shared" si="235"/>
        <v>#REF!</v>
      </c>
      <c r="U158" s="338" t="e">
        <f t="shared" si="236"/>
        <v>#REF!</v>
      </c>
      <c r="V158" s="339" t="e">
        <f>VLOOKUP(A158,#REF!,7,0)</f>
        <v>#REF!</v>
      </c>
      <c r="W158" s="339" t="e">
        <f t="shared" si="237"/>
        <v>#REF!</v>
      </c>
      <c r="X158" s="339" t="e">
        <f t="shared" si="238"/>
        <v>#REF!</v>
      </c>
      <c r="Y158" s="339" t="e">
        <f t="shared" si="239"/>
        <v>#REF!</v>
      </c>
      <c r="Z158" s="339">
        <f t="shared" si="240"/>
        <v>13.36</v>
      </c>
      <c r="AA158" s="339">
        <v>5</v>
      </c>
      <c r="AB158" s="339">
        <f t="shared" si="241"/>
        <v>10.36</v>
      </c>
      <c r="AC158" s="339">
        <v>3</v>
      </c>
      <c r="AD158" s="339">
        <v>2.74</v>
      </c>
      <c r="AE158" s="339">
        <v>2.5</v>
      </c>
      <c r="AF158" s="339">
        <v>0.24</v>
      </c>
      <c r="AG158" s="339">
        <v>2.74</v>
      </c>
      <c r="AH158" s="346" t="e">
        <f t="shared" si="242"/>
        <v>#REF!</v>
      </c>
      <c r="AI158" s="347" t="e">
        <f t="shared" si="243"/>
        <v>#REF!</v>
      </c>
      <c r="AJ158" s="346" t="e">
        <f t="shared" si="244"/>
        <v>#REF!</v>
      </c>
      <c r="AK158" s="348">
        <v>5.36</v>
      </c>
      <c r="AL158" s="349" t="e">
        <f t="shared" si="245"/>
        <v>#REF!</v>
      </c>
      <c r="AM158" s="348"/>
      <c r="AN158" s="303" t="e">
        <f t="shared" si="246"/>
        <v>#REF!</v>
      </c>
    </row>
    <row r="159" spans="1:40" ht="16.5" customHeight="1">
      <c r="A159" s="288" t="s">
        <v>178</v>
      </c>
      <c r="B159" s="288" t="s">
        <v>55</v>
      </c>
      <c r="C159" s="288" t="s">
        <v>55</v>
      </c>
      <c r="D159" s="316" t="s">
        <v>55</v>
      </c>
      <c r="E159" s="318" t="s">
        <v>64</v>
      </c>
      <c r="F159" s="315" t="s">
        <v>55</v>
      </c>
      <c r="G159" s="313" t="e">
        <f>VLOOKUP(A159,#REF!,4,0)</f>
        <v>#REF!</v>
      </c>
      <c r="H159" s="313" t="e">
        <f>VLOOKUP(A159,#REF!,5,0)</f>
        <v>#REF!</v>
      </c>
      <c r="I159" s="313" t="e">
        <f>VLOOKUP(A159,#REF!,6,0)</f>
        <v>#REF!</v>
      </c>
      <c r="J159" s="330">
        <v>0.8</v>
      </c>
      <c r="K159" s="330">
        <f t="shared" si="230"/>
        <v>0.19999999999999996</v>
      </c>
      <c r="L159" s="333">
        <v>0.8</v>
      </c>
      <c r="M159" s="333">
        <v>0</v>
      </c>
      <c r="N159" s="333">
        <v>0.2</v>
      </c>
      <c r="O159" s="331" t="e">
        <f t="shared" si="209"/>
        <v>#REF!</v>
      </c>
      <c r="P159" s="331" t="e">
        <f t="shared" si="231"/>
        <v>#REF!</v>
      </c>
      <c r="Q159" s="331" t="e">
        <f t="shared" si="232"/>
        <v>#REF!</v>
      </c>
      <c r="R159" s="331" t="e">
        <f t="shared" si="233"/>
        <v>#REF!</v>
      </c>
      <c r="S159" s="331" t="e">
        <f t="shared" si="234"/>
        <v>#REF!</v>
      </c>
      <c r="T159" s="331" t="e">
        <f t="shared" si="235"/>
        <v>#REF!</v>
      </c>
      <c r="U159" s="338" t="e">
        <f t="shared" si="236"/>
        <v>#REF!</v>
      </c>
      <c r="V159" s="339" t="e">
        <f>VLOOKUP(A159,#REF!,7,0)</f>
        <v>#REF!</v>
      </c>
      <c r="W159" s="339" t="e">
        <f t="shared" si="237"/>
        <v>#REF!</v>
      </c>
      <c r="X159" s="339" t="e">
        <f t="shared" si="238"/>
        <v>#REF!</v>
      </c>
      <c r="Y159" s="339" t="e">
        <f t="shared" si="239"/>
        <v>#REF!</v>
      </c>
      <c r="Z159" s="339">
        <f t="shared" si="240"/>
        <v>145.79000000000002</v>
      </c>
      <c r="AA159" s="339">
        <v>72</v>
      </c>
      <c r="AB159" s="339">
        <f t="shared" si="241"/>
        <v>78.790000000000006</v>
      </c>
      <c r="AC159" s="339">
        <v>67</v>
      </c>
      <c r="AD159" s="339">
        <v>-14.28</v>
      </c>
      <c r="AE159" s="339">
        <v>3.99</v>
      </c>
      <c r="AF159" s="339">
        <v>-18.27</v>
      </c>
      <c r="AG159" s="339">
        <v>-14.28</v>
      </c>
      <c r="AH159" s="346" t="e">
        <f t="shared" si="242"/>
        <v>#REF!</v>
      </c>
      <c r="AI159" s="347" t="e">
        <f t="shared" si="243"/>
        <v>#REF!</v>
      </c>
      <c r="AJ159" s="346" t="e">
        <f t="shared" si="244"/>
        <v>#REF!</v>
      </c>
      <c r="AK159" s="348">
        <v>6.79</v>
      </c>
      <c r="AL159" s="349" t="e">
        <f t="shared" si="245"/>
        <v>#REF!</v>
      </c>
      <c r="AM159" s="348"/>
      <c r="AN159" s="303" t="e">
        <f t="shared" si="246"/>
        <v>#REF!</v>
      </c>
    </row>
    <row r="160" spans="1:40" ht="16.5" customHeight="1">
      <c r="A160" s="288" t="s">
        <v>179</v>
      </c>
      <c r="B160" s="288" t="s">
        <v>55</v>
      </c>
      <c r="C160" s="288" t="s">
        <v>55</v>
      </c>
      <c r="D160" s="316" t="s">
        <v>55</v>
      </c>
      <c r="E160" s="318" t="s">
        <v>64</v>
      </c>
      <c r="F160" s="315" t="s">
        <v>55</v>
      </c>
      <c r="G160" s="313" t="e">
        <f>VLOOKUP(A160,#REF!,4,0)</f>
        <v>#REF!</v>
      </c>
      <c r="H160" s="313" t="e">
        <f>VLOOKUP(A160,#REF!,5,0)</f>
        <v>#REF!</v>
      </c>
      <c r="I160" s="313" t="e">
        <f>VLOOKUP(A160,#REF!,6,0)</f>
        <v>#REF!</v>
      </c>
      <c r="J160" s="330">
        <v>0.8</v>
      </c>
      <c r="K160" s="330">
        <f t="shared" si="230"/>
        <v>0.19999999999999996</v>
      </c>
      <c r="L160" s="333">
        <v>0.8</v>
      </c>
      <c r="M160" s="333">
        <v>0</v>
      </c>
      <c r="N160" s="333">
        <v>0.2</v>
      </c>
      <c r="O160" s="331" t="e">
        <f t="shared" si="209"/>
        <v>#REF!</v>
      </c>
      <c r="P160" s="331" t="e">
        <f t="shared" si="231"/>
        <v>#REF!</v>
      </c>
      <c r="Q160" s="331" t="e">
        <f t="shared" si="232"/>
        <v>#REF!</v>
      </c>
      <c r="R160" s="331" t="e">
        <f t="shared" si="233"/>
        <v>#REF!</v>
      </c>
      <c r="S160" s="331" t="e">
        <f t="shared" si="234"/>
        <v>#REF!</v>
      </c>
      <c r="T160" s="331" t="e">
        <f t="shared" si="235"/>
        <v>#REF!</v>
      </c>
      <c r="U160" s="338" t="e">
        <f t="shared" si="236"/>
        <v>#REF!</v>
      </c>
      <c r="V160" s="339" t="e">
        <f>VLOOKUP(A160,#REF!,7,0)</f>
        <v>#REF!</v>
      </c>
      <c r="W160" s="339" t="e">
        <f t="shared" si="237"/>
        <v>#REF!</v>
      </c>
      <c r="X160" s="339" t="e">
        <f t="shared" si="238"/>
        <v>#REF!</v>
      </c>
      <c r="Y160" s="339" t="e">
        <f t="shared" si="239"/>
        <v>#REF!</v>
      </c>
      <c r="Z160" s="339">
        <f t="shared" si="240"/>
        <v>106.09</v>
      </c>
      <c r="AA160" s="339">
        <v>42</v>
      </c>
      <c r="AB160" s="339">
        <f t="shared" si="241"/>
        <v>67.09</v>
      </c>
      <c r="AC160" s="339">
        <v>39</v>
      </c>
      <c r="AD160" s="339">
        <v>14.47</v>
      </c>
      <c r="AE160" s="339">
        <v>15.95</v>
      </c>
      <c r="AF160" s="339">
        <v>-1.48</v>
      </c>
      <c r="AG160" s="339">
        <v>14.47</v>
      </c>
      <c r="AH160" s="346" t="e">
        <f t="shared" si="242"/>
        <v>#REF!</v>
      </c>
      <c r="AI160" s="347" t="e">
        <f t="shared" si="243"/>
        <v>#REF!</v>
      </c>
      <c r="AJ160" s="346" t="e">
        <f t="shared" si="244"/>
        <v>#REF!</v>
      </c>
      <c r="AK160" s="348">
        <v>25.09</v>
      </c>
      <c r="AL160" s="349" t="e">
        <f t="shared" si="245"/>
        <v>#REF!</v>
      </c>
      <c r="AM160" s="348"/>
      <c r="AN160" s="303" t="e">
        <f t="shared" si="246"/>
        <v>#REF!</v>
      </c>
    </row>
    <row r="161" spans="1:40" ht="16.5" customHeight="1">
      <c r="A161" s="288" t="s">
        <v>180</v>
      </c>
      <c r="B161" s="288" t="s">
        <v>55</v>
      </c>
      <c r="C161" s="288" t="s">
        <v>55</v>
      </c>
      <c r="D161" s="316" t="s">
        <v>55</v>
      </c>
      <c r="E161" s="318" t="s">
        <v>64</v>
      </c>
      <c r="F161" s="315" t="s">
        <v>55</v>
      </c>
      <c r="G161" s="313" t="e">
        <f>VLOOKUP(A161,#REF!,4,0)</f>
        <v>#REF!</v>
      </c>
      <c r="H161" s="313" t="e">
        <f>VLOOKUP(A161,#REF!,5,0)</f>
        <v>#REF!</v>
      </c>
      <c r="I161" s="313" t="e">
        <f>VLOOKUP(A161,#REF!,6,0)</f>
        <v>#REF!</v>
      </c>
      <c r="J161" s="330">
        <v>0.8</v>
      </c>
      <c r="K161" s="330">
        <f t="shared" si="230"/>
        <v>0.19999999999999996</v>
      </c>
      <c r="L161" s="333">
        <v>0.8</v>
      </c>
      <c r="M161" s="333">
        <v>0</v>
      </c>
      <c r="N161" s="333">
        <v>0.2</v>
      </c>
      <c r="O161" s="331" t="e">
        <f t="shared" si="209"/>
        <v>#REF!</v>
      </c>
      <c r="P161" s="331" t="e">
        <f t="shared" si="231"/>
        <v>#REF!</v>
      </c>
      <c r="Q161" s="331" t="e">
        <f t="shared" si="232"/>
        <v>#REF!</v>
      </c>
      <c r="R161" s="331" t="e">
        <f t="shared" si="233"/>
        <v>#REF!</v>
      </c>
      <c r="S161" s="331" t="e">
        <f t="shared" si="234"/>
        <v>#REF!</v>
      </c>
      <c r="T161" s="331" t="e">
        <f t="shared" si="235"/>
        <v>#REF!</v>
      </c>
      <c r="U161" s="338" t="e">
        <f t="shared" si="236"/>
        <v>#REF!</v>
      </c>
      <c r="V161" s="339" t="e">
        <f>VLOOKUP(A161,#REF!,7,0)</f>
        <v>#REF!</v>
      </c>
      <c r="W161" s="339" t="e">
        <f t="shared" si="237"/>
        <v>#REF!</v>
      </c>
      <c r="X161" s="339" t="e">
        <f t="shared" si="238"/>
        <v>#REF!</v>
      </c>
      <c r="Y161" s="339" t="e">
        <f t="shared" si="239"/>
        <v>#REF!</v>
      </c>
      <c r="Z161" s="339">
        <f t="shared" si="240"/>
        <v>104.27000000000001</v>
      </c>
      <c r="AA161" s="339">
        <v>37</v>
      </c>
      <c r="AB161" s="339">
        <f t="shared" si="241"/>
        <v>70.27000000000001</v>
      </c>
      <c r="AC161" s="339">
        <v>34</v>
      </c>
      <c r="AD161" s="339">
        <v>22.02</v>
      </c>
      <c r="AE161" s="339">
        <v>19.57</v>
      </c>
      <c r="AF161" s="339">
        <v>2.4500000000000002</v>
      </c>
      <c r="AG161" s="339">
        <v>22.02</v>
      </c>
      <c r="AH161" s="346" t="e">
        <f t="shared" si="242"/>
        <v>#REF!</v>
      </c>
      <c r="AI161" s="347" t="e">
        <f t="shared" si="243"/>
        <v>#REF!</v>
      </c>
      <c r="AJ161" s="346" t="e">
        <f t="shared" si="244"/>
        <v>#REF!</v>
      </c>
      <c r="AK161" s="348">
        <v>33.270000000000003</v>
      </c>
      <c r="AL161" s="349" t="e">
        <f t="shared" si="245"/>
        <v>#REF!</v>
      </c>
      <c r="AM161" s="348"/>
      <c r="AN161" s="303" t="e">
        <f t="shared" si="246"/>
        <v>#REF!</v>
      </c>
    </row>
    <row r="162" spans="1:40" s="296" customFormat="1" ht="24" customHeight="1">
      <c r="A162" s="277" t="s">
        <v>181</v>
      </c>
      <c r="B162" s="277"/>
      <c r="C162" s="277"/>
      <c r="D162" s="319"/>
      <c r="E162" s="319"/>
      <c r="F162" s="277"/>
      <c r="G162" s="320" t="e">
        <f>SUM(G163:G171)</f>
        <v>#REF!</v>
      </c>
      <c r="H162" s="320" t="e">
        <f>SUM(H163:H171)</f>
        <v>#REF!</v>
      </c>
      <c r="I162" s="320" t="e">
        <f>SUM(I163:I171)</f>
        <v>#REF!</v>
      </c>
      <c r="J162" s="334"/>
      <c r="K162" s="334"/>
      <c r="L162" s="334"/>
      <c r="M162" s="334"/>
      <c r="N162" s="334"/>
      <c r="O162" s="327" t="e">
        <f t="shared" ref="O162:AG162" si="247">SUM(O163:O171)</f>
        <v>#REF!</v>
      </c>
      <c r="P162" s="327" t="e">
        <f t="shared" si="247"/>
        <v>#REF!</v>
      </c>
      <c r="Q162" s="327" t="e">
        <f t="shared" si="247"/>
        <v>#REF!</v>
      </c>
      <c r="R162" s="327" t="e">
        <f t="shared" si="247"/>
        <v>#REF!</v>
      </c>
      <c r="S162" s="327" t="e">
        <f t="shared" si="247"/>
        <v>#REF!</v>
      </c>
      <c r="T162" s="327" t="e">
        <f t="shared" si="247"/>
        <v>#REF!</v>
      </c>
      <c r="U162" s="327" t="e">
        <f t="shared" si="247"/>
        <v>#REF!</v>
      </c>
      <c r="V162" s="327" t="e">
        <f t="shared" si="247"/>
        <v>#REF!</v>
      </c>
      <c r="W162" s="327" t="e">
        <f t="shared" si="247"/>
        <v>#REF!</v>
      </c>
      <c r="X162" s="327" t="e">
        <f t="shared" si="247"/>
        <v>#REF!</v>
      </c>
      <c r="Y162" s="327" t="e">
        <f t="shared" si="247"/>
        <v>#REF!</v>
      </c>
      <c r="Z162" s="327">
        <f t="shared" si="247"/>
        <v>2134.73</v>
      </c>
      <c r="AA162" s="327">
        <f t="shared" si="247"/>
        <v>1297</v>
      </c>
      <c r="AB162" s="327">
        <f t="shared" si="247"/>
        <v>1558.7299999999998</v>
      </c>
      <c r="AC162" s="327">
        <f t="shared" si="247"/>
        <v>576</v>
      </c>
      <c r="AD162" s="327">
        <f t="shared" si="247"/>
        <v>-81.210000000000008</v>
      </c>
      <c r="AE162" s="327">
        <f t="shared" si="247"/>
        <v>-191.66000000000003</v>
      </c>
      <c r="AF162" s="327">
        <f t="shared" si="247"/>
        <v>110.44999999999999</v>
      </c>
      <c r="AG162" s="327">
        <f t="shared" si="247"/>
        <v>-81.210000000000008</v>
      </c>
      <c r="AH162" s="327" t="e">
        <f t="shared" ref="AH162:AM162" si="248">SUM(AH163:AH171)</f>
        <v>#REF!</v>
      </c>
      <c r="AI162" s="327" t="e">
        <f t="shared" si="248"/>
        <v>#REF!</v>
      </c>
      <c r="AJ162" s="327" t="e">
        <f t="shared" si="248"/>
        <v>#REF!</v>
      </c>
      <c r="AK162" s="327">
        <f t="shared" si="248"/>
        <v>261.73</v>
      </c>
      <c r="AL162" s="352" t="e">
        <f t="shared" si="248"/>
        <v>#REF!</v>
      </c>
      <c r="AM162" s="327" t="e">
        <f t="shared" si="248"/>
        <v>#REF!</v>
      </c>
    </row>
    <row r="163" spans="1:40" ht="16.5" customHeight="1">
      <c r="A163" s="288" t="s">
        <v>182</v>
      </c>
      <c r="B163" s="288"/>
      <c r="C163" s="288" t="s">
        <v>55</v>
      </c>
      <c r="D163" s="316"/>
      <c r="E163" s="316"/>
      <c r="F163" s="315"/>
      <c r="G163" s="313" t="e">
        <f>VLOOKUP(A163,#REF!,4,0)</f>
        <v>#REF!</v>
      </c>
      <c r="H163" s="313" t="e">
        <f>VLOOKUP(A163,#REF!,5,0)</f>
        <v>#REF!</v>
      </c>
      <c r="I163" s="313" t="e">
        <f>VLOOKUP(A163,#REF!,6,0)</f>
        <v>#REF!</v>
      </c>
      <c r="J163" s="330">
        <v>0.8</v>
      </c>
      <c r="K163" s="330">
        <f t="shared" ref="K163:K171" si="249">1-J163</f>
        <v>0.19999999999999996</v>
      </c>
      <c r="L163" s="331">
        <v>0</v>
      </c>
      <c r="M163" s="331">
        <v>1</v>
      </c>
      <c r="N163" s="331">
        <v>0</v>
      </c>
      <c r="O163" s="331" t="e">
        <f t="shared" si="209"/>
        <v>#REF!</v>
      </c>
      <c r="P163" s="331" t="e">
        <f t="shared" ref="P163:P171" si="250">ROUND(J163*(H163*0.2+I163*0.16),2)</f>
        <v>#REF!</v>
      </c>
      <c r="Q163" s="331" t="e">
        <f t="shared" ref="Q163:Q171" si="251">ROUND(K163*L163*(H163*0.2+I163*0.16),2)</f>
        <v>#REF!</v>
      </c>
      <c r="R163" s="331" t="e">
        <f t="shared" ref="R163:R171" si="252">ROUND(K163*M163*(H163*0.2+I163*0.16),2)</f>
        <v>#REF!</v>
      </c>
      <c r="S163" s="331" t="e">
        <f t="shared" ref="S163:S171" si="253">ROUND(K163*N163*(H163*0.2+I163*0.16),2)</f>
        <v>#REF!</v>
      </c>
      <c r="T163" s="331" t="e">
        <f t="shared" ref="T163:T171" si="254">R163+S163</f>
        <v>#REF!</v>
      </c>
      <c r="U163" s="338" t="e">
        <f t="shared" ref="U163:U171" si="255">ROUND((H163*0.2+I163*0.16),2)</f>
        <v>#REF!</v>
      </c>
      <c r="V163" s="339" t="e">
        <f>VLOOKUP(A163,#REF!,7,0)</f>
        <v>#REF!</v>
      </c>
      <c r="W163" s="339" t="e">
        <f t="shared" ref="W163:W171" si="256">X163+Y163</f>
        <v>#REF!</v>
      </c>
      <c r="X163" s="339" t="e">
        <f t="shared" ref="X163:X171" si="257">P163+V163</f>
        <v>#REF!</v>
      </c>
      <c r="Y163" s="339" t="e">
        <f t="shared" ref="Y163:Y171" si="258">Q163</f>
        <v>#REF!</v>
      </c>
      <c r="Z163" s="339">
        <f t="shared" ref="Z163:Z171" si="259">AB163+AC163</f>
        <v>200.2</v>
      </c>
      <c r="AA163" s="339">
        <v>137</v>
      </c>
      <c r="AB163" s="339">
        <f t="shared" ref="AB163:AB171" si="260">AA163+AK163</f>
        <v>139.19999999999999</v>
      </c>
      <c r="AC163" s="339">
        <v>61</v>
      </c>
      <c r="AD163" s="339">
        <v>-23.38</v>
      </c>
      <c r="AE163" s="339">
        <v>-46</v>
      </c>
      <c r="AF163" s="339">
        <v>22.62</v>
      </c>
      <c r="AG163" s="339">
        <v>-23.38</v>
      </c>
      <c r="AH163" s="346" t="e">
        <f t="shared" ref="AH163:AH171" si="261">AI163+AJ163</f>
        <v>#REF!</v>
      </c>
      <c r="AI163" s="347" t="e">
        <f t="shared" ref="AI163:AI171" si="262">P163-AA163+V163</f>
        <v>#REF!</v>
      </c>
      <c r="AJ163" s="346" t="e">
        <f t="shared" ref="AJ163:AJ171" si="263">Q163-AC163</f>
        <v>#REF!</v>
      </c>
      <c r="AK163" s="348">
        <v>2.2000000000000002</v>
      </c>
      <c r="AL163" s="349" t="e">
        <f t="shared" ref="AL163:AL171" si="264">W163-Z163</f>
        <v>#REF!</v>
      </c>
      <c r="AM163" s="351" t="e">
        <f>AK163-AI163</f>
        <v>#REF!</v>
      </c>
      <c r="AN163" s="303" t="e">
        <f t="shared" ref="AN163:AN171" si="265">AL163+AC163</f>
        <v>#REF!</v>
      </c>
    </row>
    <row r="164" spans="1:40" ht="16.5" customHeight="1">
      <c r="A164" s="288" t="s">
        <v>183</v>
      </c>
      <c r="B164" s="288" t="s">
        <v>55</v>
      </c>
      <c r="C164" s="288" t="s">
        <v>55</v>
      </c>
      <c r="D164" s="316" t="s">
        <v>46</v>
      </c>
      <c r="E164" s="316" t="s">
        <v>184</v>
      </c>
      <c r="F164" s="315" t="s">
        <v>55</v>
      </c>
      <c r="G164" s="313" t="e">
        <f>VLOOKUP(A164,#REF!,4,0)</f>
        <v>#REF!</v>
      </c>
      <c r="H164" s="313" t="e">
        <f>VLOOKUP(A164,#REF!,5,0)</f>
        <v>#REF!</v>
      </c>
      <c r="I164" s="313" t="e">
        <f>VLOOKUP(A164,#REF!,6,0)</f>
        <v>#REF!</v>
      </c>
      <c r="J164" s="330">
        <v>0.8</v>
      </c>
      <c r="K164" s="330">
        <f t="shared" si="249"/>
        <v>0.19999999999999996</v>
      </c>
      <c r="L164" s="333">
        <v>0.8</v>
      </c>
      <c r="M164" s="333">
        <v>0</v>
      </c>
      <c r="N164" s="333">
        <v>0.2</v>
      </c>
      <c r="O164" s="331" t="e">
        <f t="shared" si="209"/>
        <v>#REF!</v>
      </c>
      <c r="P164" s="331" t="e">
        <f t="shared" si="250"/>
        <v>#REF!</v>
      </c>
      <c r="Q164" s="331" t="e">
        <f t="shared" si="251"/>
        <v>#REF!</v>
      </c>
      <c r="R164" s="331" t="e">
        <f t="shared" si="252"/>
        <v>#REF!</v>
      </c>
      <c r="S164" s="331" t="e">
        <f t="shared" si="253"/>
        <v>#REF!</v>
      </c>
      <c r="T164" s="331" t="e">
        <f t="shared" si="254"/>
        <v>#REF!</v>
      </c>
      <c r="U164" s="338" t="e">
        <f t="shared" si="255"/>
        <v>#REF!</v>
      </c>
      <c r="V164" s="339" t="e">
        <f>VLOOKUP(A164,#REF!,7,0)</f>
        <v>#REF!</v>
      </c>
      <c r="W164" s="339" t="e">
        <f t="shared" si="256"/>
        <v>#REF!</v>
      </c>
      <c r="X164" s="339" t="e">
        <f t="shared" si="257"/>
        <v>#REF!</v>
      </c>
      <c r="Y164" s="339" t="e">
        <f t="shared" si="258"/>
        <v>#REF!</v>
      </c>
      <c r="Z164" s="339">
        <f t="shared" si="259"/>
        <v>135.25</v>
      </c>
      <c r="AA164" s="339">
        <v>81</v>
      </c>
      <c r="AB164" s="339">
        <f t="shared" si="260"/>
        <v>99.25</v>
      </c>
      <c r="AC164" s="339">
        <v>36</v>
      </c>
      <c r="AD164" s="339">
        <v>-2.61</v>
      </c>
      <c r="AE164" s="339">
        <v>-14.63</v>
      </c>
      <c r="AF164" s="339">
        <v>12.02</v>
      </c>
      <c r="AG164" s="339">
        <v>-2.61</v>
      </c>
      <c r="AH164" s="346" t="e">
        <f t="shared" si="261"/>
        <v>#REF!</v>
      </c>
      <c r="AI164" s="347" t="e">
        <f t="shared" si="262"/>
        <v>#REF!</v>
      </c>
      <c r="AJ164" s="346" t="e">
        <f t="shared" si="263"/>
        <v>#REF!</v>
      </c>
      <c r="AK164" s="348">
        <v>18.25</v>
      </c>
      <c r="AL164" s="349" t="e">
        <f t="shared" si="264"/>
        <v>#REF!</v>
      </c>
      <c r="AM164" s="348"/>
      <c r="AN164" s="303" t="e">
        <f t="shared" si="265"/>
        <v>#REF!</v>
      </c>
    </row>
    <row r="165" spans="1:40" ht="16.5" customHeight="1">
      <c r="A165" s="288" t="s">
        <v>185</v>
      </c>
      <c r="B165" s="288" t="s">
        <v>55</v>
      </c>
      <c r="C165" s="288" t="s">
        <v>55</v>
      </c>
      <c r="D165" s="316" t="s">
        <v>46</v>
      </c>
      <c r="E165" s="318" t="s">
        <v>64</v>
      </c>
      <c r="F165" s="315" t="s">
        <v>55</v>
      </c>
      <c r="G165" s="313" t="e">
        <f>VLOOKUP(A165,#REF!,4,0)</f>
        <v>#REF!</v>
      </c>
      <c r="H165" s="313" t="e">
        <f>VLOOKUP(A165,#REF!,5,0)</f>
        <v>#REF!</v>
      </c>
      <c r="I165" s="313" t="e">
        <f>VLOOKUP(A165,#REF!,6,0)</f>
        <v>#REF!</v>
      </c>
      <c r="J165" s="330">
        <v>0.8</v>
      </c>
      <c r="K165" s="330">
        <f t="shared" si="249"/>
        <v>0.19999999999999996</v>
      </c>
      <c r="L165" s="333">
        <v>0.8</v>
      </c>
      <c r="M165" s="333">
        <v>0</v>
      </c>
      <c r="N165" s="333">
        <v>0.2</v>
      </c>
      <c r="O165" s="331" t="e">
        <f t="shared" si="209"/>
        <v>#REF!</v>
      </c>
      <c r="P165" s="331" t="e">
        <f t="shared" si="250"/>
        <v>#REF!</v>
      </c>
      <c r="Q165" s="331" t="e">
        <f t="shared" si="251"/>
        <v>#REF!</v>
      </c>
      <c r="R165" s="331" t="e">
        <f t="shared" si="252"/>
        <v>#REF!</v>
      </c>
      <c r="S165" s="331" t="e">
        <f t="shared" si="253"/>
        <v>#REF!</v>
      </c>
      <c r="T165" s="331" t="e">
        <f t="shared" si="254"/>
        <v>#REF!</v>
      </c>
      <c r="U165" s="338" t="e">
        <f t="shared" si="255"/>
        <v>#REF!</v>
      </c>
      <c r="V165" s="339" t="e">
        <f>VLOOKUP(A165,#REF!,7,0)</f>
        <v>#REF!</v>
      </c>
      <c r="W165" s="339" t="e">
        <f t="shared" si="256"/>
        <v>#REF!</v>
      </c>
      <c r="X165" s="339" t="e">
        <f t="shared" si="257"/>
        <v>#REF!</v>
      </c>
      <c r="Y165" s="339" t="e">
        <f t="shared" si="258"/>
        <v>#REF!</v>
      </c>
      <c r="Z165" s="339">
        <f t="shared" si="259"/>
        <v>196.13</v>
      </c>
      <c r="AA165" s="339">
        <v>117</v>
      </c>
      <c r="AB165" s="339">
        <f t="shared" si="260"/>
        <v>144.13</v>
      </c>
      <c r="AC165" s="339">
        <v>52</v>
      </c>
      <c r="AD165" s="339">
        <v>-6.86</v>
      </c>
      <c r="AE165" s="339">
        <v>-15.74</v>
      </c>
      <c r="AF165" s="339">
        <v>8.8800000000000008</v>
      </c>
      <c r="AG165" s="339">
        <v>-6.86</v>
      </c>
      <c r="AH165" s="346" t="e">
        <f t="shared" si="261"/>
        <v>#REF!</v>
      </c>
      <c r="AI165" s="347" t="e">
        <f t="shared" si="262"/>
        <v>#REF!</v>
      </c>
      <c r="AJ165" s="346" t="e">
        <f t="shared" si="263"/>
        <v>#REF!</v>
      </c>
      <c r="AK165" s="348">
        <v>27.13</v>
      </c>
      <c r="AL165" s="349" t="e">
        <f t="shared" si="264"/>
        <v>#REF!</v>
      </c>
      <c r="AM165" s="348"/>
      <c r="AN165" s="303" t="e">
        <f t="shared" si="265"/>
        <v>#REF!</v>
      </c>
    </row>
    <row r="166" spans="1:40" ht="16.5" customHeight="1">
      <c r="A166" s="288" t="s">
        <v>186</v>
      </c>
      <c r="B166" s="288" t="s">
        <v>55</v>
      </c>
      <c r="C166" s="288" t="s">
        <v>55</v>
      </c>
      <c r="D166" s="316" t="s">
        <v>46</v>
      </c>
      <c r="E166" s="318" t="s">
        <v>64</v>
      </c>
      <c r="F166" s="315" t="s">
        <v>55</v>
      </c>
      <c r="G166" s="313" t="e">
        <f>VLOOKUP(A166,#REF!,4,0)</f>
        <v>#REF!</v>
      </c>
      <c r="H166" s="313" t="e">
        <f>VLOOKUP(A166,#REF!,5,0)</f>
        <v>#REF!</v>
      </c>
      <c r="I166" s="313" t="e">
        <f>VLOOKUP(A166,#REF!,6,0)</f>
        <v>#REF!</v>
      </c>
      <c r="J166" s="330">
        <v>0.8</v>
      </c>
      <c r="K166" s="330">
        <f t="shared" si="249"/>
        <v>0.19999999999999996</v>
      </c>
      <c r="L166" s="333">
        <v>0.8</v>
      </c>
      <c r="M166" s="333">
        <v>0</v>
      </c>
      <c r="N166" s="333">
        <v>0.2</v>
      </c>
      <c r="O166" s="331" t="e">
        <f t="shared" si="209"/>
        <v>#REF!</v>
      </c>
      <c r="P166" s="331" t="e">
        <f t="shared" si="250"/>
        <v>#REF!</v>
      </c>
      <c r="Q166" s="331" t="e">
        <f t="shared" si="251"/>
        <v>#REF!</v>
      </c>
      <c r="R166" s="331" t="e">
        <f t="shared" si="252"/>
        <v>#REF!</v>
      </c>
      <c r="S166" s="331" t="e">
        <f t="shared" si="253"/>
        <v>#REF!</v>
      </c>
      <c r="T166" s="331" t="e">
        <f t="shared" si="254"/>
        <v>#REF!</v>
      </c>
      <c r="U166" s="338" t="e">
        <f t="shared" si="255"/>
        <v>#REF!</v>
      </c>
      <c r="V166" s="339" t="e">
        <f>VLOOKUP(A166,#REF!,7,0)</f>
        <v>#REF!</v>
      </c>
      <c r="W166" s="339" t="e">
        <f t="shared" si="256"/>
        <v>#REF!</v>
      </c>
      <c r="X166" s="339" t="e">
        <f t="shared" si="257"/>
        <v>#REF!</v>
      </c>
      <c r="Y166" s="339" t="e">
        <f t="shared" si="258"/>
        <v>#REF!</v>
      </c>
      <c r="Z166" s="339">
        <f t="shared" si="259"/>
        <v>316.55</v>
      </c>
      <c r="AA166" s="339">
        <v>149</v>
      </c>
      <c r="AB166" s="339">
        <f t="shared" si="260"/>
        <v>250.55</v>
      </c>
      <c r="AC166" s="339">
        <v>66</v>
      </c>
      <c r="AD166" s="339">
        <v>27.52</v>
      </c>
      <c r="AE166" s="339">
        <v>-19.84</v>
      </c>
      <c r="AF166" s="339">
        <v>47.36</v>
      </c>
      <c r="AG166" s="339">
        <v>27.52</v>
      </c>
      <c r="AH166" s="346" t="e">
        <f t="shared" si="261"/>
        <v>#REF!</v>
      </c>
      <c r="AI166" s="347" t="e">
        <f t="shared" si="262"/>
        <v>#REF!</v>
      </c>
      <c r="AJ166" s="346" t="e">
        <f t="shared" si="263"/>
        <v>#REF!</v>
      </c>
      <c r="AK166" s="348">
        <v>101.55</v>
      </c>
      <c r="AL166" s="349" t="e">
        <f t="shared" si="264"/>
        <v>#REF!</v>
      </c>
      <c r="AM166" s="348"/>
      <c r="AN166" s="303" t="e">
        <f t="shared" si="265"/>
        <v>#REF!</v>
      </c>
    </row>
    <row r="167" spans="1:40" ht="16.5" customHeight="1">
      <c r="A167" s="288" t="s">
        <v>187</v>
      </c>
      <c r="B167" s="288" t="s">
        <v>55</v>
      </c>
      <c r="C167" s="288" t="s">
        <v>55</v>
      </c>
      <c r="D167" s="316" t="s">
        <v>46</v>
      </c>
      <c r="E167" s="318" t="s">
        <v>64</v>
      </c>
      <c r="F167" s="315" t="s">
        <v>55</v>
      </c>
      <c r="G167" s="313" t="e">
        <f>VLOOKUP(A167,#REF!,4,0)</f>
        <v>#REF!</v>
      </c>
      <c r="H167" s="313" t="e">
        <f>VLOOKUP(A167,#REF!,5,0)</f>
        <v>#REF!</v>
      </c>
      <c r="I167" s="313" t="e">
        <f>VLOOKUP(A167,#REF!,6,0)</f>
        <v>#REF!</v>
      </c>
      <c r="J167" s="330">
        <v>0.8</v>
      </c>
      <c r="K167" s="330">
        <f t="shared" si="249"/>
        <v>0.19999999999999996</v>
      </c>
      <c r="L167" s="333">
        <v>0.8</v>
      </c>
      <c r="M167" s="333">
        <v>0</v>
      </c>
      <c r="N167" s="333">
        <v>0.2</v>
      </c>
      <c r="O167" s="331" t="e">
        <f t="shared" si="209"/>
        <v>#REF!</v>
      </c>
      <c r="P167" s="331" t="e">
        <f t="shared" si="250"/>
        <v>#REF!</v>
      </c>
      <c r="Q167" s="331" t="e">
        <f t="shared" si="251"/>
        <v>#REF!</v>
      </c>
      <c r="R167" s="331" t="e">
        <f t="shared" si="252"/>
        <v>#REF!</v>
      </c>
      <c r="S167" s="331" t="e">
        <f t="shared" si="253"/>
        <v>#REF!</v>
      </c>
      <c r="T167" s="331" t="e">
        <f t="shared" si="254"/>
        <v>#REF!</v>
      </c>
      <c r="U167" s="338" t="e">
        <f t="shared" si="255"/>
        <v>#REF!</v>
      </c>
      <c r="V167" s="339" t="e">
        <f>VLOOKUP(A167,#REF!,7,0)</f>
        <v>#REF!</v>
      </c>
      <c r="W167" s="339" t="e">
        <f t="shared" si="256"/>
        <v>#REF!</v>
      </c>
      <c r="X167" s="339" t="e">
        <f t="shared" si="257"/>
        <v>#REF!</v>
      </c>
      <c r="Y167" s="339" t="e">
        <f t="shared" si="258"/>
        <v>#REF!</v>
      </c>
      <c r="Z167" s="339">
        <f t="shared" si="259"/>
        <v>252.66</v>
      </c>
      <c r="AA167" s="339">
        <v>158</v>
      </c>
      <c r="AB167" s="339">
        <f t="shared" si="260"/>
        <v>182.66</v>
      </c>
      <c r="AC167" s="339">
        <v>70</v>
      </c>
      <c r="AD167" s="339">
        <v>9.4299999999999908</v>
      </c>
      <c r="AE167" s="339">
        <v>-33.43</v>
      </c>
      <c r="AF167" s="339">
        <v>42.86</v>
      </c>
      <c r="AG167" s="339">
        <v>9.4299999999999908</v>
      </c>
      <c r="AH167" s="346" t="e">
        <f t="shared" si="261"/>
        <v>#REF!</v>
      </c>
      <c r="AI167" s="347" t="e">
        <f t="shared" si="262"/>
        <v>#REF!</v>
      </c>
      <c r="AJ167" s="346" t="e">
        <f t="shared" si="263"/>
        <v>#REF!</v>
      </c>
      <c r="AK167" s="348">
        <v>24.66</v>
      </c>
      <c r="AL167" s="349" t="e">
        <f t="shared" si="264"/>
        <v>#REF!</v>
      </c>
      <c r="AM167" s="348"/>
      <c r="AN167" s="303" t="e">
        <f t="shared" si="265"/>
        <v>#REF!</v>
      </c>
    </row>
    <row r="168" spans="1:40" ht="16.5" customHeight="1">
      <c r="A168" s="288" t="s">
        <v>188</v>
      </c>
      <c r="B168" s="288" t="s">
        <v>55</v>
      </c>
      <c r="C168" s="288" t="s">
        <v>55</v>
      </c>
      <c r="D168" s="316" t="s">
        <v>46</v>
      </c>
      <c r="E168" s="318" t="s">
        <v>64</v>
      </c>
      <c r="F168" s="315" t="s">
        <v>55</v>
      </c>
      <c r="G168" s="313" t="e">
        <f>VLOOKUP(A168,#REF!,4,0)</f>
        <v>#REF!</v>
      </c>
      <c r="H168" s="313" t="e">
        <f>VLOOKUP(A168,#REF!,5,0)</f>
        <v>#REF!</v>
      </c>
      <c r="I168" s="313" t="e">
        <f>VLOOKUP(A168,#REF!,6,0)</f>
        <v>#REF!</v>
      </c>
      <c r="J168" s="330">
        <v>0.8</v>
      </c>
      <c r="K168" s="330">
        <f t="shared" si="249"/>
        <v>0.19999999999999996</v>
      </c>
      <c r="L168" s="333">
        <v>0.8</v>
      </c>
      <c r="M168" s="333">
        <v>0</v>
      </c>
      <c r="N168" s="333">
        <v>0.2</v>
      </c>
      <c r="O168" s="331" t="e">
        <f t="shared" si="209"/>
        <v>#REF!</v>
      </c>
      <c r="P168" s="331" t="e">
        <f t="shared" si="250"/>
        <v>#REF!</v>
      </c>
      <c r="Q168" s="331" t="e">
        <f t="shared" si="251"/>
        <v>#REF!</v>
      </c>
      <c r="R168" s="331" t="e">
        <f t="shared" si="252"/>
        <v>#REF!</v>
      </c>
      <c r="S168" s="331" t="e">
        <f t="shared" si="253"/>
        <v>#REF!</v>
      </c>
      <c r="T168" s="331" t="e">
        <f t="shared" si="254"/>
        <v>#REF!</v>
      </c>
      <c r="U168" s="338" t="e">
        <f t="shared" si="255"/>
        <v>#REF!</v>
      </c>
      <c r="V168" s="339" t="e">
        <f>VLOOKUP(A168,#REF!,7,0)</f>
        <v>#REF!</v>
      </c>
      <c r="W168" s="339" t="e">
        <f t="shared" si="256"/>
        <v>#REF!</v>
      </c>
      <c r="X168" s="339" t="e">
        <f t="shared" si="257"/>
        <v>#REF!</v>
      </c>
      <c r="Y168" s="339" t="e">
        <f t="shared" si="258"/>
        <v>#REF!</v>
      </c>
      <c r="Z168" s="339">
        <f t="shared" si="259"/>
        <v>257.58</v>
      </c>
      <c r="AA168" s="339">
        <v>140</v>
      </c>
      <c r="AB168" s="339">
        <f t="shared" si="260"/>
        <v>195.57999999999998</v>
      </c>
      <c r="AC168" s="339">
        <v>62</v>
      </c>
      <c r="AD168" s="339">
        <v>11.64</v>
      </c>
      <c r="AE168" s="339">
        <v>-7.52</v>
      </c>
      <c r="AF168" s="339">
        <v>19.16</v>
      </c>
      <c r="AG168" s="339">
        <v>11.64</v>
      </c>
      <c r="AH168" s="346" t="e">
        <f t="shared" si="261"/>
        <v>#REF!</v>
      </c>
      <c r="AI168" s="347" t="e">
        <f t="shared" si="262"/>
        <v>#REF!</v>
      </c>
      <c r="AJ168" s="346" t="e">
        <f t="shared" si="263"/>
        <v>#REF!</v>
      </c>
      <c r="AK168" s="348">
        <v>55.58</v>
      </c>
      <c r="AL168" s="349" t="e">
        <f t="shared" si="264"/>
        <v>#REF!</v>
      </c>
      <c r="AM168" s="348"/>
      <c r="AN168" s="303" t="e">
        <f t="shared" si="265"/>
        <v>#REF!</v>
      </c>
    </row>
    <row r="169" spans="1:40" ht="16.5" customHeight="1">
      <c r="A169" s="288" t="s">
        <v>189</v>
      </c>
      <c r="B169" s="288" t="s">
        <v>55</v>
      </c>
      <c r="C169" s="288" t="s">
        <v>55</v>
      </c>
      <c r="D169" s="316" t="s">
        <v>46</v>
      </c>
      <c r="E169" s="318" t="s">
        <v>64</v>
      </c>
      <c r="F169" s="315" t="s">
        <v>55</v>
      </c>
      <c r="G169" s="313" t="e">
        <f>VLOOKUP(A169,#REF!,4,0)</f>
        <v>#REF!</v>
      </c>
      <c r="H169" s="313" t="e">
        <f>VLOOKUP(A169,#REF!,5,0)</f>
        <v>#REF!</v>
      </c>
      <c r="I169" s="313" t="e">
        <f>VLOOKUP(A169,#REF!,6,0)</f>
        <v>#REF!</v>
      </c>
      <c r="J169" s="330">
        <v>0.8</v>
      </c>
      <c r="K169" s="330">
        <f t="shared" si="249"/>
        <v>0.19999999999999996</v>
      </c>
      <c r="L169" s="333">
        <v>0.8</v>
      </c>
      <c r="M169" s="333">
        <v>0</v>
      </c>
      <c r="N169" s="333">
        <v>0.2</v>
      </c>
      <c r="O169" s="331" t="e">
        <f t="shared" si="209"/>
        <v>#REF!</v>
      </c>
      <c r="P169" s="331" t="e">
        <f t="shared" si="250"/>
        <v>#REF!</v>
      </c>
      <c r="Q169" s="331" t="e">
        <f t="shared" si="251"/>
        <v>#REF!</v>
      </c>
      <c r="R169" s="331" t="e">
        <f t="shared" si="252"/>
        <v>#REF!</v>
      </c>
      <c r="S169" s="331" t="e">
        <f t="shared" si="253"/>
        <v>#REF!</v>
      </c>
      <c r="T169" s="331" t="e">
        <f t="shared" si="254"/>
        <v>#REF!</v>
      </c>
      <c r="U169" s="338" t="e">
        <f t="shared" si="255"/>
        <v>#REF!</v>
      </c>
      <c r="V169" s="339" t="e">
        <f>VLOOKUP(A169,#REF!,7,0)</f>
        <v>#REF!</v>
      </c>
      <c r="W169" s="339" t="e">
        <f t="shared" si="256"/>
        <v>#REF!</v>
      </c>
      <c r="X169" s="339" t="e">
        <f t="shared" si="257"/>
        <v>#REF!</v>
      </c>
      <c r="Y169" s="339" t="e">
        <f t="shared" si="258"/>
        <v>#REF!</v>
      </c>
      <c r="Z169" s="339">
        <f t="shared" si="259"/>
        <v>132.26999999999998</v>
      </c>
      <c r="AA169" s="339">
        <v>76</v>
      </c>
      <c r="AB169" s="339">
        <f t="shared" si="260"/>
        <v>98.27</v>
      </c>
      <c r="AC169" s="339">
        <v>34</v>
      </c>
      <c r="AD169" s="339">
        <v>-2.75</v>
      </c>
      <c r="AE169" s="339">
        <v>-12.48</v>
      </c>
      <c r="AF169" s="339">
        <v>9.73</v>
      </c>
      <c r="AG169" s="339">
        <v>-2.75</v>
      </c>
      <c r="AH169" s="346" t="e">
        <f t="shared" si="261"/>
        <v>#REF!</v>
      </c>
      <c r="AI169" s="347" t="e">
        <f t="shared" si="262"/>
        <v>#REF!</v>
      </c>
      <c r="AJ169" s="346" t="e">
        <f t="shared" si="263"/>
        <v>#REF!</v>
      </c>
      <c r="AK169" s="348">
        <v>22.27</v>
      </c>
      <c r="AL169" s="349" t="e">
        <f t="shared" si="264"/>
        <v>#REF!</v>
      </c>
      <c r="AM169" s="348"/>
      <c r="AN169" s="303" t="e">
        <f t="shared" si="265"/>
        <v>#REF!</v>
      </c>
    </row>
    <row r="170" spans="1:40" ht="16.5" customHeight="1">
      <c r="A170" s="288" t="s">
        <v>190</v>
      </c>
      <c r="B170" s="288" t="s">
        <v>55</v>
      </c>
      <c r="C170" s="288" t="s">
        <v>55</v>
      </c>
      <c r="D170" s="316" t="s">
        <v>46</v>
      </c>
      <c r="E170" s="318" t="s">
        <v>64</v>
      </c>
      <c r="F170" s="315" t="s">
        <v>55</v>
      </c>
      <c r="G170" s="313" t="e">
        <f>VLOOKUP(A170,#REF!,4,0)</f>
        <v>#REF!</v>
      </c>
      <c r="H170" s="313" t="e">
        <f>VLOOKUP(A170,#REF!,5,0)</f>
        <v>#REF!</v>
      </c>
      <c r="I170" s="313" t="e">
        <f>VLOOKUP(A170,#REF!,6,0)</f>
        <v>#REF!</v>
      </c>
      <c r="J170" s="330">
        <v>0.8</v>
      </c>
      <c r="K170" s="330">
        <f t="shared" si="249"/>
        <v>0.19999999999999996</v>
      </c>
      <c r="L170" s="333">
        <v>0.8</v>
      </c>
      <c r="M170" s="333">
        <v>0</v>
      </c>
      <c r="N170" s="333">
        <v>0.2</v>
      </c>
      <c r="O170" s="331" t="e">
        <f t="shared" si="209"/>
        <v>#REF!</v>
      </c>
      <c r="P170" s="331" t="e">
        <f t="shared" si="250"/>
        <v>#REF!</v>
      </c>
      <c r="Q170" s="331" t="e">
        <f t="shared" si="251"/>
        <v>#REF!</v>
      </c>
      <c r="R170" s="331" t="e">
        <f t="shared" si="252"/>
        <v>#REF!</v>
      </c>
      <c r="S170" s="331" t="e">
        <f t="shared" si="253"/>
        <v>#REF!</v>
      </c>
      <c r="T170" s="331" t="e">
        <f t="shared" si="254"/>
        <v>#REF!</v>
      </c>
      <c r="U170" s="338" t="e">
        <f t="shared" si="255"/>
        <v>#REF!</v>
      </c>
      <c r="V170" s="339" t="e">
        <f>VLOOKUP(A170,#REF!,7,0)</f>
        <v>#REF!</v>
      </c>
      <c r="W170" s="339" t="e">
        <f t="shared" si="256"/>
        <v>#REF!</v>
      </c>
      <c r="X170" s="339" t="e">
        <f t="shared" si="257"/>
        <v>#REF!</v>
      </c>
      <c r="Y170" s="339" t="e">
        <f t="shared" si="258"/>
        <v>#REF!</v>
      </c>
      <c r="Z170" s="339">
        <f t="shared" si="259"/>
        <v>387.8</v>
      </c>
      <c r="AA170" s="339">
        <v>196</v>
      </c>
      <c r="AB170" s="339">
        <f t="shared" si="260"/>
        <v>300.8</v>
      </c>
      <c r="AC170" s="339">
        <v>87</v>
      </c>
      <c r="AD170" s="339">
        <v>30.69</v>
      </c>
      <c r="AE170" s="339">
        <v>-17.28</v>
      </c>
      <c r="AF170" s="339">
        <v>47.97</v>
      </c>
      <c r="AG170" s="339">
        <v>30.69</v>
      </c>
      <c r="AH170" s="346" t="e">
        <f t="shared" si="261"/>
        <v>#REF!</v>
      </c>
      <c r="AI170" s="347" t="e">
        <f t="shared" si="262"/>
        <v>#REF!</v>
      </c>
      <c r="AJ170" s="346" t="e">
        <f t="shared" si="263"/>
        <v>#REF!</v>
      </c>
      <c r="AK170" s="348">
        <v>104.8</v>
      </c>
      <c r="AL170" s="349" t="e">
        <f t="shared" si="264"/>
        <v>#REF!</v>
      </c>
      <c r="AM170" s="348"/>
      <c r="AN170" s="303" t="e">
        <f t="shared" si="265"/>
        <v>#REF!</v>
      </c>
    </row>
    <row r="171" spans="1:40" ht="16.5" customHeight="1">
      <c r="A171" s="288" t="s">
        <v>191</v>
      </c>
      <c r="B171" s="288" t="s">
        <v>55</v>
      </c>
      <c r="C171" s="288" t="s">
        <v>55</v>
      </c>
      <c r="D171" s="316" t="s">
        <v>46</v>
      </c>
      <c r="E171" s="318" t="s">
        <v>64</v>
      </c>
      <c r="F171" s="315" t="s">
        <v>55</v>
      </c>
      <c r="G171" s="313" t="e">
        <f>VLOOKUP(A171,#REF!,4,0)</f>
        <v>#REF!</v>
      </c>
      <c r="H171" s="313" t="e">
        <f>VLOOKUP(A171,#REF!,5,0)</f>
        <v>#REF!</v>
      </c>
      <c r="I171" s="313" t="e">
        <f>VLOOKUP(A171,#REF!,6,0)</f>
        <v>#REF!</v>
      </c>
      <c r="J171" s="330">
        <v>0.8</v>
      </c>
      <c r="K171" s="330">
        <f t="shared" si="249"/>
        <v>0.19999999999999996</v>
      </c>
      <c r="L171" s="333">
        <v>0.8</v>
      </c>
      <c r="M171" s="333">
        <v>0</v>
      </c>
      <c r="N171" s="333">
        <v>0.2</v>
      </c>
      <c r="O171" s="331" t="e">
        <f t="shared" si="209"/>
        <v>#REF!</v>
      </c>
      <c r="P171" s="331" t="e">
        <f t="shared" si="250"/>
        <v>#REF!</v>
      </c>
      <c r="Q171" s="331" t="e">
        <f t="shared" si="251"/>
        <v>#REF!</v>
      </c>
      <c r="R171" s="331" t="e">
        <f t="shared" si="252"/>
        <v>#REF!</v>
      </c>
      <c r="S171" s="331" t="e">
        <f t="shared" si="253"/>
        <v>#REF!</v>
      </c>
      <c r="T171" s="331" t="e">
        <f t="shared" si="254"/>
        <v>#REF!</v>
      </c>
      <c r="U171" s="338" t="e">
        <f t="shared" si="255"/>
        <v>#REF!</v>
      </c>
      <c r="V171" s="339" t="e">
        <f>VLOOKUP(A171,#REF!,7,0)</f>
        <v>#REF!</v>
      </c>
      <c r="W171" s="339" t="e">
        <f t="shared" si="256"/>
        <v>#REF!</v>
      </c>
      <c r="X171" s="339" t="e">
        <f t="shared" si="257"/>
        <v>#REF!</v>
      </c>
      <c r="Y171" s="339" t="e">
        <f t="shared" si="258"/>
        <v>#REF!</v>
      </c>
      <c r="Z171" s="339">
        <f t="shared" si="259"/>
        <v>256.29000000000002</v>
      </c>
      <c r="AA171" s="339">
        <v>243</v>
      </c>
      <c r="AB171" s="339">
        <f t="shared" si="260"/>
        <v>148.29000000000002</v>
      </c>
      <c r="AC171" s="339">
        <v>108</v>
      </c>
      <c r="AD171" s="339">
        <v>-124.89</v>
      </c>
      <c r="AE171" s="339">
        <v>-24.74</v>
      </c>
      <c r="AF171" s="339">
        <v>-100.15</v>
      </c>
      <c r="AG171" s="339">
        <v>-124.89</v>
      </c>
      <c r="AH171" s="346" t="e">
        <f t="shared" si="261"/>
        <v>#REF!</v>
      </c>
      <c r="AI171" s="347" t="e">
        <f t="shared" si="262"/>
        <v>#REF!</v>
      </c>
      <c r="AJ171" s="346" t="e">
        <f t="shared" si="263"/>
        <v>#REF!</v>
      </c>
      <c r="AK171" s="348">
        <v>-94.71</v>
      </c>
      <c r="AL171" s="349" t="e">
        <f t="shared" si="264"/>
        <v>#REF!</v>
      </c>
      <c r="AM171" s="348"/>
      <c r="AN171" s="303" t="e">
        <f t="shared" si="265"/>
        <v>#REF!</v>
      </c>
    </row>
    <row r="172" spans="1:40">
      <c r="O172" s="358"/>
      <c r="P172" s="358"/>
      <c r="Q172" s="358"/>
      <c r="R172" s="358"/>
      <c r="S172" s="358"/>
      <c r="T172" s="358"/>
      <c r="U172" s="358"/>
    </row>
  </sheetData>
  <autoFilter ref="A9:AL171"/>
  <mergeCells count="42">
    <mergeCell ref="AM4:AM6"/>
    <mergeCell ref="AH5:AH6"/>
    <mergeCell ref="AI5:AI6"/>
    <mergeCell ref="AJ5:AJ6"/>
    <mergeCell ref="AK5:AK6"/>
    <mergeCell ref="AL5:AL6"/>
    <mergeCell ref="AC5:AC6"/>
    <mergeCell ref="AD5:AD6"/>
    <mergeCell ref="AE5:AE6"/>
    <mergeCell ref="AF5:AF6"/>
    <mergeCell ref="AG4:AG6"/>
    <mergeCell ref="X5:X6"/>
    <mergeCell ref="Y5:Y6"/>
    <mergeCell ref="Z5:Z6"/>
    <mergeCell ref="AA5:AA6"/>
    <mergeCell ref="AB5:AB6"/>
    <mergeCell ref="S5:S6"/>
    <mergeCell ref="T5:T6"/>
    <mergeCell ref="U5:U6"/>
    <mergeCell ref="V4:V6"/>
    <mergeCell ref="W5:W6"/>
    <mergeCell ref="I5:I6"/>
    <mergeCell ref="O5:O6"/>
    <mergeCell ref="P5:P6"/>
    <mergeCell ref="Q5:Q6"/>
    <mergeCell ref="R5:R6"/>
    <mergeCell ref="A3:AL3"/>
    <mergeCell ref="G4:I4"/>
    <mergeCell ref="J4:N4"/>
    <mergeCell ref="O4:T4"/>
    <mergeCell ref="W4:Y4"/>
    <mergeCell ref="Z4:AC4"/>
    <mergeCell ref="AD4:AF4"/>
    <mergeCell ref="AH4:AJ4"/>
    <mergeCell ref="A4:A6"/>
    <mergeCell ref="B4:B6"/>
    <mergeCell ref="C4:C6"/>
    <mergeCell ref="D4:D6"/>
    <mergeCell ref="E4:E6"/>
    <mergeCell ref="F4:F6"/>
    <mergeCell ref="G5:G6"/>
    <mergeCell ref="H5:H6"/>
  </mergeCells>
  <phoneticPr fontId="15" type="noConversion"/>
  <printOptions horizontalCentered="1"/>
  <pageMargins left="0.78680555555555598" right="0.78680555555555598" top="0.59027777777777801" bottom="0.59027777777777801" header="0.51180555555555596" footer="0.51180555555555596"/>
  <pageSetup paperSize="9" scale="64" fitToHeight="0" orientation="landscape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zoomScale="130" zoomScaleNormal="130" workbookViewId="0">
      <pane xSplit="2" ySplit="5" topLeftCell="C24" activePane="bottomRight" state="frozen"/>
      <selection pane="topRight"/>
      <selection pane="bottomLeft"/>
      <selection pane="bottomRight" activeCell="A33" sqref="A33:XFD37"/>
    </sheetView>
  </sheetViews>
  <sheetFormatPr defaultColWidth="9" defaultRowHeight="14.25"/>
  <cols>
    <col min="2" max="2" width="18.375" customWidth="1"/>
    <col min="3" max="3" width="7" customWidth="1"/>
    <col min="4" max="7" width="5.25" customWidth="1"/>
    <col min="8" max="8" width="7.625" customWidth="1"/>
    <col min="9" max="9" width="7.75" customWidth="1"/>
    <col min="10" max="10" width="7.25" customWidth="1"/>
    <col min="11" max="11" width="7.5" customWidth="1"/>
    <col min="13" max="13" width="9" style="169"/>
  </cols>
  <sheetData>
    <row r="1" spans="1:18" ht="20.25">
      <c r="A1" s="604" t="s">
        <v>581</v>
      </c>
      <c r="B1" s="604"/>
      <c r="I1" s="189"/>
    </row>
    <row r="2" spans="1:18" ht="38.25" customHeight="1">
      <c r="A2" s="705" t="s">
        <v>590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192"/>
      <c r="M2" s="193"/>
      <c r="N2" s="194"/>
      <c r="O2" s="194"/>
      <c r="P2" s="194"/>
      <c r="Q2" s="195"/>
      <c r="R2" s="196"/>
    </row>
    <row r="3" spans="1:18" ht="23.25" customHeight="1">
      <c r="A3" s="170"/>
      <c r="B3" s="170"/>
      <c r="C3" s="170"/>
      <c r="D3" s="170"/>
      <c r="E3" s="170"/>
      <c r="F3" s="170"/>
      <c r="G3" s="170"/>
      <c r="H3" s="190"/>
      <c r="I3" s="190"/>
      <c r="J3" s="706" t="s">
        <v>339</v>
      </c>
      <c r="K3" s="706"/>
      <c r="L3" s="192"/>
      <c r="M3" s="193"/>
      <c r="N3" s="194"/>
      <c r="O3" s="194"/>
      <c r="P3" s="194"/>
      <c r="Q3" s="195"/>
      <c r="R3" s="196"/>
    </row>
    <row r="4" spans="1:18" ht="21" customHeight="1">
      <c r="A4" s="713" t="s">
        <v>199</v>
      </c>
      <c r="B4" s="713"/>
      <c r="C4" s="718" t="s">
        <v>388</v>
      </c>
      <c r="D4" s="707" t="s">
        <v>9</v>
      </c>
      <c r="E4" s="708"/>
      <c r="F4" s="708"/>
      <c r="G4" s="708"/>
      <c r="H4" s="608" t="s">
        <v>573</v>
      </c>
      <c r="I4" s="709"/>
      <c r="J4" s="710"/>
      <c r="K4" s="711"/>
      <c r="L4" s="712" t="s">
        <v>370</v>
      </c>
      <c r="M4" s="655" t="s">
        <v>200</v>
      </c>
    </row>
    <row r="5" spans="1:18" ht="32.25" customHeight="1">
      <c r="A5" s="714"/>
      <c r="B5" s="713"/>
      <c r="C5" s="719"/>
      <c r="D5" s="171" t="s">
        <v>24</v>
      </c>
      <c r="E5" s="171" t="s">
        <v>32</v>
      </c>
      <c r="F5" s="171" t="s">
        <v>25</v>
      </c>
      <c r="G5" s="171" t="s">
        <v>194</v>
      </c>
      <c r="H5" s="172" t="s">
        <v>23</v>
      </c>
      <c r="I5" s="172" t="s">
        <v>24</v>
      </c>
      <c r="J5" s="172" t="s">
        <v>25</v>
      </c>
      <c r="K5" s="172" t="s">
        <v>28</v>
      </c>
      <c r="L5" s="712"/>
      <c r="M5" s="655"/>
    </row>
    <row r="6" spans="1:18" ht="36" customHeight="1">
      <c r="A6" s="177" t="s">
        <v>389</v>
      </c>
      <c r="B6" s="178" t="s">
        <v>33</v>
      </c>
      <c r="C6" s="173">
        <v>29010</v>
      </c>
      <c r="D6" s="174"/>
      <c r="E6" s="175"/>
      <c r="F6" s="167"/>
      <c r="G6" s="167"/>
      <c r="H6" s="176">
        <v>9283.2000000000007</v>
      </c>
      <c r="I6" s="176">
        <v>3381.1099999999997</v>
      </c>
      <c r="J6" s="176">
        <v>5802</v>
      </c>
      <c r="K6" s="176">
        <v>0</v>
      </c>
      <c r="L6" s="197"/>
      <c r="M6" s="198"/>
    </row>
    <row r="7" spans="1:18" ht="33.75">
      <c r="A7" s="126" t="s">
        <v>354</v>
      </c>
      <c r="B7" s="126" t="s">
        <v>390</v>
      </c>
      <c r="C7" s="179">
        <v>217</v>
      </c>
      <c r="D7" s="152">
        <v>0.6</v>
      </c>
      <c r="E7" s="152">
        <v>0.4</v>
      </c>
      <c r="F7" s="152">
        <v>1</v>
      </c>
      <c r="G7" s="152">
        <v>0</v>
      </c>
      <c r="H7" s="168">
        <v>69.44</v>
      </c>
      <c r="I7" s="168">
        <v>25.29</v>
      </c>
      <c r="J7" s="188">
        <v>43.399999999999991</v>
      </c>
      <c r="K7" s="188">
        <v>0</v>
      </c>
      <c r="L7" s="197"/>
      <c r="M7" s="198"/>
    </row>
    <row r="8" spans="1:18" ht="33.75">
      <c r="A8" s="126" t="s">
        <v>391</v>
      </c>
      <c r="B8" s="126" t="s">
        <v>276</v>
      </c>
      <c r="C8" s="179">
        <v>45</v>
      </c>
      <c r="D8" s="152">
        <v>0.6</v>
      </c>
      <c r="E8" s="152">
        <v>0.4</v>
      </c>
      <c r="F8" s="152">
        <v>1</v>
      </c>
      <c r="G8" s="152">
        <v>0</v>
      </c>
      <c r="H8" s="168">
        <v>14.4</v>
      </c>
      <c r="I8" s="168">
        <v>5.24</v>
      </c>
      <c r="J8" s="188">
        <v>9</v>
      </c>
      <c r="K8" s="188">
        <v>0</v>
      </c>
      <c r="L8" s="197"/>
      <c r="M8" s="198"/>
    </row>
    <row r="9" spans="1:18" ht="22.5">
      <c r="A9" s="126" t="s">
        <v>223</v>
      </c>
      <c r="B9" s="126" t="s">
        <v>392</v>
      </c>
      <c r="C9" s="179">
        <v>2793</v>
      </c>
      <c r="D9" s="152">
        <v>0.6</v>
      </c>
      <c r="E9" s="152">
        <v>0.4</v>
      </c>
      <c r="F9" s="152">
        <v>1</v>
      </c>
      <c r="G9" s="152">
        <v>0</v>
      </c>
      <c r="H9" s="168">
        <v>893.76</v>
      </c>
      <c r="I9" s="168">
        <v>325.52999999999997</v>
      </c>
      <c r="J9" s="188">
        <v>558.59999999999991</v>
      </c>
      <c r="K9" s="188">
        <v>0</v>
      </c>
      <c r="L9" s="197"/>
      <c r="M9" s="198"/>
    </row>
    <row r="10" spans="1:18">
      <c r="A10" s="720" t="s">
        <v>229</v>
      </c>
      <c r="B10" s="180" t="s">
        <v>33</v>
      </c>
      <c r="C10" s="181">
        <v>12841</v>
      </c>
      <c r="D10" s="182"/>
      <c r="E10" s="182"/>
      <c r="F10" s="140"/>
      <c r="G10" s="140"/>
      <c r="H10" s="182">
        <v>4109.12</v>
      </c>
      <c r="I10" s="182">
        <v>1496.62</v>
      </c>
      <c r="J10" s="182">
        <v>2568.1999999999998</v>
      </c>
      <c r="K10" s="182">
        <v>0</v>
      </c>
      <c r="L10" s="197"/>
      <c r="M10" s="198"/>
    </row>
    <row r="11" spans="1:18" ht="22.5">
      <c r="A11" s="716"/>
      <c r="B11" s="126" t="s">
        <v>278</v>
      </c>
      <c r="C11" s="179">
        <v>3008</v>
      </c>
      <c r="D11" s="152">
        <v>0.6</v>
      </c>
      <c r="E11" s="152">
        <v>0.4</v>
      </c>
      <c r="F11" s="152">
        <v>1</v>
      </c>
      <c r="G11" s="152">
        <v>0</v>
      </c>
      <c r="H11" s="168">
        <v>962.56</v>
      </c>
      <c r="I11" s="168">
        <v>350.58</v>
      </c>
      <c r="J11" s="188">
        <v>601.59999999999991</v>
      </c>
      <c r="K11" s="188">
        <v>0</v>
      </c>
      <c r="L11" s="197"/>
      <c r="M11" s="198"/>
    </row>
    <row r="12" spans="1:18" ht="22.5">
      <c r="A12" s="716"/>
      <c r="B12" s="126" t="s">
        <v>279</v>
      </c>
      <c r="C12" s="179">
        <v>4209</v>
      </c>
      <c r="D12" s="152">
        <v>0.6</v>
      </c>
      <c r="E12" s="152">
        <v>0.4</v>
      </c>
      <c r="F12" s="152">
        <v>1</v>
      </c>
      <c r="G12" s="152">
        <v>0</v>
      </c>
      <c r="H12" s="168">
        <v>1346.88</v>
      </c>
      <c r="I12" s="168">
        <v>490.56</v>
      </c>
      <c r="J12" s="188">
        <v>841.80000000000007</v>
      </c>
      <c r="K12" s="188">
        <v>0</v>
      </c>
      <c r="L12" s="197"/>
      <c r="M12" s="198"/>
    </row>
    <row r="13" spans="1:18" ht="22.5">
      <c r="A13" s="716"/>
      <c r="B13" s="126" t="s">
        <v>280</v>
      </c>
      <c r="C13" s="179">
        <v>3714</v>
      </c>
      <c r="D13" s="152">
        <v>0.6</v>
      </c>
      <c r="E13" s="152">
        <v>0.4</v>
      </c>
      <c r="F13" s="152">
        <v>1</v>
      </c>
      <c r="G13" s="152">
        <v>0</v>
      </c>
      <c r="H13" s="168">
        <v>1188.48</v>
      </c>
      <c r="I13" s="168">
        <v>432.87</v>
      </c>
      <c r="J13" s="188">
        <v>742.8</v>
      </c>
      <c r="K13" s="188">
        <v>0</v>
      </c>
      <c r="L13" s="197"/>
      <c r="M13" s="198"/>
    </row>
    <row r="14" spans="1:18" ht="22.5">
      <c r="A14" s="717"/>
      <c r="B14" s="126" t="s">
        <v>281</v>
      </c>
      <c r="C14" s="179">
        <v>1910</v>
      </c>
      <c r="D14" s="152">
        <v>0.6</v>
      </c>
      <c r="E14" s="152">
        <v>0.4</v>
      </c>
      <c r="F14" s="152">
        <v>1</v>
      </c>
      <c r="G14" s="152">
        <v>0</v>
      </c>
      <c r="H14" s="168">
        <v>611.20000000000005</v>
      </c>
      <c r="I14" s="168">
        <v>222.61</v>
      </c>
      <c r="J14" s="188">
        <v>382.00000000000006</v>
      </c>
      <c r="K14" s="188">
        <v>0</v>
      </c>
      <c r="L14" s="197"/>
      <c r="M14" s="198"/>
    </row>
    <row r="15" spans="1:18">
      <c r="A15" s="721" t="s">
        <v>206</v>
      </c>
      <c r="B15" s="183" t="s">
        <v>33</v>
      </c>
      <c r="C15" s="181">
        <v>136</v>
      </c>
      <c r="D15" s="159"/>
      <c r="E15" s="159"/>
      <c r="F15" s="159"/>
      <c r="G15" s="159"/>
      <c r="H15" s="184">
        <v>43.52</v>
      </c>
      <c r="I15" s="184">
        <v>15.85</v>
      </c>
      <c r="J15" s="184">
        <v>27.200000000000003</v>
      </c>
      <c r="K15" s="184">
        <v>0</v>
      </c>
      <c r="L15" s="197"/>
      <c r="M15" s="198"/>
    </row>
    <row r="16" spans="1:18" ht="33.75">
      <c r="A16" s="716"/>
      <c r="B16" s="126" t="s">
        <v>393</v>
      </c>
      <c r="C16" s="179">
        <v>136</v>
      </c>
      <c r="D16" s="152">
        <v>0.6</v>
      </c>
      <c r="E16" s="152">
        <v>0.4</v>
      </c>
      <c r="F16" s="152">
        <v>1</v>
      </c>
      <c r="G16" s="152">
        <v>0</v>
      </c>
      <c r="H16" s="168">
        <v>43.52</v>
      </c>
      <c r="I16" s="168">
        <v>15.85</v>
      </c>
      <c r="J16" s="188">
        <v>27.200000000000003</v>
      </c>
      <c r="K16" s="188">
        <v>0</v>
      </c>
      <c r="L16" s="197"/>
      <c r="M16" s="198"/>
    </row>
    <row r="17" spans="1:13" ht="33.75">
      <c r="A17" s="722"/>
      <c r="B17" s="126" t="s">
        <v>362</v>
      </c>
      <c r="C17" s="179">
        <v>0</v>
      </c>
      <c r="D17" s="152">
        <v>0.6</v>
      </c>
      <c r="E17" s="152">
        <v>0.4</v>
      </c>
      <c r="F17" s="152">
        <v>1</v>
      </c>
      <c r="G17" s="152">
        <v>0</v>
      </c>
      <c r="H17" s="168">
        <v>0</v>
      </c>
      <c r="I17" s="168">
        <v>0</v>
      </c>
      <c r="J17" s="188">
        <v>0</v>
      </c>
      <c r="K17" s="188">
        <v>0</v>
      </c>
      <c r="L17" s="197"/>
      <c r="M17" s="198"/>
    </row>
    <row r="18" spans="1:13" ht="33.75">
      <c r="A18" s="126" t="s">
        <v>263</v>
      </c>
      <c r="B18" s="126" t="s">
        <v>394</v>
      </c>
      <c r="C18" s="179">
        <v>255</v>
      </c>
      <c r="D18" s="152">
        <v>0.6</v>
      </c>
      <c r="E18" s="152">
        <v>0.4</v>
      </c>
      <c r="F18" s="152">
        <v>1</v>
      </c>
      <c r="G18" s="152">
        <v>0</v>
      </c>
      <c r="H18" s="168">
        <v>81.599999999999994</v>
      </c>
      <c r="I18" s="168">
        <v>29.72</v>
      </c>
      <c r="J18" s="188">
        <v>51</v>
      </c>
      <c r="K18" s="188">
        <v>0</v>
      </c>
      <c r="L18" s="197"/>
      <c r="M18" s="198"/>
    </row>
    <row r="19" spans="1:13" ht="22.5">
      <c r="A19" s="126" t="s">
        <v>265</v>
      </c>
      <c r="B19" s="126" t="s">
        <v>395</v>
      </c>
      <c r="C19" s="179">
        <v>2630</v>
      </c>
      <c r="D19" s="152">
        <v>0.6</v>
      </c>
      <c r="E19" s="152">
        <v>0.4</v>
      </c>
      <c r="F19" s="152">
        <v>1</v>
      </c>
      <c r="G19" s="152">
        <v>0</v>
      </c>
      <c r="H19" s="168">
        <v>841.6</v>
      </c>
      <c r="I19" s="168">
        <v>306.52999999999997</v>
      </c>
      <c r="J19" s="188">
        <v>526</v>
      </c>
      <c r="K19" s="188">
        <v>0</v>
      </c>
      <c r="L19" s="197"/>
      <c r="M19" s="198"/>
    </row>
    <row r="20" spans="1:13" ht="22.5">
      <c r="A20" s="126" t="s">
        <v>261</v>
      </c>
      <c r="B20" s="126" t="s">
        <v>396</v>
      </c>
      <c r="C20" s="179">
        <v>3144</v>
      </c>
      <c r="D20" s="152">
        <v>0.6</v>
      </c>
      <c r="E20" s="152">
        <v>0.4</v>
      </c>
      <c r="F20" s="152">
        <v>1</v>
      </c>
      <c r="G20" s="152">
        <v>0</v>
      </c>
      <c r="H20" s="168">
        <v>1006.08</v>
      </c>
      <c r="I20" s="168">
        <v>366.43</v>
      </c>
      <c r="J20" s="188">
        <v>628.79999999999995</v>
      </c>
      <c r="K20" s="188">
        <v>0</v>
      </c>
      <c r="L20" s="197"/>
      <c r="M20" s="198"/>
    </row>
    <row r="21" spans="1:13" ht="33.75">
      <c r="A21" s="185" t="s">
        <v>251</v>
      </c>
      <c r="B21" s="126" t="s">
        <v>285</v>
      </c>
      <c r="C21" s="179">
        <v>851</v>
      </c>
      <c r="D21" s="152">
        <v>0.6</v>
      </c>
      <c r="E21" s="152">
        <v>0.4</v>
      </c>
      <c r="F21" s="152">
        <v>1</v>
      </c>
      <c r="G21" s="152">
        <v>0</v>
      </c>
      <c r="H21" s="168">
        <v>272.32</v>
      </c>
      <c r="I21" s="168">
        <v>99.18</v>
      </c>
      <c r="J21" s="188">
        <v>170.2</v>
      </c>
      <c r="K21" s="188">
        <v>0</v>
      </c>
      <c r="L21" s="197"/>
      <c r="M21" s="198"/>
    </row>
    <row r="22" spans="1:13">
      <c r="A22" s="715" t="s">
        <v>397</v>
      </c>
      <c r="B22" s="183" t="s">
        <v>33</v>
      </c>
      <c r="C22" s="181">
        <v>1930</v>
      </c>
      <c r="D22" s="159"/>
      <c r="E22" s="159"/>
      <c r="F22" s="159"/>
      <c r="G22" s="159"/>
      <c r="H22" s="186">
        <v>617.59999999999991</v>
      </c>
      <c r="I22" s="186">
        <v>224.94</v>
      </c>
      <c r="J22" s="186">
        <v>385.99999999999994</v>
      </c>
      <c r="K22" s="186">
        <v>0</v>
      </c>
      <c r="L22" s="197"/>
      <c r="M22" s="198"/>
    </row>
    <row r="23" spans="1:13">
      <c r="A23" s="715"/>
      <c r="B23" s="126" t="s">
        <v>292</v>
      </c>
      <c r="C23" s="179">
        <v>0</v>
      </c>
      <c r="D23" s="152">
        <v>0.6</v>
      </c>
      <c r="E23" s="152">
        <v>0.4</v>
      </c>
      <c r="F23" s="152">
        <v>1</v>
      </c>
      <c r="G23" s="152">
        <v>0</v>
      </c>
      <c r="H23" s="168">
        <v>0</v>
      </c>
      <c r="I23" s="168">
        <v>0</v>
      </c>
      <c r="J23" s="188">
        <v>0</v>
      </c>
      <c r="K23" s="188">
        <v>0</v>
      </c>
      <c r="L23" s="197"/>
      <c r="M23" s="198"/>
    </row>
    <row r="24" spans="1:13" ht="33.75">
      <c r="A24" s="715"/>
      <c r="B24" s="187" t="s">
        <v>293</v>
      </c>
      <c r="C24" s="179">
        <v>1037</v>
      </c>
      <c r="D24" s="152">
        <v>0.6</v>
      </c>
      <c r="E24" s="152">
        <v>0.4</v>
      </c>
      <c r="F24" s="152">
        <v>1</v>
      </c>
      <c r="G24" s="152">
        <v>0</v>
      </c>
      <c r="H24" s="168">
        <v>331.84</v>
      </c>
      <c r="I24" s="168">
        <v>120.86</v>
      </c>
      <c r="J24" s="188">
        <v>207.39999999999998</v>
      </c>
      <c r="K24" s="188">
        <v>0</v>
      </c>
      <c r="L24" s="197"/>
      <c r="M24" s="198"/>
    </row>
    <row r="25" spans="1:13" ht="22.5">
      <c r="A25" s="715"/>
      <c r="B25" s="187" t="s">
        <v>294</v>
      </c>
      <c r="C25" s="179">
        <v>893</v>
      </c>
      <c r="D25" s="152">
        <v>0.6</v>
      </c>
      <c r="E25" s="152">
        <v>0.4</v>
      </c>
      <c r="F25" s="152">
        <v>1</v>
      </c>
      <c r="G25" s="152">
        <v>0</v>
      </c>
      <c r="H25" s="168">
        <v>285.76</v>
      </c>
      <c r="I25" s="168">
        <v>104.08</v>
      </c>
      <c r="J25" s="188">
        <v>178.59999999999997</v>
      </c>
      <c r="K25" s="188">
        <v>0</v>
      </c>
      <c r="L25" s="197"/>
      <c r="M25" s="198"/>
    </row>
    <row r="26" spans="1:13">
      <c r="A26" s="715"/>
      <c r="B26" s="126" t="s">
        <v>398</v>
      </c>
      <c r="C26" s="179">
        <v>0</v>
      </c>
      <c r="D26" s="152">
        <v>0.6</v>
      </c>
      <c r="E26" s="152">
        <v>0.4</v>
      </c>
      <c r="F26" s="152">
        <v>1</v>
      </c>
      <c r="G26" s="152">
        <v>0</v>
      </c>
      <c r="H26" s="168">
        <v>0</v>
      </c>
      <c r="I26" s="168">
        <v>0</v>
      </c>
      <c r="J26" s="188">
        <v>0</v>
      </c>
      <c r="K26" s="188">
        <v>0</v>
      </c>
      <c r="L26" s="197"/>
      <c r="M26" s="198"/>
    </row>
    <row r="27" spans="1:13">
      <c r="A27" s="716" t="s">
        <v>267</v>
      </c>
      <c r="B27" s="183" t="s">
        <v>33</v>
      </c>
      <c r="C27" s="181">
        <v>4168</v>
      </c>
      <c r="D27" s="159"/>
      <c r="E27" s="159"/>
      <c r="F27" s="159"/>
      <c r="G27" s="159"/>
      <c r="H27" s="176">
        <v>1333.7599999999998</v>
      </c>
      <c r="I27" s="176">
        <v>485.78</v>
      </c>
      <c r="J27" s="176">
        <v>833.59999999999991</v>
      </c>
      <c r="K27" s="176">
        <v>0</v>
      </c>
      <c r="L27" s="197"/>
      <c r="M27" s="198"/>
    </row>
    <row r="28" spans="1:13" ht="45">
      <c r="A28" s="716"/>
      <c r="B28" s="126" t="s">
        <v>297</v>
      </c>
      <c r="C28" s="179">
        <v>1627</v>
      </c>
      <c r="D28" s="152">
        <v>0.6</v>
      </c>
      <c r="E28" s="152">
        <v>0.4</v>
      </c>
      <c r="F28" s="152">
        <v>1</v>
      </c>
      <c r="G28" s="152">
        <v>0</v>
      </c>
      <c r="H28" s="168">
        <v>520.64</v>
      </c>
      <c r="I28" s="168">
        <v>189.63</v>
      </c>
      <c r="J28" s="188">
        <v>325.39999999999998</v>
      </c>
      <c r="K28" s="188">
        <v>0</v>
      </c>
      <c r="L28" s="197"/>
      <c r="M28" s="198"/>
    </row>
    <row r="29" spans="1:13" ht="33.75">
      <c r="A29" s="716"/>
      <c r="B29" s="126" t="s">
        <v>298</v>
      </c>
      <c r="C29" s="179">
        <v>396</v>
      </c>
      <c r="D29" s="152">
        <v>0.6</v>
      </c>
      <c r="E29" s="152">
        <v>0.4</v>
      </c>
      <c r="F29" s="152">
        <v>1</v>
      </c>
      <c r="G29" s="152">
        <v>0</v>
      </c>
      <c r="H29" s="168">
        <v>126.72</v>
      </c>
      <c r="I29" s="168">
        <v>46.15</v>
      </c>
      <c r="J29" s="188">
        <v>79.199999999999989</v>
      </c>
      <c r="K29" s="188">
        <v>0</v>
      </c>
      <c r="L29" s="197"/>
      <c r="M29" s="198"/>
    </row>
    <row r="30" spans="1:13" ht="22.5">
      <c r="A30" s="716"/>
      <c r="B30" s="126" t="s">
        <v>299</v>
      </c>
      <c r="C30" s="179">
        <v>992</v>
      </c>
      <c r="D30" s="152">
        <v>0.6</v>
      </c>
      <c r="E30" s="152">
        <v>0.4</v>
      </c>
      <c r="F30" s="152">
        <v>1</v>
      </c>
      <c r="G30" s="152">
        <v>0</v>
      </c>
      <c r="H30" s="168">
        <v>317.44</v>
      </c>
      <c r="I30" s="168">
        <v>115.62</v>
      </c>
      <c r="J30" s="188">
        <v>198.4</v>
      </c>
      <c r="K30" s="188">
        <v>0</v>
      </c>
      <c r="L30" s="197"/>
      <c r="M30" s="198"/>
    </row>
    <row r="31" spans="1:13" ht="22.5">
      <c r="A31" s="716"/>
      <c r="B31" s="126" t="s">
        <v>301</v>
      </c>
      <c r="C31" s="179">
        <v>312</v>
      </c>
      <c r="D31" s="152">
        <v>0.6</v>
      </c>
      <c r="E31" s="152">
        <v>0.4</v>
      </c>
      <c r="F31" s="152">
        <v>1</v>
      </c>
      <c r="G31" s="152">
        <v>0</v>
      </c>
      <c r="H31" s="168">
        <v>99.84</v>
      </c>
      <c r="I31" s="168">
        <v>36.36</v>
      </c>
      <c r="J31" s="188">
        <v>62.4</v>
      </c>
      <c r="K31" s="188">
        <v>0</v>
      </c>
      <c r="L31" s="197"/>
      <c r="M31" s="198"/>
    </row>
    <row r="32" spans="1:13" ht="33.75">
      <c r="A32" s="717"/>
      <c r="B32" s="126" t="s">
        <v>300</v>
      </c>
      <c r="C32" s="179">
        <v>841</v>
      </c>
      <c r="D32" s="152">
        <v>0.6</v>
      </c>
      <c r="E32" s="152">
        <v>0.4</v>
      </c>
      <c r="F32" s="152">
        <v>1</v>
      </c>
      <c r="G32" s="152">
        <v>0</v>
      </c>
      <c r="H32" s="168">
        <v>269.12</v>
      </c>
      <c r="I32" s="168">
        <v>98.02</v>
      </c>
      <c r="J32" s="188">
        <v>168.2</v>
      </c>
      <c r="K32" s="188">
        <v>0</v>
      </c>
      <c r="L32" s="197"/>
      <c r="M32" s="198"/>
    </row>
  </sheetData>
  <mergeCells count="13">
    <mergeCell ref="L4:L5"/>
    <mergeCell ref="M4:M5"/>
    <mergeCell ref="A4:B5"/>
    <mergeCell ref="A22:A26"/>
    <mergeCell ref="A27:A32"/>
    <mergeCell ref="C4:C5"/>
    <mergeCell ref="A10:A14"/>
    <mergeCell ref="A15:A17"/>
    <mergeCell ref="A1:B1"/>
    <mergeCell ref="A2:K2"/>
    <mergeCell ref="J3:K3"/>
    <mergeCell ref="D4:G4"/>
    <mergeCell ref="H4:K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5"/>
  <sheetViews>
    <sheetView topLeftCell="A16" workbookViewId="0">
      <selection activeCell="K13" sqref="K13"/>
    </sheetView>
  </sheetViews>
  <sheetFormatPr defaultColWidth="9" defaultRowHeight="14.25"/>
  <cols>
    <col min="2" max="2" width="16.75" customWidth="1"/>
    <col min="7" max="7" width="11.625" style="120" customWidth="1"/>
    <col min="10" max="10" width="27.125" style="121" customWidth="1"/>
    <col min="11" max="11" width="20.625" style="121" customWidth="1"/>
    <col min="12" max="12" width="25.75" style="122" customWidth="1"/>
    <col min="14" max="14" width="32.875" style="123" customWidth="1"/>
  </cols>
  <sheetData>
    <row r="1" spans="1:15">
      <c r="C1" s="124" t="s">
        <v>403</v>
      </c>
    </row>
    <row r="2" spans="1:15" ht="28.5">
      <c r="A2" t="s">
        <v>199</v>
      </c>
      <c r="C2" t="s">
        <v>404</v>
      </c>
      <c r="K2" s="121" t="s">
        <v>405</v>
      </c>
      <c r="N2" s="126"/>
      <c r="O2" t="s">
        <v>388</v>
      </c>
    </row>
    <row r="3" spans="1:15">
      <c r="C3" t="s">
        <v>350</v>
      </c>
      <c r="D3" t="s">
        <v>344</v>
      </c>
      <c r="E3" t="s">
        <v>199</v>
      </c>
      <c r="G3" s="120" t="s">
        <v>406</v>
      </c>
      <c r="K3" s="121" t="s">
        <v>343</v>
      </c>
      <c r="M3" s="124" t="s">
        <v>344</v>
      </c>
    </row>
    <row r="4" spans="1:15">
      <c r="M4" t="s">
        <v>273</v>
      </c>
      <c r="O4">
        <v>118905</v>
      </c>
    </row>
    <row r="5" spans="1:15">
      <c r="A5" t="s">
        <v>203</v>
      </c>
      <c r="C5">
        <v>848</v>
      </c>
      <c r="D5">
        <v>203035</v>
      </c>
      <c r="E5" t="s">
        <v>203</v>
      </c>
      <c r="G5" s="120">
        <v>566661</v>
      </c>
      <c r="K5" s="121">
        <v>181</v>
      </c>
      <c r="M5">
        <v>40874</v>
      </c>
      <c r="N5" s="123" t="s">
        <v>33</v>
      </c>
      <c r="O5">
        <v>217</v>
      </c>
    </row>
    <row r="6" spans="1:15" ht="28.5">
      <c r="A6" t="s">
        <v>204</v>
      </c>
      <c r="C6">
        <v>52</v>
      </c>
      <c r="D6">
        <v>6456</v>
      </c>
      <c r="E6" t="s">
        <v>204</v>
      </c>
      <c r="G6" s="120">
        <v>15154</v>
      </c>
      <c r="M6">
        <v>8504</v>
      </c>
      <c r="N6" s="127" t="s">
        <v>390</v>
      </c>
      <c r="O6">
        <v>217</v>
      </c>
    </row>
    <row r="7" spans="1:15" ht="28.5">
      <c r="A7" t="s">
        <v>205</v>
      </c>
      <c r="C7">
        <v>52</v>
      </c>
      <c r="D7">
        <v>6456</v>
      </c>
      <c r="E7" t="s">
        <v>205</v>
      </c>
      <c r="G7" s="120">
        <v>15154</v>
      </c>
      <c r="J7" s="121" t="s">
        <v>33</v>
      </c>
      <c r="K7" s="121">
        <v>45</v>
      </c>
      <c r="L7" s="122" t="s">
        <v>33</v>
      </c>
      <c r="M7">
        <v>8504</v>
      </c>
      <c r="N7" s="123" t="s">
        <v>276</v>
      </c>
      <c r="O7">
        <v>45</v>
      </c>
    </row>
    <row r="8" spans="1:15" ht="42.75">
      <c r="A8" t="s">
        <v>206</v>
      </c>
      <c r="B8" t="s">
        <v>33</v>
      </c>
      <c r="C8">
        <v>17</v>
      </c>
      <c r="D8">
        <v>2554</v>
      </c>
      <c r="E8" t="s">
        <v>206</v>
      </c>
      <c r="F8" t="s">
        <v>33</v>
      </c>
      <c r="G8" s="120">
        <v>1368</v>
      </c>
      <c r="J8" s="121" t="s">
        <v>390</v>
      </c>
      <c r="K8" s="121">
        <v>0</v>
      </c>
      <c r="L8" s="128" t="s">
        <v>390</v>
      </c>
      <c r="M8">
        <v>79</v>
      </c>
      <c r="N8" s="123" t="s">
        <v>392</v>
      </c>
      <c r="O8">
        <v>2793</v>
      </c>
    </row>
    <row r="9" spans="1:15" ht="42.75">
      <c r="B9" t="s">
        <v>207</v>
      </c>
      <c r="C9">
        <v>3</v>
      </c>
      <c r="D9">
        <v>610</v>
      </c>
      <c r="F9" t="s">
        <v>209</v>
      </c>
      <c r="G9" s="120">
        <v>0</v>
      </c>
      <c r="J9" s="121" t="s">
        <v>276</v>
      </c>
      <c r="K9" s="121">
        <v>0</v>
      </c>
      <c r="L9" s="128" t="s">
        <v>276</v>
      </c>
      <c r="M9">
        <v>15</v>
      </c>
      <c r="N9" s="123" t="s">
        <v>33</v>
      </c>
      <c r="O9">
        <v>12841</v>
      </c>
    </row>
    <row r="10" spans="1:15" ht="28.5">
      <c r="B10" t="s">
        <v>208</v>
      </c>
      <c r="C10">
        <v>1</v>
      </c>
      <c r="D10">
        <v>0</v>
      </c>
      <c r="F10" t="s">
        <v>400</v>
      </c>
      <c r="G10" s="120">
        <v>425</v>
      </c>
      <c r="J10" s="121" t="s">
        <v>392</v>
      </c>
      <c r="K10" s="121">
        <v>4</v>
      </c>
      <c r="L10" s="122" t="s">
        <v>392</v>
      </c>
      <c r="M10">
        <v>846</v>
      </c>
      <c r="N10" s="123" t="s">
        <v>278</v>
      </c>
      <c r="O10">
        <v>3008</v>
      </c>
    </row>
    <row r="11" spans="1:15">
      <c r="B11" t="s">
        <v>209</v>
      </c>
      <c r="C11">
        <v>4</v>
      </c>
      <c r="D11">
        <v>1028</v>
      </c>
      <c r="F11" t="s">
        <v>211</v>
      </c>
      <c r="G11" s="120">
        <v>320</v>
      </c>
      <c r="J11" s="121" t="s">
        <v>33</v>
      </c>
      <c r="K11" s="121">
        <v>4</v>
      </c>
      <c r="L11" s="122" t="s">
        <v>33</v>
      </c>
      <c r="M11">
        <v>3795</v>
      </c>
      <c r="N11" s="123" t="s">
        <v>279</v>
      </c>
      <c r="O11">
        <v>4209</v>
      </c>
    </row>
    <row r="12" spans="1:15" ht="28.5">
      <c r="B12" t="s">
        <v>400</v>
      </c>
      <c r="C12">
        <v>1</v>
      </c>
      <c r="D12">
        <v>133</v>
      </c>
      <c r="F12" t="s">
        <v>212</v>
      </c>
      <c r="G12" s="120">
        <v>85</v>
      </c>
      <c r="J12" s="121" t="s">
        <v>278</v>
      </c>
      <c r="K12" s="121">
        <v>5</v>
      </c>
      <c r="L12" s="122" t="s">
        <v>278</v>
      </c>
      <c r="M12">
        <v>484</v>
      </c>
      <c r="N12" s="123" t="s">
        <v>280</v>
      </c>
      <c r="O12">
        <v>3714</v>
      </c>
    </row>
    <row r="13" spans="1:15" ht="28.5">
      <c r="B13" t="s">
        <v>211</v>
      </c>
      <c r="C13">
        <v>1</v>
      </c>
      <c r="D13">
        <v>0</v>
      </c>
      <c r="F13" t="s">
        <v>213</v>
      </c>
      <c r="G13" s="120">
        <v>181</v>
      </c>
      <c r="J13" s="121" t="s">
        <v>279</v>
      </c>
      <c r="K13" s="121">
        <v>8</v>
      </c>
      <c r="L13" s="122" t="s">
        <v>279</v>
      </c>
      <c r="M13">
        <v>2268</v>
      </c>
      <c r="N13" s="123" t="s">
        <v>281</v>
      </c>
      <c r="O13">
        <v>1910</v>
      </c>
    </row>
    <row r="14" spans="1:15" ht="28.5">
      <c r="B14" t="s">
        <v>212</v>
      </c>
      <c r="C14">
        <v>0</v>
      </c>
      <c r="D14">
        <v>45</v>
      </c>
      <c r="F14" t="s">
        <v>214</v>
      </c>
      <c r="G14" s="120">
        <v>243</v>
      </c>
      <c r="J14" s="121" t="s">
        <v>280</v>
      </c>
      <c r="K14" s="121">
        <v>5</v>
      </c>
      <c r="L14" s="122" t="s">
        <v>280</v>
      </c>
      <c r="M14">
        <v>465</v>
      </c>
      <c r="N14" s="123" t="s">
        <v>33</v>
      </c>
      <c r="O14">
        <v>136</v>
      </c>
    </row>
    <row r="15" spans="1:15" ht="28.5">
      <c r="B15" t="s">
        <v>213</v>
      </c>
      <c r="C15">
        <v>0</v>
      </c>
      <c r="D15">
        <v>38</v>
      </c>
      <c r="F15" t="s">
        <v>215</v>
      </c>
      <c r="G15" s="120">
        <v>0</v>
      </c>
      <c r="J15" s="121" t="s">
        <v>281</v>
      </c>
      <c r="K15" s="121">
        <v>3</v>
      </c>
      <c r="L15" s="122" t="s">
        <v>281</v>
      </c>
      <c r="M15">
        <v>578</v>
      </c>
      <c r="N15" s="123" t="s">
        <v>393</v>
      </c>
      <c r="O15">
        <v>136</v>
      </c>
    </row>
    <row r="16" spans="1:15" ht="28.5">
      <c r="B16" t="s">
        <v>214</v>
      </c>
      <c r="C16">
        <v>2</v>
      </c>
      <c r="D16">
        <v>12</v>
      </c>
      <c r="F16" t="s">
        <v>216</v>
      </c>
      <c r="G16" s="120">
        <v>0</v>
      </c>
      <c r="J16" s="121" t="s">
        <v>33</v>
      </c>
      <c r="K16" s="121">
        <v>21</v>
      </c>
      <c r="L16" s="122" t="s">
        <v>33</v>
      </c>
      <c r="N16" s="123" t="s">
        <v>362</v>
      </c>
      <c r="O16">
        <v>0</v>
      </c>
    </row>
    <row r="17" spans="1:15" ht="42.75">
      <c r="B17" t="s">
        <v>215</v>
      </c>
      <c r="C17">
        <v>0</v>
      </c>
      <c r="D17">
        <v>0</v>
      </c>
      <c r="F17" t="s">
        <v>217</v>
      </c>
      <c r="G17" s="120">
        <v>114</v>
      </c>
      <c r="J17" s="121" t="s">
        <v>393</v>
      </c>
      <c r="K17" s="121">
        <v>0</v>
      </c>
      <c r="L17" s="122" t="s">
        <v>393</v>
      </c>
      <c r="M17">
        <v>77</v>
      </c>
      <c r="N17" s="123" t="s">
        <v>394</v>
      </c>
      <c r="O17">
        <v>255</v>
      </c>
    </row>
    <row r="18" spans="1:15" ht="28.5">
      <c r="B18" t="s">
        <v>217</v>
      </c>
      <c r="C18">
        <v>0</v>
      </c>
      <c r="D18">
        <v>29</v>
      </c>
      <c r="F18" t="s">
        <v>218</v>
      </c>
      <c r="G18" s="120">
        <v>0</v>
      </c>
      <c r="J18" s="121" t="s">
        <v>362</v>
      </c>
      <c r="K18" s="121">
        <v>0</v>
      </c>
      <c r="L18" s="122" t="s">
        <v>362</v>
      </c>
      <c r="M18">
        <v>0</v>
      </c>
      <c r="N18" s="123" t="s">
        <v>395</v>
      </c>
      <c r="O18">
        <v>2630</v>
      </c>
    </row>
    <row r="19" spans="1:15" ht="28.5">
      <c r="B19" t="s">
        <v>219</v>
      </c>
      <c r="C19">
        <v>1</v>
      </c>
      <c r="D19">
        <v>136</v>
      </c>
      <c r="F19" t="s">
        <v>221</v>
      </c>
      <c r="G19" s="120">
        <v>0</v>
      </c>
      <c r="J19" s="121" t="s">
        <v>285</v>
      </c>
      <c r="K19" s="121">
        <v>1</v>
      </c>
      <c r="L19" s="128" t="s">
        <v>285</v>
      </c>
      <c r="M19">
        <v>251</v>
      </c>
      <c r="N19" s="123" t="s">
        <v>396</v>
      </c>
      <c r="O19">
        <v>3144</v>
      </c>
    </row>
    <row r="20" spans="1:15" ht="42.75">
      <c r="B20" t="s">
        <v>220</v>
      </c>
      <c r="C20">
        <v>1</v>
      </c>
      <c r="D20">
        <v>358</v>
      </c>
      <c r="E20" t="s">
        <v>401</v>
      </c>
      <c r="F20" t="s">
        <v>33</v>
      </c>
      <c r="G20" s="120">
        <v>682</v>
      </c>
      <c r="J20" s="121" t="s">
        <v>394</v>
      </c>
      <c r="K20" s="121">
        <v>0</v>
      </c>
      <c r="L20" s="122" t="s">
        <v>394</v>
      </c>
      <c r="M20">
        <v>122</v>
      </c>
      <c r="N20" s="123" t="s">
        <v>407</v>
      </c>
      <c r="O20">
        <v>0</v>
      </c>
    </row>
    <row r="21" spans="1:15" ht="28.5">
      <c r="B21" t="s">
        <v>221</v>
      </c>
      <c r="C21">
        <v>2</v>
      </c>
      <c r="D21">
        <v>0</v>
      </c>
      <c r="F21" t="s">
        <v>233</v>
      </c>
      <c r="G21" s="120">
        <v>682</v>
      </c>
      <c r="J21" s="121" t="s">
        <v>395</v>
      </c>
      <c r="K21" s="121">
        <v>4</v>
      </c>
      <c r="L21" s="122" t="s">
        <v>395</v>
      </c>
      <c r="M21">
        <v>726</v>
      </c>
      <c r="N21" s="123" t="s">
        <v>285</v>
      </c>
      <c r="O21">
        <v>851</v>
      </c>
    </row>
    <row r="22" spans="1:15" ht="28.5">
      <c r="B22" t="s">
        <v>222</v>
      </c>
      <c r="C22">
        <v>1</v>
      </c>
      <c r="D22">
        <v>165</v>
      </c>
      <c r="F22" t="s">
        <v>234</v>
      </c>
      <c r="G22" s="120">
        <v>0</v>
      </c>
      <c r="J22" s="121" t="s">
        <v>396</v>
      </c>
      <c r="K22" s="121">
        <v>6</v>
      </c>
      <c r="L22" s="122" t="s">
        <v>396</v>
      </c>
      <c r="M22">
        <v>974</v>
      </c>
      <c r="N22" s="123" t="s">
        <v>33</v>
      </c>
      <c r="O22">
        <v>1930</v>
      </c>
    </row>
    <row r="23" spans="1:15" ht="28.5">
      <c r="A23" t="s">
        <v>401</v>
      </c>
      <c r="B23" t="s">
        <v>33</v>
      </c>
      <c r="C23">
        <v>1</v>
      </c>
      <c r="D23">
        <v>242</v>
      </c>
      <c r="E23" t="s">
        <v>223</v>
      </c>
      <c r="F23" t="s">
        <v>224</v>
      </c>
      <c r="G23" s="120">
        <v>0</v>
      </c>
      <c r="J23" s="121" t="s">
        <v>407</v>
      </c>
      <c r="K23" s="121">
        <v>0</v>
      </c>
      <c r="L23" s="122" t="s">
        <v>407</v>
      </c>
      <c r="M23">
        <v>0</v>
      </c>
      <c r="N23" s="123" t="s">
        <v>292</v>
      </c>
      <c r="O23">
        <v>0</v>
      </c>
    </row>
    <row r="24" spans="1:15" ht="28.5">
      <c r="B24" t="s">
        <v>233</v>
      </c>
      <c r="C24">
        <v>1</v>
      </c>
      <c r="D24">
        <v>242</v>
      </c>
      <c r="E24" t="s">
        <v>225</v>
      </c>
      <c r="F24" t="s">
        <v>226</v>
      </c>
      <c r="G24" s="120">
        <v>227</v>
      </c>
      <c r="J24" s="121" t="s">
        <v>33</v>
      </c>
      <c r="K24" s="121">
        <v>11</v>
      </c>
      <c r="L24" s="122" t="s">
        <v>33</v>
      </c>
      <c r="M24">
        <v>282</v>
      </c>
      <c r="N24" s="123" t="s">
        <v>293</v>
      </c>
      <c r="O24">
        <v>1037</v>
      </c>
    </row>
    <row r="25" spans="1:15" ht="28.5">
      <c r="A25" t="s">
        <v>225</v>
      </c>
      <c r="B25" t="s">
        <v>226</v>
      </c>
      <c r="C25">
        <v>2</v>
      </c>
      <c r="D25">
        <v>12</v>
      </c>
      <c r="E25" t="s">
        <v>227</v>
      </c>
      <c r="F25" t="s">
        <v>228</v>
      </c>
      <c r="G25" s="120">
        <v>0</v>
      </c>
      <c r="J25" s="121" t="s">
        <v>292</v>
      </c>
      <c r="K25" s="121">
        <v>0</v>
      </c>
      <c r="L25" s="122" t="s">
        <v>292</v>
      </c>
      <c r="M25">
        <v>0</v>
      </c>
      <c r="N25" s="123" t="s">
        <v>294</v>
      </c>
      <c r="O25">
        <v>893</v>
      </c>
    </row>
    <row r="26" spans="1:15" ht="42.75">
      <c r="A26" t="s">
        <v>227</v>
      </c>
      <c r="B26" t="s">
        <v>228</v>
      </c>
      <c r="C26">
        <v>0</v>
      </c>
      <c r="D26">
        <v>0</v>
      </c>
      <c r="E26" t="s">
        <v>229</v>
      </c>
      <c r="F26" t="s">
        <v>33</v>
      </c>
      <c r="G26" s="120">
        <v>2374</v>
      </c>
      <c r="J26" s="121" t="s">
        <v>293</v>
      </c>
      <c r="K26" s="121">
        <v>1</v>
      </c>
      <c r="L26" s="122" t="s">
        <v>293</v>
      </c>
      <c r="M26">
        <v>143</v>
      </c>
      <c r="N26" s="123" t="s">
        <v>398</v>
      </c>
      <c r="O26">
        <v>0</v>
      </c>
    </row>
    <row r="27" spans="1:15" ht="28.5">
      <c r="A27" t="s">
        <v>229</v>
      </c>
      <c r="B27" t="s">
        <v>33</v>
      </c>
      <c r="C27">
        <v>5</v>
      </c>
      <c r="D27">
        <v>660</v>
      </c>
      <c r="F27" t="s">
        <v>230</v>
      </c>
      <c r="G27" s="120">
        <v>739</v>
      </c>
      <c r="J27" s="121" t="s">
        <v>294</v>
      </c>
      <c r="K27" s="121">
        <v>1</v>
      </c>
      <c r="L27" s="122" t="s">
        <v>294</v>
      </c>
      <c r="M27">
        <v>139</v>
      </c>
      <c r="N27" s="123" t="s">
        <v>33</v>
      </c>
      <c r="O27">
        <v>4168</v>
      </c>
    </row>
    <row r="28" spans="1:15" ht="42.75">
      <c r="B28" t="s">
        <v>230</v>
      </c>
      <c r="C28">
        <v>2</v>
      </c>
      <c r="D28">
        <v>100</v>
      </c>
      <c r="F28" t="s">
        <v>231</v>
      </c>
      <c r="G28" s="120">
        <v>0</v>
      </c>
      <c r="J28" s="121" t="s">
        <v>398</v>
      </c>
      <c r="K28" s="121">
        <v>0</v>
      </c>
      <c r="L28" s="122" t="s">
        <v>398</v>
      </c>
      <c r="M28">
        <v>0</v>
      </c>
      <c r="N28" s="123" t="s">
        <v>297</v>
      </c>
      <c r="O28">
        <v>1627</v>
      </c>
    </row>
    <row r="29" spans="1:15" ht="42.75">
      <c r="B29" t="s">
        <v>232</v>
      </c>
      <c r="C29">
        <v>3</v>
      </c>
      <c r="D29">
        <v>560</v>
      </c>
      <c r="F29" t="s">
        <v>232</v>
      </c>
      <c r="G29" s="120">
        <v>1635</v>
      </c>
      <c r="J29" s="121" t="s">
        <v>33</v>
      </c>
      <c r="K29" s="121">
        <v>2</v>
      </c>
      <c r="L29" s="122" t="s">
        <v>33</v>
      </c>
      <c r="M29">
        <v>1337</v>
      </c>
      <c r="N29" s="123" t="s">
        <v>298</v>
      </c>
      <c r="O29">
        <v>396</v>
      </c>
    </row>
    <row r="30" spans="1:15" ht="57">
      <c r="A30" t="s">
        <v>235</v>
      </c>
      <c r="B30" t="s">
        <v>236</v>
      </c>
      <c r="C30">
        <v>3</v>
      </c>
      <c r="D30">
        <v>169</v>
      </c>
      <c r="E30" t="s">
        <v>235</v>
      </c>
      <c r="F30" t="s">
        <v>236</v>
      </c>
      <c r="G30" s="120">
        <v>285</v>
      </c>
      <c r="J30" s="121" t="s">
        <v>297</v>
      </c>
      <c r="K30" s="121">
        <v>3</v>
      </c>
      <c r="L30" s="128" t="s">
        <v>297</v>
      </c>
      <c r="M30">
        <v>476</v>
      </c>
      <c r="N30" s="123" t="s">
        <v>299</v>
      </c>
      <c r="O30">
        <v>992</v>
      </c>
    </row>
    <row r="31" spans="1:15" ht="42.75">
      <c r="A31" t="s">
        <v>237</v>
      </c>
      <c r="B31" t="s">
        <v>238</v>
      </c>
      <c r="C31">
        <v>2</v>
      </c>
      <c r="D31">
        <v>165</v>
      </c>
      <c r="E31" t="s">
        <v>237</v>
      </c>
      <c r="F31" t="s">
        <v>238</v>
      </c>
      <c r="G31" s="120">
        <v>347</v>
      </c>
      <c r="J31" s="121" t="s">
        <v>298</v>
      </c>
      <c r="K31" s="121">
        <v>1</v>
      </c>
      <c r="L31" s="128" t="s">
        <v>298</v>
      </c>
      <c r="M31">
        <v>79</v>
      </c>
      <c r="N31" s="123" t="s">
        <v>301</v>
      </c>
      <c r="O31">
        <v>312</v>
      </c>
    </row>
    <row r="32" spans="1:15" ht="28.5">
      <c r="A32" t="s">
        <v>239</v>
      </c>
      <c r="B32" t="s">
        <v>33</v>
      </c>
      <c r="C32">
        <v>4</v>
      </c>
      <c r="D32">
        <v>555</v>
      </c>
      <c r="E32" t="s">
        <v>239</v>
      </c>
      <c r="F32" t="s">
        <v>33</v>
      </c>
      <c r="G32" s="120">
        <v>1962</v>
      </c>
      <c r="J32" s="121" t="s">
        <v>299</v>
      </c>
      <c r="K32" s="121">
        <v>1</v>
      </c>
      <c r="L32" s="128" t="s">
        <v>299</v>
      </c>
      <c r="M32">
        <v>97</v>
      </c>
      <c r="N32" s="123" t="s">
        <v>300</v>
      </c>
      <c r="O32">
        <v>841</v>
      </c>
    </row>
    <row r="33" spans="1:15" ht="42.75">
      <c r="B33" t="s">
        <v>240</v>
      </c>
      <c r="C33">
        <v>0</v>
      </c>
      <c r="D33">
        <v>0</v>
      </c>
      <c r="F33" t="s">
        <v>240</v>
      </c>
      <c r="G33" s="120">
        <v>0</v>
      </c>
      <c r="J33" s="121" t="s">
        <v>300</v>
      </c>
      <c r="K33" s="121">
        <v>1</v>
      </c>
      <c r="L33" s="128" t="s">
        <v>300</v>
      </c>
      <c r="M33">
        <v>555</v>
      </c>
      <c r="N33" s="123" t="s">
        <v>302</v>
      </c>
      <c r="O33">
        <v>90895</v>
      </c>
    </row>
    <row r="34" spans="1:15" ht="28.5">
      <c r="B34" t="s">
        <v>241</v>
      </c>
      <c r="C34">
        <v>4</v>
      </c>
      <c r="D34">
        <v>555</v>
      </c>
      <c r="F34" t="s">
        <v>241</v>
      </c>
      <c r="G34" s="120">
        <v>1962</v>
      </c>
      <c r="J34" s="121" t="s">
        <v>301</v>
      </c>
      <c r="K34" s="121">
        <v>1</v>
      </c>
      <c r="L34" s="128" t="s">
        <v>301</v>
      </c>
      <c r="M34">
        <v>130</v>
      </c>
      <c r="N34" s="123" t="s">
        <v>42</v>
      </c>
      <c r="O34">
        <v>19969</v>
      </c>
    </row>
    <row r="35" spans="1:15">
      <c r="A35" t="s">
        <v>244</v>
      </c>
      <c r="B35" t="s">
        <v>33</v>
      </c>
      <c r="C35">
        <v>0</v>
      </c>
      <c r="D35">
        <v>28</v>
      </c>
      <c r="E35" t="s">
        <v>242</v>
      </c>
      <c r="F35" t="s">
        <v>243</v>
      </c>
      <c r="G35" s="120">
        <v>0</v>
      </c>
      <c r="J35" s="121" t="s">
        <v>302</v>
      </c>
      <c r="L35" s="122" t="s">
        <v>302</v>
      </c>
      <c r="M35">
        <v>32370</v>
      </c>
      <c r="N35" s="123" t="s">
        <v>304</v>
      </c>
      <c r="O35">
        <v>18075</v>
      </c>
    </row>
    <row r="36" spans="1:15">
      <c r="B36" t="s">
        <v>245</v>
      </c>
      <c r="C36">
        <v>0</v>
      </c>
      <c r="D36">
        <v>0</v>
      </c>
      <c r="E36" t="s">
        <v>244</v>
      </c>
      <c r="F36" t="s">
        <v>33</v>
      </c>
      <c r="G36" s="120">
        <v>167</v>
      </c>
      <c r="J36" s="121" t="s">
        <v>42</v>
      </c>
      <c r="K36" s="121">
        <v>26</v>
      </c>
      <c r="L36" s="122" t="s">
        <v>42</v>
      </c>
      <c r="M36">
        <v>7737</v>
      </c>
      <c r="N36" s="123" t="s">
        <v>44</v>
      </c>
      <c r="O36">
        <v>18075</v>
      </c>
    </row>
    <row r="37" spans="1:15">
      <c r="B37" t="s">
        <v>246</v>
      </c>
      <c r="C37">
        <v>0</v>
      </c>
      <c r="D37">
        <v>28</v>
      </c>
      <c r="F37" t="s">
        <v>245</v>
      </c>
      <c r="G37" s="120">
        <v>42</v>
      </c>
      <c r="J37" s="121" t="s">
        <v>43</v>
      </c>
      <c r="K37" s="121">
        <v>24</v>
      </c>
      <c r="L37" s="122" t="s">
        <v>43</v>
      </c>
      <c r="M37">
        <v>7524</v>
      </c>
      <c r="N37" s="123" t="s">
        <v>54</v>
      </c>
      <c r="O37">
        <v>1894</v>
      </c>
    </row>
    <row r="38" spans="1:15">
      <c r="A38" t="s">
        <v>354</v>
      </c>
      <c r="B38" t="s">
        <v>248</v>
      </c>
      <c r="C38">
        <v>1</v>
      </c>
      <c r="D38">
        <v>0</v>
      </c>
      <c r="F38" t="s">
        <v>246</v>
      </c>
      <c r="G38" s="120">
        <v>125</v>
      </c>
      <c r="J38" s="121" t="s">
        <v>44</v>
      </c>
      <c r="K38" s="121">
        <v>24</v>
      </c>
      <c r="L38" s="122" t="s">
        <v>44</v>
      </c>
      <c r="M38">
        <v>7524</v>
      </c>
      <c r="N38" s="123" t="s">
        <v>57</v>
      </c>
      <c r="O38">
        <v>6369</v>
      </c>
    </row>
    <row r="39" spans="1:15">
      <c r="A39" t="s">
        <v>355</v>
      </c>
      <c r="B39" t="s">
        <v>250</v>
      </c>
      <c r="C39">
        <v>2</v>
      </c>
      <c r="D39">
        <v>364</v>
      </c>
      <c r="E39" t="s">
        <v>354</v>
      </c>
      <c r="F39" t="s">
        <v>248</v>
      </c>
      <c r="G39" s="120">
        <v>178</v>
      </c>
      <c r="J39" s="121" t="s">
        <v>54</v>
      </c>
      <c r="K39" s="121">
        <v>2</v>
      </c>
      <c r="L39" s="122" t="s">
        <v>54</v>
      </c>
      <c r="M39">
        <v>213</v>
      </c>
      <c r="N39" s="123" t="s">
        <v>306</v>
      </c>
      <c r="O39">
        <v>6291</v>
      </c>
    </row>
    <row r="40" spans="1:15">
      <c r="A40" t="s">
        <v>356</v>
      </c>
      <c r="B40" t="s">
        <v>252</v>
      </c>
      <c r="C40">
        <v>1</v>
      </c>
      <c r="D40">
        <v>27</v>
      </c>
      <c r="E40" t="s">
        <v>355</v>
      </c>
      <c r="F40" t="s">
        <v>250</v>
      </c>
      <c r="G40" s="120">
        <v>600</v>
      </c>
      <c r="J40" s="121" t="s">
        <v>57</v>
      </c>
      <c r="K40" s="121">
        <v>12</v>
      </c>
      <c r="L40" s="122" t="s">
        <v>57</v>
      </c>
      <c r="M40">
        <v>1761</v>
      </c>
      <c r="N40" s="123" t="s">
        <v>58</v>
      </c>
      <c r="O40">
        <v>6291</v>
      </c>
    </row>
    <row r="41" spans="1:15">
      <c r="A41" t="s">
        <v>253</v>
      </c>
      <c r="B41" t="s">
        <v>254</v>
      </c>
      <c r="C41">
        <v>0</v>
      </c>
      <c r="D41">
        <v>0</v>
      </c>
      <c r="E41" t="s">
        <v>251</v>
      </c>
      <c r="F41" t="s">
        <v>252</v>
      </c>
      <c r="G41" s="120">
        <v>281</v>
      </c>
      <c r="J41" s="121" t="s">
        <v>43</v>
      </c>
      <c r="K41" s="121">
        <v>12</v>
      </c>
      <c r="L41" s="122" t="s">
        <v>43</v>
      </c>
      <c r="M41">
        <v>1761</v>
      </c>
      <c r="N41" s="123" t="s">
        <v>59</v>
      </c>
      <c r="O41">
        <v>78</v>
      </c>
    </row>
    <row r="42" spans="1:15">
      <c r="A42" t="s">
        <v>255</v>
      </c>
      <c r="B42" t="s">
        <v>256</v>
      </c>
      <c r="C42">
        <v>1</v>
      </c>
      <c r="D42">
        <v>46</v>
      </c>
      <c r="E42" t="s">
        <v>253</v>
      </c>
      <c r="F42" t="s">
        <v>254</v>
      </c>
      <c r="G42" s="120">
        <v>0</v>
      </c>
      <c r="J42" s="121" t="s">
        <v>58</v>
      </c>
      <c r="K42" s="121">
        <v>12</v>
      </c>
      <c r="L42" s="122" t="s">
        <v>58</v>
      </c>
      <c r="M42">
        <v>1761</v>
      </c>
      <c r="N42" s="123" t="s">
        <v>66</v>
      </c>
      <c r="O42">
        <v>4111</v>
      </c>
    </row>
    <row r="43" spans="1:15">
      <c r="A43" t="s">
        <v>257</v>
      </c>
      <c r="B43" t="s">
        <v>258</v>
      </c>
      <c r="C43">
        <v>0</v>
      </c>
      <c r="D43">
        <v>0</v>
      </c>
      <c r="E43" t="s">
        <v>255</v>
      </c>
      <c r="F43" t="s">
        <v>256</v>
      </c>
      <c r="G43" s="125">
        <f>301.5+0.5</f>
        <v>302</v>
      </c>
      <c r="J43" s="121" t="s">
        <v>59</v>
      </c>
      <c r="K43" s="121">
        <v>0</v>
      </c>
      <c r="L43" s="122" t="s">
        <v>59</v>
      </c>
      <c r="M43">
        <v>0</v>
      </c>
      <c r="N43" s="123" t="s">
        <v>308</v>
      </c>
      <c r="O43">
        <v>4111</v>
      </c>
    </row>
    <row r="44" spans="1:15">
      <c r="A44" t="s">
        <v>261</v>
      </c>
      <c r="B44" t="s">
        <v>262</v>
      </c>
      <c r="C44">
        <v>2</v>
      </c>
      <c r="D44">
        <v>218</v>
      </c>
      <c r="E44" t="s">
        <v>257</v>
      </c>
      <c r="F44" t="s">
        <v>258</v>
      </c>
      <c r="G44" s="120">
        <v>0</v>
      </c>
      <c r="J44" s="121" t="s">
        <v>66</v>
      </c>
      <c r="K44" s="121">
        <v>7</v>
      </c>
      <c r="L44" s="122" t="s">
        <v>66</v>
      </c>
      <c r="M44">
        <v>1145</v>
      </c>
      <c r="N44" s="123" t="s">
        <v>67</v>
      </c>
      <c r="O44">
        <v>4111</v>
      </c>
    </row>
    <row r="45" spans="1:15">
      <c r="A45" t="s">
        <v>263</v>
      </c>
      <c r="B45" t="s">
        <v>264</v>
      </c>
      <c r="C45">
        <v>1</v>
      </c>
      <c r="D45">
        <v>295</v>
      </c>
      <c r="E45" t="s">
        <v>259</v>
      </c>
      <c r="F45" t="s">
        <v>260</v>
      </c>
      <c r="G45" s="120">
        <v>0</v>
      </c>
      <c r="J45" s="121" t="s">
        <v>43</v>
      </c>
      <c r="K45" s="121">
        <v>7</v>
      </c>
      <c r="L45" s="122" t="s">
        <v>43</v>
      </c>
      <c r="M45">
        <v>1145</v>
      </c>
      <c r="N45" s="123" t="s">
        <v>71</v>
      </c>
      <c r="O45">
        <v>12081</v>
      </c>
    </row>
    <row r="46" spans="1:15">
      <c r="A46" t="s">
        <v>265</v>
      </c>
      <c r="B46" t="s">
        <v>266</v>
      </c>
      <c r="C46">
        <v>0</v>
      </c>
      <c r="D46">
        <v>42</v>
      </c>
      <c r="E46" t="s">
        <v>261</v>
      </c>
      <c r="F46" t="s">
        <v>262</v>
      </c>
      <c r="G46" s="120">
        <v>380</v>
      </c>
      <c r="J46" s="121" t="s">
        <v>67</v>
      </c>
      <c r="K46" s="121">
        <v>7</v>
      </c>
      <c r="L46" s="122" t="s">
        <v>67</v>
      </c>
      <c r="M46">
        <v>1145</v>
      </c>
      <c r="N46" s="123" t="s">
        <v>312</v>
      </c>
      <c r="O46">
        <v>12081</v>
      </c>
    </row>
    <row r="47" spans="1:15">
      <c r="A47" t="s">
        <v>267</v>
      </c>
      <c r="B47" t="s">
        <v>33</v>
      </c>
      <c r="C47">
        <v>10</v>
      </c>
      <c r="D47">
        <v>1079</v>
      </c>
      <c r="E47" t="s">
        <v>263</v>
      </c>
      <c r="F47" t="s">
        <v>264</v>
      </c>
      <c r="G47" s="120">
        <v>792</v>
      </c>
      <c r="J47" s="121" t="s">
        <v>71</v>
      </c>
      <c r="K47" s="121">
        <v>20</v>
      </c>
      <c r="L47" s="122" t="s">
        <v>71</v>
      </c>
      <c r="M47">
        <v>1566</v>
      </c>
      <c r="N47" s="123" t="s">
        <v>72</v>
      </c>
      <c r="O47" s="129">
        <v>9172</v>
      </c>
    </row>
    <row r="48" spans="1:15">
      <c r="B48" t="s">
        <v>268</v>
      </c>
      <c r="C48">
        <v>5</v>
      </c>
      <c r="D48">
        <v>571</v>
      </c>
      <c r="E48" t="s">
        <v>265</v>
      </c>
      <c r="F48" t="s">
        <v>266</v>
      </c>
      <c r="G48" s="120">
        <v>232</v>
      </c>
      <c r="J48" s="121" t="s">
        <v>43</v>
      </c>
      <c r="K48" s="121">
        <v>17</v>
      </c>
      <c r="L48" s="122" t="s">
        <v>43</v>
      </c>
      <c r="M48">
        <v>1340</v>
      </c>
      <c r="N48" s="123" t="s">
        <v>75</v>
      </c>
      <c r="O48" s="129">
        <v>1928</v>
      </c>
    </row>
    <row r="49" spans="1:15">
      <c r="B49" t="s">
        <v>269</v>
      </c>
      <c r="C49">
        <v>4</v>
      </c>
      <c r="D49">
        <v>416</v>
      </c>
      <c r="E49" t="s">
        <v>267</v>
      </c>
      <c r="F49" t="s">
        <v>33</v>
      </c>
      <c r="G49" s="120">
        <v>4977</v>
      </c>
      <c r="J49" s="121" t="s">
        <v>72</v>
      </c>
      <c r="K49" s="121">
        <v>17</v>
      </c>
      <c r="L49" s="122" t="s">
        <v>72</v>
      </c>
      <c r="M49">
        <v>1340</v>
      </c>
      <c r="N49" s="123" t="s">
        <v>81</v>
      </c>
      <c r="O49">
        <v>8229</v>
      </c>
    </row>
    <row r="50" spans="1:15">
      <c r="B50" t="s">
        <v>402</v>
      </c>
      <c r="C50">
        <v>1</v>
      </c>
      <c r="D50">
        <v>89</v>
      </c>
      <c r="F50" t="s">
        <v>268</v>
      </c>
      <c r="G50" s="120">
        <v>3012</v>
      </c>
      <c r="J50" s="121" t="s">
        <v>75</v>
      </c>
      <c r="K50" s="121">
        <v>3</v>
      </c>
      <c r="L50" s="122" t="s">
        <v>75</v>
      </c>
      <c r="M50">
        <v>226</v>
      </c>
      <c r="N50" s="123" t="s">
        <v>318</v>
      </c>
      <c r="O50">
        <v>6924</v>
      </c>
    </row>
    <row r="51" spans="1:15">
      <c r="B51" t="s">
        <v>271</v>
      </c>
      <c r="C51">
        <v>0</v>
      </c>
      <c r="D51">
        <v>0</v>
      </c>
      <c r="F51" t="s">
        <v>269</v>
      </c>
      <c r="G51" s="120">
        <v>1577</v>
      </c>
      <c r="J51" s="121" t="s">
        <v>81</v>
      </c>
      <c r="K51" s="121">
        <v>13</v>
      </c>
      <c r="L51" s="122" t="s">
        <v>81</v>
      </c>
      <c r="M51">
        <v>4839</v>
      </c>
      <c r="N51" s="123" t="s">
        <v>82</v>
      </c>
      <c r="O51">
        <v>6924</v>
      </c>
    </row>
    <row r="52" spans="1:15">
      <c r="B52" t="s">
        <v>272</v>
      </c>
      <c r="C52">
        <v>0</v>
      </c>
      <c r="D52">
        <v>3</v>
      </c>
      <c r="F52" t="s">
        <v>402</v>
      </c>
      <c r="G52" s="120">
        <v>374</v>
      </c>
      <c r="J52" s="121" t="s">
        <v>43</v>
      </c>
      <c r="K52" s="121">
        <v>11</v>
      </c>
      <c r="L52" s="122" t="s">
        <v>43</v>
      </c>
      <c r="M52">
        <v>3895</v>
      </c>
      <c r="N52" s="123" t="s">
        <v>87</v>
      </c>
      <c r="O52">
        <v>1305</v>
      </c>
    </row>
    <row r="53" spans="1:15">
      <c r="A53" t="s">
        <v>302</v>
      </c>
      <c r="B53" t="s">
        <v>302</v>
      </c>
      <c r="C53">
        <v>796</v>
      </c>
      <c r="D53">
        <v>196579</v>
      </c>
      <c r="F53" t="s">
        <v>271</v>
      </c>
      <c r="G53" s="120">
        <v>0</v>
      </c>
      <c r="J53" s="121" t="s">
        <v>82</v>
      </c>
      <c r="K53" s="121">
        <v>11</v>
      </c>
      <c r="L53" s="122" t="s">
        <v>82</v>
      </c>
      <c r="M53">
        <v>3895</v>
      </c>
      <c r="N53" s="123" t="s">
        <v>93</v>
      </c>
      <c r="O53">
        <v>2476</v>
      </c>
    </row>
    <row r="54" spans="1:15">
      <c r="A54" t="s">
        <v>303</v>
      </c>
      <c r="B54" t="s">
        <v>42</v>
      </c>
      <c r="C54">
        <v>128</v>
      </c>
      <c r="D54">
        <v>23594</v>
      </c>
      <c r="F54" t="s">
        <v>272</v>
      </c>
      <c r="G54" s="120">
        <v>14</v>
      </c>
      <c r="J54" s="121" t="s">
        <v>87</v>
      </c>
      <c r="K54" s="121">
        <v>2</v>
      </c>
      <c r="L54" s="122" t="s">
        <v>87</v>
      </c>
      <c r="M54">
        <v>944</v>
      </c>
      <c r="N54" s="123" t="s">
        <v>321</v>
      </c>
      <c r="O54">
        <v>2476</v>
      </c>
    </row>
    <row r="55" spans="1:15">
      <c r="B55" t="s">
        <v>43</v>
      </c>
      <c r="C55">
        <v>114</v>
      </c>
      <c r="D55">
        <v>22474</v>
      </c>
      <c r="F55" t="s">
        <v>302</v>
      </c>
      <c r="G55" s="120">
        <v>551507</v>
      </c>
      <c r="J55" s="121" t="s">
        <v>93</v>
      </c>
      <c r="K55" s="121">
        <v>4</v>
      </c>
      <c r="L55" s="122" t="s">
        <v>93</v>
      </c>
      <c r="M55">
        <v>272</v>
      </c>
      <c r="N55" s="123" t="s">
        <v>94</v>
      </c>
      <c r="O55">
        <v>2476</v>
      </c>
    </row>
    <row r="56" spans="1:15">
      <c r="B56" t="s">
        <v>44</v>
      </c>
      <c r="C56">
        <v>114</v>
      </c>
      <c r="D56">
        <v>21372</v>
      </c>
      <c r="E56" t="s">
        <v>303</v>
      </c>
      <c r="F56" t="s">
        <v>42</v>
      </c>
      <c r="G56" s="120">
        <v>86264</v>
      </c>
      <c r="J56" s="121" t="s">
        <v>43</v>
      </c>
      <c r="K56" s="121">
        <v>4</v>
      </c>
      <c r="L56" s="122" t="s">
        <v>43</v>
      </c>
      <c r="M56">
        <v>272</v>
      </c>
      <c r="N56" s="123" t="s">
        <v>104</v>
      </c>
      <c r="O56">
        <v>5552</v>
      </c>
    </row>
    <row r="57" spans="1:15">
      <c r="B57" t="s">
        <v>45</v>
      </c>
      <c r="C57">
        <v>0</v>
      </c>
      <c r="D57">
        <v>684</v>
      </c>
      <c r="F57" t="s">
        <v>304</v>
      </c>
      <c r="G57" s="120">
        <v>76475</v>
      </c>
      <c r="J57" s="121" t="s">
        <v>94</v>
      </c>
      <c r="K57" s="121">
        <v>4</v>
      </c>
      <c r="L57" s="122" t="s">
        <v>94</v>
      </c>
      <c r="M57">
        <v>272</v>
      </c>
      <c r="N57" s="123" t="s">
        <v>323</v>
      </c>
      <c r="O57">
        <v>3016</v>
      </c>
    </row>
    <row r="58" spans="1:15">
      <c r="B58" t="s">
        <v>48</v>
      </c>
      <c r="C58">
        <v>0</v>
      </c>
      <c r="D58">
        <v>388</v>
      </c>
      <c r="F58" t="s">
        <v>44</v>
      </c>
      <c r="G58" s="120">
        <v>69969</v>
      </c>
      <c r="J58" s="121" t="s">
        <v>104</v>
      </c>
      <c r="K58" s="121">
        <v>7</v>
      </c>
      <c r="L58" s="122" t="s">
        <v>104</v>
      </c>
      <c r="M58">
        <v>994</v>
      </c>
      <c r="N58" s="123" t="s">
        <v>105</v>
      </c>
      <c r="O58">
        <v>3016</v>
      </c>
    </row>
    <row r="59" spans="1:15">
      <c r="B59" t="s">
        <v>50</v>
      </c>
      <c r="C59">
        <v>0</v>
      </c>
      <c r="D59">
        <v>0</v>
      </c>
      <c r="F59" t="s">
        <v>45</v>
      </c>
      <c r="G59" s="120">
        <v>3855</v>
      </c>
      <c r="J59" s="121" t="s">
        <v>43</v>
      </c>
      <c r="K59" s="121">
        <v>4</v>
      </c>
      <c r="L59" s="122" t="s">
        <v>43</v>
      </c>
      <c r="M59">
        <v>719</v>
      </c>
      <c r="N59" s="123" t="s">
        <v>110</v>
      </c>
      <c r="O59">
        <v>124</v>
      </c>
    </row>
    <row r="60" spans="1:15">
      <c r="B60" t="s">
        <v>52</v>
      </c>
      <c r="C60">
        <v>0</v>
      </c>
      <c r="D60">
        <v>0</v>
      </c>
      <c r="F60" t="s">
        <v>48</v>
      </c>
      <c r="G60" s="120">
        <v>2552</v>
      </c>
      <c r="J60" s="121" t="s">
        <v>105</v>
      </c>
      <c r="K60" s="121">
        <v>4</v>
      </c>
      <c r="L60" s="122" t="s">
        <v>105</v>
      </c>
      <c r="M60">
        <v>719</v>
      </c>
      <c r="N60" s="123" t="s">
        <v>113</v>
      </c>
      <c r="O60">
        <v>827</v>
      </c>
    </row>
    <row r="61" spans="1:15">
      <c r="B61" t="s">
        <v>53</v>
      </c>
      <c r="C61">
        <v>0</v>
      </c>
      <c r="D61">
        <v>30</v>
      </c>
      <c r="F61" t="s">
        <v>52</v>
      </c>
      <c r="G61" s="120">
        <v>17</v>
      </c>
      <c r="J61" s="121" t="s">
        <v>110</v>
      </c>
      <c r="K61" s="121">
        <v>0</v>
      </c>
      <c r="L61" s="122" t="s">
        <v>110</v>
      </c>
      <c r="M61">
        <v>11</v>
      </c>
      <c r="N61" s="123" t="s">
        <v>115</v>
      </c>
      <c r="O61">
        <v>1585</v>
      </c>
    </row>
    <row r="62" spans="1:15">
      <c r="B62" t="s">
        <v>54</v>
      </c>
      <c r="C62">
        <v>8</v>
      </c>
      <c r="D62">
        <v>651</v>
      </c>
      <c r="F62" t="s">
        <v>53</v>
      </c>
      <c r="G62" s="120">
        <v>82</v>
      </c>
      <c r="J62" s="121" t="s">
        <v>113</v>
      </c>
      <c r="K62" s="121">
        <v>1</v>
      </c>
      <c r="L62" s="122" t="s">
        <v>113</v>
      </c>
      <c r="M62">
        <v>108</v>
      </c>
      <c r="N62" s="123" t="s">
        <v>117</v>
      </c>
      <c r="O62">
        <v>3814</v>
      </c>
    </row>
    <row r="63" spans="1:15">
      <c r="B63" t="s">
        <v>56</v>
      </c>
      <c r="C63">
        <v>6</v>
      </c>
      <c r="D63">
        <v>469</v>
      </c>
      <c r="F63" t="s">
        <v>54</v>
      </c>
      <c r="G63" s="120">
        <v>5711</v>
      </c>
      <c r="J63" s="121" t="s">
        <v>115</v>
      </c>
      <c r="K63" s="121">
        <v>2</v>
      </c>
      <c r="L63" s="122" t="s">
        <v>115</v>
      </c>
      <c r="M63">
        <v>156</v>
      </c>
      <c r="N63" s="123" t="s">
        <v>325</v>
      </c>
      <c r="O63">
        <v>3302</v>
      </c>
    </row>
    <row r="64" spans="1:15">
      <c r="A64" t="s">
        <v>305</v>
      </c>
      <c r="B64" t="s">
        <v>57</v>
      </c>
      <c r="C64">
        <v>30</v>
      </c>
      <c r="D64">
        <v>5134</v>
      </c>
      <c r="F64" t="s">
        <v>56</v>
      </c>
      <c r="G64" s="120">
        <v>4078</v>
      </c>
      <c r="J64" s="121" t="s">
        <v>117</v>
      </c>
      <c r="K64" s="121">
        <v>5</v>
      </c>
      <c r="L64" s="122" t="s">
        <v>117</v>
      </c>
      <c r="M64">
        <v>3086</v>
      </c>
      <c r="N64" s="123" t="s">
        <v>118</v>
      </c>
      <c r="O64">
        <v>3302</v>
      </c>
    </row>
    <row r="65" spans="1:15">
      <c r="B65" t="s">
        <v>43</v>
      </c>
      <c r="C65">
        <v>15</v>
      </c>
      <c r="D65">
        <v>2638</v>
      </c>
      <c r="E65" t="s">
        <v>305</v>
      </c>
      <c r="F65" t="s">
        <v>57</v>
      </c>
      <c r="G65" s="120">
        <v>20042</v>
      </c>
      <c r="J65" s="121" t="s">
        <v>43</v>
      </c>
      <c r="K65" s="121">
        <v>4</v>
      </c>
      <c r="L65" s="122" t="s">
        <v>43</v>
      </c>
      <c r="M65">
        <v>3086</v>
      </c>
      <c r="N65" s="123" t="s">
        <v>119</v>
      </c>
      <c r="O65">
        <v>512</v>
      </c>
    </row>
    <row r="66" spans="1:15">
      <c r="B66" t="s">
        <v>58</v>
      </c>
      <c r="C66">
        <v>15</v>
      </c>
      <c r="D66">
        <v>2638</v>
      </c>
      <c r="F66" t="s">
        <v>306</v>
      </c>
      <c r="G66" s="120">
        <v>10479</v>
      </c>
      <c r="J66" s="121" t="s">
        <v>118</v>
      </c>
      <c r="K66" s="121">
        <v>4</v>
      </c>
      <c r="L66" s="122" t="s">
        <v>118</v>
      </c>
      <c r="M66">
        <v>2776</v>
      </c>
      <c r="N66" s="123" t="s">
        <v>123</v>
      </c>
      <c r="O66">
        <v>3930</v>
      </c>
    </row>
    <row r="67" spans="1:15">
      <c r="B67" t="s">
        <v>59</v>
      </c>
      <c r="C67">
        <v>2</v>
      </c>
      <c r="D67">
        <v>114</v>
      </c>
      <c r="F67" t="s">
        <v>58</v>
      </c>
      <c r="G67" s="120">
        <v>10479</v>
      </c>
      <c r="J67" s="121" t="s">
        <v>119</v>
      </c>
      <c r="K67" s="121">
        <v>1</v>
      </c>
      <c r="L67" s="122" t="s">
        <v>119</v>
      </c>
      <c r="M67">
        <v>310</v>
      </c>
      <c r="N67" s="123" t="s">
        <v>327</v>
      </c>
      <c r="O67">
        <v>3051</v>
      </c>
    </row>
    <row r="68" spans="1:15">
      <c r="B68" t="s">
        <v>61</v>
      </c>
      <c r="C68">
        <v>6</v>
      </c>
      <c r="D68">
        <v>548</v>
      </c>
      <c r="F68" t="s">
        <v>59</v>
      </c>
      <c r="G68" s="120">
        <v>833</v>
      </c>
      <c r="J68" s="121" t="s">
        <v>123</v>
      </c>
      <c r="K68" s="121">
        <v>6</v>
      </c>
      <c r="L68" s="122" t="s">
        <v>123</v>
      </c>
      <c r="M68">
        <v>1387</v>
      </c>
      <c r="N68" s="123" t="s">
        <v>124</v>
      </c>
      <c r="O68">
        <v>3051</v>
      </c>
    </row>
    <row r="69" spans="1:15">
      <c r="B69" t="s">
        <v>62</v>
      </c>
      <c r="C69">
        <v>4</v>
      </c>
      <c r="D69">
        <v>453</v>
      </c>
      <c r="F69" t="s">
        <v>61</v>
      </c>
      <c r="G69" s="120">
        <v>4281</v>
      </c>
      <c r="J69" s="121" t="s">
        <v>43</v>
      </c>
      <c r="K69" s="121">
        <v>4</v>
      </c>
      <c r="L69" s="122" t="s">
        <v>43</v>
      </c>
      <c r="M69">
        <v>1116</v>
      </c>
      <c r="N69" s="123" t="s">
        <v>128</v>
      </c>
      <c r="O69">
        <v>630</v>
      </c>
    </row>
    <row r="70" spans="1:15">
      <c r="B70" t="s">
        <v>63</v>
      </c>
      <c r="C70">
        <v>2</v>
      </c>
      <c r="D70">
        <v>1182</v>
      </c>
      <c r="F70" t="s">
        <v>62</v>
      </c>
      <c r="G70" s="120">
        <v>2421</v>
      </c>
      <c r="J70" s="121" t="s">
        <v>124</v>
      </c>
      <c r="K70" s="121">
        <v>4</v>
      </c>
      <c r="L70" s="122" t="s">
        <v>124</v>
      </c>
      <c r="M70">
        <v>1116</v>
      </c>
      <c r="N70" s="123" t="s">
        <v>131</v>
      </c>
      <c r="O70">
        <v>249</v>
      </c>
    </row>
    <row r="71" spans="1:15">
      <c r="B71" t="s">
        <v>65</v>
      </c>
      <c r="C71">
        <v>1</v>
      </c>
      <c r="D71">
        <v>199</v>
      </c>
      <c r="F71" t="s">
        <v>63</v>
      </c>
      <c r="G71" s="120">
        <v>1690</v>
      </c>
      <c r="J71" s="121" t="s">
        <v>128</v>
      </c>
      <c r="K71" s="121">
        <v>1</v>
      </c>
      <c r="L71" s="122" t="s">
        <v>128</v>
      </c>
      <c r="M71">
        <v>106</v>
      </c>
      <c r="N71" s="123" t="s">
        <v>132</v>
      </c>
      <c r="O71">
        <v>5602</v>
      </c>
    </row>
    <row r="72" spans="1:15">
      <c r="A72" t="s">
        <v>307</v>
      </c>
      <c r="B72" t="s">
        <v>66</v>
      </c>
      <c r="C72">
        <v>25</v>
      </c>
      <c r="D72">
        <v>4347</v>
      </c>
      <c r="F72" t="s">
        <v>65</v>
      </c>
      <c r="G72" s="120">
        <v>338</v>
      </c>
      <c r="J72" s="121" t="s">
        <v>131</v>
      </c>
      <c r="K72" s="121">
        <v>1</v>
      </c>
      <c r="L72" s="122" t="s">
        <v>131</v>
      </c>
      <c r="M72">
        <v>165</v>
      </c>
      <c r="N72" s="123" t="s">
        <v>329</v>
      </c>
      <c r="O72">
        <v>4033</v>
      </c>
    </row>
    <row r="73" spans="1:15">
      <c r="B73" t="s">
        <v>43</v>
      </c>
      <c r="C73">
        <v>14</v>
      </c>
      <c r="D73">
        <v>3243</v>
      </c>
      <c r="E73" t="s">
        <v>307</v>
      </c>
      <c r="F73" t="s">
        <v>66</v>
      </c>
      <c r="G73" s="120">
        <v>17550</v>
      </c>
      <c r="J73" s="121" t="s">
        <v>132</v>
      </c>
      <c r="K73" s="121">
        <v>10</v>
      </c>
      <c r="L73" s="122" t="s">
        <v>132</v>
      </c>
      <c r="M73">
        <v>1218</v>
      </c>
      <c r="N73" s="123" t="s">
        <v>133</v>
      </c>
      <c r="O73">
        <v>4033</v>
      </c>
    </row>
    <row r="74" spans="1:15">
      <c r="B74" t="s">
        <v>67</v>
      </c>
      <c r="C74">
        <v>14</v>
      </c>
      <c r="D74">
        <v>1508</v>
      </c>
      <c r="F74" t="s">
        <v>308</v>
      </c>
      <c r="G74" s="120">
        <v>10013</v>
      </c>
      <c r="J74" s="121" t="s">
        <v>43</v>
      </c>
      <c r="K74" s="121">
        <v>8</v>
      </c>
      <c r="L74" s="122" t="s">
        <v>43</v>
      </c>
      <c r="M74">
        <v>965</v>
      </c>
      <c r="N74" s="123" t="s">
        <v>142</v>
      </c>
      <c r="O74">
        <v>729</v>
      </c>
    </row>
    <row r="75" spans="1:15">
      <c r="B75" t="s">
        <v>309</v>
      </c>
      <c r="C75">
        <v>0</v>
      </c>
      <c r="D75">
        <v>1694</v>
      </c>
      <c r="F75" t="s">
        <v>67</v>
      </c>
      <c r="G75" s="120">
        <v>6841</v>
      </c>
      <c r="J75" s="121" t="s">
        <v>133</v>
      </c>
      <c r="K75" s="121">
        <v>8</v>
      </c>
      <c r="L75" s="122" t="s">
        <v>133</v>
      </c>
      <c r="M75">
        <v>965</v>
      </c>
      <c r="N75" s="123" t="s">
        <v>137</v>
      </c>
      <c r="O75">
        <v>840</v>
      </c>
    </row>
    <row r="76" spans="1:15">
      <c r="B76" t="s">
        <v>310</v>
      </c>
      <c r="C76">
        <v>0</v>
      </c>
      <c r="D76">
        <v>41</v>
      </c>
      <c r="F76" t="s">
        <v>309</v>
      </c>
      <c r="G76" s="120">
        <v>3068</v>
      </c>
      <c r="J76" s="121" t="s">
        <v>142</v>
      </c>
      <c r="K76" s="121">
        <v>1</v>
      </c>
      <c r="L76" s="122" t="s">
        <v>142</v>
      </c>
      <c r="M76">
        <v>127</v>
      </c>
      <c r="N76" s="123" t="s">
        <v>145</v>
      </c>
      <c r="O76">
        <v>5336</v>
      </c>
    </row>
    <row r="77" spans="1:15">
      <c r="B77" t="s">
        <v>68</v>
      </c>
      <c r="C77">
        <v>7</v>
      </c>
      <c r="D77">
        <v>755</v>
      </c>
      <c r="F77" t="s">
        <v>310</v>
      </c>
      <c r="G77" s="120">
        <v>104</v>
      </c>
      <c r="J77" s="121" t="s">
        <v>145</v>
      </c>
      <c r="K77" s="121">
        <v>7</v>
      </c>
      <c r="L77" s="130" t="s">
        <v>137</v>
      </c>
      <c r="M77" s="129">
        <v>126</v>
      </c>
      <c r="N77" s="123" t="s">
        <v>331</v>
      </c>
      <c r="O77">
        <v>5336</v>
      </c>
    </row>
    <row r="78" spans="1:15">
      <c r="B78" t="s">
        <v>69</v>
      </c>
      <c r="C78">
        <v>3</v>
      </c>
      <c r="D78">
        <v>306</v>
      </c>
      <c r="F78" t="s">
        <v>68</v>
      </c>
      <c r="G78" s="120">
        <v>4521</v>
      </c>
      <c r="J78" s="121" t="s">
        <v>43</v>
      </c>
      <c r="K78" s="121">
        <v>7</v>
      </c>
      <c r="L78" s="122" t="s">
        <v>145</v>
      </c>
      <c r="M78">
        <v>819</v>
      </c>
      <c r="N78" s="123" t="s">
        <v>146</v>
      </c>
      <c r="O78">
        <v>5336</v>
      </c>
    </row>
    <row r="79" spans="1:15">
      <c r="B79" t="s">
        <v>70</v>
      </c>
      <c r="C79">
        <v>1</v>
      </c>
      <c r="D79">
        <v>43</v>
      </c>
      <c r="F79" t="s">
        <v>69</v>
      </c>
      <c r="G79" s="120">
        <v>2598</v>
      </c>
      <c r="J79" s="121" t="s">
        <v>146</v>
      </c>
      <c r="K79" s="121">
        <v>7</v>
      </c>
      <c r="L79" s="122" t="s">
        <v>43</v>
      </c>
      <c r="M79">
        <v>819</v>
      </c>
      <c r="N79" s="123" t="s">
        <v>158</v>
      </c>
      <c r="O79">
        <v>6375</v>
      </c>
    </row>
    <row r="80" spans="1:15">
      <c r="A80" t="s">
        <v>311</v>
      </c>
      <c r="B80" t="s">
        <v>71</v>
      </c>
      <c r="C80">
        <v>79</v>
      </c>
      <c r="D80">
        <v>8988</v>
      </c>
      <c r="F80" t="s">
        <v>70</v>
      </c>
      <c r="G80" s="120">
        <v>418</v>
      </c>
      <c r="J80" s="121" t="s">
        <v>158</v>
      </c>
      <c r="K80" s="121">
        <v>10</v>
      </c>
      <c r="L80" s="122" t="s">
        <v>146</v>
      </c>
      <c r="M80">
        <v>819</v>
      </c>
      <c r="N80" s="123" t="s">
        <v>333</v>
      </c>
      <c r="O80">
        <v>3160</v>
      </c>
    </row>
    <row r="81" spans="1:15">
      <c r="B81" t="s">
        <v>43</v>
      </c>
      <c r="C81">
        <v>43</v>
      </c>
      <c r="D81">
        <v>5406</v>
      </c>
      <c r="E81" t="s">
        <v>311</v>
      </c>
      <c r="F81" t="s">
        <v>71</v>
      </c>
      <c r="G81" s="120">
        <v>58053</v>
      </c>
      <c r="J81" s="121" t="s">
        <v>43</v>
      </c>
      <c r="K81" s="121">
        <v>5</v>
      </c>
      <c r="L81" s="122" t="s">
        <v>158</v>
      </c>
      <c r="M81">
        <v>3678</v>
      </c>
      <c r="N81" s="123" t="s">
        <v>159</v>
      </c>
      <c r="O81">
        <v>3160</v>
      </c>
    </row>
    <row r="82" spans="1:15">
      <c r="B82" t="s">
        <v>72</v>
      </c>
      <c r="C82">
        <v>43</v>
      </c>
      <c r="D82">
        <v>1101</v>
      </c>
      <c r="F82" t="s">
        <v>312</v>
      </c>
      <c r="G82" s="120">
        <v>32333</v>
      </c>
      <c r="J82" s="121" t="s">
        <v>159</v>
      </c>
      <c r="K82" s="121">
        <v>5</v>
      </c>
      <c r="L82" s="122" t="s">
        <v>43</v>
      </c>
      <c r="M82">
        <v>1274</v>
      </c>
      <c r="N82" s="123" t="s">
        <v>163</v>
      </c>
      <c r="O82">
        <v>3215</v>
      </c>
    </row>
    <row r="83" spans="1:15">
      <c r="B83" t="s">
        <v>73</v>
      </c>
      <c r="C83">
        <v>0</v>
      </c>
      <c r="D83">
        <v>61</v>
      </c>
      <c r="F83" t="s">
        <v>72</v>
      </c>
      <c r="G83" s="120">
        <v>9091</v>
      </c>
      <c r="J83" s="121" t="s">
        <v>163</v>
      </c>
      <c r="K83" s="121">
        <v>5</v>
      </c>
      <c r="L83" s="122" t="s">
        <v>159</v>
      </c>
      <c r="M83">
        <v>1274</v>
      </c>
      <c r="N83" s="123" t="s">
        <v>166</v>
      </c>
      <c r="O83">
        <v>5033</v>
      </c>
    </row>
    <row r="84" spans="1:15">
      <c r="B84" t="s">
        <v>313</v>
      </c>
      <c r="C84">
        <v>0</v>
      </c>
      <c r="D84">
        <v>2115</v>
      </c>
      <c r="F84" t="s">
        <v>73</v>
      </c>
      <c r="G84" s="120">
        <v>396</v>
      </c>
      <c r="J84" s="121" t="s">
        <v>166</v>
      </c>
      <c r="K84" s="121">
        <v>7</v>
      </c>
      <c r="L84" s="122" t="s">
        <v>163</v>
      </c>
      <c r="M84">
        <v>2404</v>
      </c>
      <c r="N84" s="123" t="s">
        <v>335</v>
      </c>
      <c r="O84">
        <v>5033</v>
      </c>
    </row>
    <row r="85" spans="1:15">
      <c r="B85" t="s">
        <v>314</v>
      </c>
      <c r="C85">
        <v>0</v>
      </c>
      <c r="D85">
        <v>728</v>
      </c>
      <c r="F85" t="s">
        <v>313</v>
      </c>
      <c r="G85" s="120">
        <v>13341</v>
      </c>
      <c r="J85" s="121" t="s">
        <v>43</v>
      </c>
      <c r="K85" s="121">
        <v>7</v>
      </c>
      <c r="L85" s="122" t="s">
        <v>166</v>
      </c>
      <c r="M85">
        <v>3017</v>
      </c>
      <c r="N85" s="123" t="s">
        <v>167</v>
      </c>
      <c r="O85">
        <v>5033</v>
      </c>
    </row>
    <row r="86" spans="1:15">
      <c r="B86" t="s">
        <v>315</v>
      </c>
      <c r="C86">
        <v>0</v>
      </c>
      <c r="D86">
        <v>728</v>
      </c>
      <c r="F86" t="s">
        <v>314</v>
      </c>
      <c r="G86" s="120">
        <v>2901</v>
      </c>
      <c r="J86" s="121" t="s">
        <v>167</v>
      </c>
      <c r="K86" s="121">
        <v>7</v>
      </c>
      <c r="L86" s="122" t="s">
        <v>43</v>
      </c>
      <c r="M86">
        <v>3017</v>
      </c>
      <c r="N86" s="123" t="s">
        <v>337</v>
      </c>
      <c r="O86">
        <v>1418</v>
      </c>
    </row>
    <row r="87" spans="1:15">
      <c r="B87" t="s">
        <v>316</v>
      </c>
      <c r="C87">
        <v>0</v>
      </c>
      <c r="D87">
        <v>673</v>
      </c>
      <c r="F87" t="s">
        <v>315</v>
      </c>
      <c r="G87" s="120">
        <v>3467</v>
      </c>
      <c r="J87" s="121" t="s">
        <v>181</v>
      </c>
      <c r="K87" s="121">
        <v>2</v>
      </c>
      <c r="L87" s="122" t="s">
        <v>167</v>
      </c>
      <c r="M87">
        <v>3017</v>
      </c>
      <c r="N87" s="123" t="s">
        <v>182</v>
      </c>
      <c r="O87" s="129">
        <v>360</v>
      </c>
    </row>
    <row r="88" spans="1:15">
      <c r="B88" t="s">
        <v>74</v>
      </c>
      <c r="C88">
        <v>4</v>
      </c>
      <c r="D88">
        <v>352</v>
      </c>
      <c r="F88" t="s">
        <v>316</v>
      </c>
      <c r="G88" s="120">
        <v>3137</v>
      </c>
      <c r="J88" s="121" t="s">
        <v>182</v>
      </c>
      <c r="K88" s="121">
        <v>1</v>
      </c>
      <c r="L88" s="122" t="s">
        <v>181</v>
      </c>
      <c r="M88">
        <v>851</v>
      </c>
      <c r="N88" s="123" t="s">
        <v>191</v>
      </c>
      <c r="O88" s="129">
        <v>1058</v>
      </c>
    </row>
    <row r="89" spans="1:15">
      <c r="B89" t="s">
        <v>75</v>
      </c>
      <c r="C89">
        <v>6</v>
      </c>
      <c r="D89">
        <v>558</v>
      </c>
      <c r="F89" t="s">
        <v>74</v>
      </c>
      <c r="G89" s="120">
        <v>2639</v>
      </c>
      <c r="J89" s="121" t="s">
        <v>191</v>
      </c>
      <c r="K89" s="121">
        <v>1</v>
      </c>
      <c r="L89" s="122" t="s">
        <v>182</v>
      </c>
      <c r="M89">
        <v>274</v>
      </c>
    </row>
    <row r="90" spans="1:15">
      <c r="B90" t="s">
        <v>76</v>
      </c>
      <c r="C90">
        <v>5</v>
      </c>
      <c r="D90">
        <v>385</v>
      </c>
      <c r="F90" t="s">
        <v>75</v>
      </c>
      <c r="G90" s="120">
        <v>4567</v>
      </c>
      <c r="J90" s="121" t="s">
        <v>137</v>
      </c>
      <c r="K90" s="121">
        <v>1</v>
      </c>
      <c r="L90" s="122" t="s">
        <v>191</v>
      </c>
      <c r="M90">
        <v>577</v>
      </c>
    </row>
    <row r="91" spans="1:15">
      <c r="B91" t="s">
        <v>77</v>
      </c>
      <c r="C91">
        <v>3</v>
      </c>
      <c r="D91">
        <v>251</v>
      </c>
      <c r="F91" t="s">
        <v>76</v>
      </c>
      <c r="G91" s="120">
        <v>3578</v>
      </c>
    </row>
    <row r="92" spans="1:15">
      <c r="B92" t="s">
        <v>78</v>
      </c>
      <c r="C92">
        <v>8</v>
      </c>
      <c r="D92">
        <v>580</v>
      </c>
      <c r="F92" t="s">
        <v>77</v>
      </c>
      <c r="G92" s="120">
        <v>2120</v>
      </c>
    </row>
    <row r="93" spans="1:15">
      <c r="B93" t="s">
        <v>79</v>
      </c>
      <c r="C93">
        <v>7</v>
      </c>
      <c r="D93">
        <v>1087</v>
      </c>
      <c r="F93" t="s">
        <v>78</v>
      </c>
      <c r="G93" s="120">
        <v>5063</v>
      </c>
    </row>
    <row r="94" spans="1:15">
      <c r="B94" t="s">
        <v>80</v>
      </c>
      <c r="C94">
        <v>3</v>
      </c>
      <c r="D94">
        <v>369</v>
      </c>
      <c r="F94" t="s">
        <v>79</v>
      </c>
      <c r="G94" s="120">
        <v>4799</v>
      </c>
    </row>
    <row r="95" spans="1:15">
      <c r="A95" t="s">
        <v>317</v>
      </c>
      <c r="B95" t="s">
        <v>81</v>
      </c>
      <c r="C95">
        <v>99</v>
      </c>
      <c r="D95">
        <v>41959</v>
      </c>
      <c r="F95" t="s">
        <v>80</v>
      </c>
      <c r="G95" s="120">
        <v>2954</v>
      </c>
    </row>
    <row r="96" spans="1:15">
      <c r="B96" t="s">
        <v>43</v>
      </c>
      <c r="C96">
        <v>37</v>
      </c>
      <c r="D96">
        <v>14933</v>
      </c>
      <c r="E96" t="s">
        <v>317</v>
      </c>
      <c r="F96" t="s">
        <v>81</v>
      </c>
      <c r="G96" s="120">
        <v>71941</v>
      </c>
    </row>
    <row r="97" spans="1:7">
      <c r="B97" t="s">
        <v>82</v>
      </c>
      <c r="C97">
        <v>37</v>
      </c>
      <c r="D97">
        <v>14933</v>
      </c>
      <c r="F97" t="s">
        <v>318</v>
      </c>
      <c r="G97" s="120">
        <v>28257</v>
      </c>
    </row>
    <row r="98" spans="1:7">
      <c r="B98" t="s">
        <v>84</v>
      </c>
      <c r="C98">
        <v>9</v>
      </c>
      <c r="D98">
        <v>677</v>
      </c>
      <c r="F98" t="s">
        <v>82</v>
      </c>
      <c r="G98" s="120">
        <v>28257</v>
      </c>
    </row>
    <row r="99" spans="1:7">
      <c r="B99" t="s">
        <v>85</v>
      </c>
      <c r="C99">
        <v>4</v>
      </c>
      <c r="D99">
        <v>1913</v>
      </c>
      <c r="F99" t="s">
        <v>84</v>
      </c>
      <c r="G99" s="120">
        <v>6212</v>
      </c>
    </row>
    <row r="100" spans="1:7">
      <c r="B100" t="s">
        <v>86</v>
      </c>
      <c r="C100">
        <v>12</v>
      </c>
      <c r="D100">
        <v>5665</v>
      </c>
      <c r="F100" t="s">
        <v>85</v>
      </c>
      <c r="G100" s="120">
        <v>2739</v>
      </c>
    </row>
    <row r="101" spans="1:7">
      <c r="B101" t="s">
        <v>87</v>
      </c>
      <c r="C101">
        <v>14</v>
      </c>
      <c r="D101">
        <v>6565</v>
      </c>
      <c r="F101" t="s">
        <v>86</v>
      </c>
      <c r="G101" s="120">
        <v>7809</v>
      </c>
    </row>
    <row r="102" spans="1:7">
      <c r="B102" t="s">
        <v>88</v>
      </c>
      <c r="C102">
        <v>12</v>
      </c>
      <c r="D102">
        <v>6196</v>
      </c>
      <c r="F102" t="s">
        <v>87</v>
      </c>
      <c r="G102" s="120">
        <v>9683</v>
      </c>
    </row>
    <row r="103" spans="1:7">
      <c r="B103" t="s">
        <v>89</v>
      </c>
      <c r="C103">
        <v>4</v>
      </c>
      <c r="D103">
        <v>2173</v>
      </c>
      <c r="F103" t="s">
        <v>88</v>
      </c>
      <c r="G103" s="120">
        <v>8451</v>
      </c>
    </row>
    <row r="104" spans="1:7">
      <c r="B104" t="s">
        <v>90</v>
      </c>
      <c r="C104">
        <v>4</v>
      </c>
      <c r="D104">
        <v>2524</v>
      </c>
      <c r="F104" t="s">
        <v>89</v>
      </c>
      <c r="G104" s="120">
        <v>3162</v>
      </c>
    </row>
    <row r="105" spans="1:7">
      <c r="B105" t="s">
        <v>91</v>
      </c>
      <c r="C105">
        <v>1</v>
      </c>
      <c r="D105">
        <v>427</v>
      </c>
      <c r="F105" t="s">
        <v>90</v>
      </c>
      <c r="G105" s="120">
        <v>3560</v>
      </c>
    </row>
    <row r="106" spans="1:7">
      <c r="B106" t="s">
        <v>92</v>
      </c>
      <c r="C106">
        <v>2</v>
      </c>
      <c r="D106">
        <v>886</v>
      </c>
      <c r="F106" t="s">
        <v>91</v>
      </c>
      <c r="G106" s="120">
        <v>670</v>
      </c>
    </row>
    <row r="107" spans="1:7">
      <c r="A107" t="s">
        <v>320</v>
      </c>
      <c r="B107" t="s">
        <v>93</v>
      </c>
      <c r="C107">
        <v>57</v>
      </c>
      <c r="D107">
        <v>6129</v>
      </c>
      <c r="F107" t="s">
        <v>92</v>
      </c>
      <c r="G107" s="120">
        <v>1398</v>
      </c>
    </row>
    <row r="108" spans="1:7">
      <c r="B108" t="s">
        <v>43</v>
      </c>
      <c r="C108">
        <v>22</v>
      </c>
      <c r="D108">
        <v>2581</v>
      </c>
      <c r="E108" t="s">
        <v>320</v>
      </c>
      <c r="F108" t="s">
        <v>93</v>
      </c>
      <c r="G108" s="120">
        <v>34627</v>
      </c>
    </row>
    <row r="109" spans="1:7">
      <c r="B109" t="s">
        <v>94</v>
      </c>
      <c r="C109">
        <v>22</v>
      </c>
      <c r="D109">
        <v>2358</v>
      </c>
      <c r="F109" t="s">
        <v>321</v>
      </c>
      <c r="G109" s="120">
        <v>13388</v>
      </c>
    </row>
    <row r="110" spans="1:7">
      <c r="B110" t="s">
        <v>96</v>
      </c>
      <c r="C110">
        <v>0</v>
      </c>
      <c r="D110">
        <v>47</v>
      </c>
      <c r="F110" t="s">
        <v>94</v>
      </c>
      <c r="G110" s="120">
        <v>12150</v>
      </c>
    </row>
    <row r="111" spans="1:7">
      <c r="B111" t="s">
        <v>95</v>
      </c>
      <c r="C111">
        <v>0</v>
      </c>
      <c r="D111">
        <v>176</v>
      </c>
      <c r="F111" t="s">
        <v>95</v>
      </c>
      <c r="G111" s="120">
        <v>943</v>
      </c>
    </row>
    <row r="112" spans="1:7">
      <c r="B112" t="s">
        <v>98</v>
      </c>
      <c r="C112">
        <v>7</v>
      </c>
      <c r="D112">
        <v>833</v>
      </c>
      <c r="F112" t="s">
        <v>96</v>
      </c>
      <c r="G112" s="120">
        <v>295</v>
      </c>
    </row>
    <row r="113" spans="1:7">
      <c r="B113" t="s">
        <v>99</v>
      </c>
      <c r="C113">
        <v>6</v>
      </c>
      <c r="D113">
        <v>859</v>
      </c>
      <c r="F113" t="s">
        <v>98</v>
      </c>
      <c r="G113" s="120">
        <v>4911</v>
      </c>
    </row>
    <row r="114" spans="1:7">
      <c r="B114" t="s">
        <v>100</v>
      </c>
      <c r="C114">
        <v>6</v>
      </c>
      <c r="D114">
        <v>473</v>
      </c>
      <c r="F114" t="s">
        <v>99</v>
      </c>
      <c r="G114" s="120">
        <v>4242</v>
      </c>
    </row>
    <row r="115" spans="1:7">
      <c r="B115" t="s">
        <v>101</v>
      </c>
      <c r="C115">
        <v>5</v>
      </c>
      <c r="D115">
        <v>352</v>
      </c>
      <c r="F115" t="s">
        <v>100</v>
      </c>
      <c r="G115" s="120">
        <v>3506</v>
      </c>
    </row>
    <row r="116" spans="1:7">
      <c r="B116" t="s">
        <v>102</v>
      </c>
      <c r="C116">
        <v>5</v>
      </c>
      <c r="D116">
        <v>242</v>
      </c>
      <c r="F116" t="s">
        <v>101</v>
      </c>
      <c r="G116" s="120">
        <v>2556</v>
      </c>
    </row>
    <row r="117" spans="1:7">
      <c r="B117" t="s">
        <v>103</v>
      </c>
      <c r="C117">
        <v>6</v>
      </c>
      <c r="D117">
        <v>789</v>
      </c>
      <c r="F117" t="s">
        <v>102</v>
      </c>
      <c r="G117" s="120">
        <v>2396</v>
      </c>
    </row>
    <row r="118" spans="1:7">
      <c r="A118" t="s">
        <v>322</v>
      </c>
      <c r="B118" t="s">
        <v>104</v>
      </c>
      <c r="C118">
        <v>59</v>
      </c>
      <c r="D118">
        <v>10129</v>
      </c>
      <c r="F118" t="s">
        <v>103</v>
      </c>
      <c r="G118" s="120">
        <v>3628</v>
      </c>
    </row>
    <row r="119" spans="1:7">
      <c r="B119" t="s">
        <v>43</v>
      </c>
      <c r="C119">
        <v>26</v>
      </c>
      <c r="D119">
        <v>4427</v>
      </c>
      <c r="E119" t="s">
        <v>322</v>
      </c>
      <c r="F119" t="s">
        <v>104</v>
      </c>
      <c r="G119" s="120">
        <v>38285</v>
      </c>
    </row>
    <row r="120" spans="1:7">
      <c r="B120" t="s">
        <v>105</v>
      </c>
      <c r="C120">
        <v>26</v>
      </c>
      <c r="D120">
        <v>4427</v>
      </c>
      <c r="F120" t="s">
        <v>323</v>
      </c>
      <c r="G120" s="120">
        <v>16859</v>
      </c>
    </row>
    <row r="121" spans="1:7">
      <c r="B121" t="s">
        <v>106</v>
      </c>
      <c r="C121">
        <v>0</v>
      </c>
      <c r="D121">
        <v>0</v>
      </c>
      <c r="F121" t="s">
        <v>105</v>
      </c>
      <c r="G121" s="120">
        <v>16859</v>
      </c>
    </row>
    <row r="122" spans="1:7">
      <c r="B122" t="s">
        <v>110</v>
      </c>
      <c r="C122">
        <v>2</v>
      </c>
      <c r="D122">
        <v>62</v>
      </c>
      <c r="F122" t="s">
        <v>110</v>
      </c>
      <c r="G122" s="120">
        <v>618</v>
      </c>
    </row>
    <row r="123" spans="1:7">
      <c r="B123" t="s">
        <v>111</v>
      </c>
      <c r="C123">
        <v>4</v>
      </c>
      <c r="D123">
        <v>268</v>
      </c>
      <c r="F123" t="s">
        <v>111</v>
      </c>
      <c r="G123" s="120">
        <v>2465</v>
      </c>
    </row>
    <row r="124" spans="1:7">
      <c r="B124" t="s">
        <v>112</v>
      </c>
      <c r="C124">
        <v>4</v>
      </c>
      <c r="D124">
        <v>442</v>
      </c>
      <c r="F124" t="s">
        <v>112</v>
      </c>
      <c r="G124" s="120">
        <v>2743</v>
      </c>
    </row>
    <row r="125" spans="1:7">
      <c r="B125" t="s">
        <v>113</v>
      </c>
      <c r="C125">
        <v>6</v>
      </c>
      <c r="D125">
        <v>938</v>
      </c>
      <c r="F125" t="s">
        <v>113</v>
      </c>
      <c r="G125" s="120">
        <v>4169</v>
      </c>
    </row>
    <row r="126" spans="1:7">
      <c r="B126" t="s">
        <v>114</v>
      </c>
      <c r="C126">
        <v>3</v>
      </c>
      <c r="D126">
        <v>141</v>
      </c>
      <c r="F126" t="s">
        <v>114</v>
      </c>
      <c r="G126" s="120">
        <v>1683</v>
      </c>
    </row>
    <row r="127" spans="1:7">
      <c r="B127" t="s">
        <v>115</v>
      </c>
      <c r="C127">
        <v>8</v>
      </c>
      <c r="D127">
        <v>788</v>
      </c>
      <c r="F127" t="s">
        <v>115</v>
      </c>
      <c r="G127" s="120">
        <v>5570</v>
      </c>
    </row>
    <row r="128" spans="1:7">
      <c r="B128" t="s">
        <v>116</v>
      </c>
      <c r="C128">
        <v>6</v>
      </c>
      <c r="D128">
        <v>3063</v>
      </c>
      <c r="F128" t="s">
        <v>116</v>
      </c>
      <c r="G128" s="120">
        <v>4178</v>
      </c>
    </row>
    <row r="129" spans="1:7">
      <c r="A129" t="s">
        <v>324</v>
      </c>
      <c r="B129" t="s">
        <v>117</v>
      </c>
      <c r="C129">
        <v>14</v>
      </c>
      <c r="D129">
        <v>7305</v>
      </c>
      <c r="E129" t="s">
        <v>324</v>
      </c>
      <c r="F129" t="s">
        <v>117</v>
      </c>
      <c r="G129" s="120">
        <v>10545</v>
      </c>
    </row>
    <row r="130" spans="1:7">
      <c r="B130" t="s">
        <v>43</v>
      </c>
      <c r="C130">
        <v>5</v>
      </c>
      <c r="D130">
        <v>2498</v>
      </c>
      <c r="F130" t="s">
        <v>325</v>
      </c>
      <c r="G130" s="120">
        <v>3605</v>
      </c>
    </row>
    <row r="131" spans="1:7">
      <c r="B131" t="s">
        <v>118</v>
      </c>
      <c r="C131">
        <v>5</v>
      </c>
      <c r="D131">
        <v>0</v>
      </c>
      <c r="F131" t="s">
        <v>118</v>
      </c>
      <c r="G131" s="120">
        <v>0</v>
      </c>
    </row>
    <row r="132" spans="1:7">
      <c r="B132" t="s">
        <v>119</v>
      </c>
      <c r="C132">
        <v>0</v>
      </c>
      <c r="D132">
        <v>1961</v>
      </c>
      <c r="F132" t="s">
        <v>119</v>
      </c>
      <c r="G132" s="120">
        <v>2843</v>
      </c>
    </row>
    <row r="133" spans="1:7">
      <c r="B133" t="s">
        <v>120</v>
      </c>
      <c r="C133">
        <v>0</v>
      </c>
      <c r="D133">
        <v>537</v>
      </c>
      <c r="F133" t="s">
        <v>120</v>
      </c>
      <c r="G133" s="120">
        <v>762</v>
      </c>
    </row>
    <row r="134" spans="1:7">
      <c r="B134" t="s">
        <v>121</v>
      </c>
      <c r="C134">
        <v>6</v>
      </c>
      <c r="D134">
        <v>2928</v>
      </c>
      <c r="F134" t="s">
        <v>121</v>
      </c>
      <c r="G134" s="120">
        <v>4366</v>
      </c>
    </row>
    <row r="135" spans="1:7">
      <c r="B135" t="s">
        <v>122</v>
      </c>
      <c r="C135">
        <v>3</v>
      </c>
      <c r="D135">
        <v>1879</v>
      </c>
      <c r="F135" t="s">
        <v>122</v>
      </c>
      <c r="G135" s="120">
        <v>2574</v>
      </c>
    </row>
    <row r="136" spans="1:7">
      <c r="A136" t="s">
        <v>326</v>
      </c>
      <c r="B136" t="s">
        <v>123</v>
      </c>
      <c r="C136">
        <v>35</v>
      </c>
      <c r="D136">
        <v>7941</v>
      </c>
      <c r="E136" t="s">
        <v>326</v>
      </c>
      <c r="F136" t="s">
        <v>123</v>
      </c>
      <c r="G136" s="120">
        <v>24293</v>
      </c>
    </row>
    <row r="137" spans="1:7">
      <c r="B137" t="s">
        <v>43</v>
      </c>
      <c r="C137">
        <v>13</v>
      </c>
      <c r="D137">
        <v>2756</v>
      </c>
      <c r="F137" t="s">
        <v>327</v>
      </c>
      <c r="G137" s="120">
        <v>11494</v>
      </c>
    </row>
    <row r="138" spans="1:7">
      <c r="B138" t="s">
        <v>124</v>
      </c>
      <c r="C138">
        <v>13</v>
      </c>
      <c r="D138">
        <v>857</v>
      </c>
      <c r="F138" t="s">
        <v>124</v>
      </c>
      <c r="G138" s="120">
        <v>3720</v>
      </c>
    </row>
    <row r="139" spans="1:7">
      <c r="B139" t="s">
        <v>125</v>
      </c>
      <c r="C139">
        <v>0</v>
      </c>
      <c r="D139">
        <v>236</v>
      </c>
      <c r="F139" t="s">
        <v>125</v>
      </c>
      <c r="G139" s="120">
        <v>1704</v>
      </c>
    </row>
    <row r="140" spans="1:7">
      <c r="B140" t="s">
        <v>126</v>
      </c>
      <c r="C140">
        <v>0</v>
      </c>
      <c r="D140">
        <v>1663</v>
      </c>
      <c r="F140" t="s">
        <v>126</v>
      </c>
      <c r="G140" s="120">
        <v>6070</v>
      </c>
    </row>
    <row r="141" spans="1:7">
      <c r="B141" t="s">
        <v>128</v>
      </c>
      <c r="C141">
        <v>4</v>
      </c>
      <c r="D141">
        <v>796</v>
      </c>
      <c r="F141" t="s">
        <v>128</v>
      </c>
      <c r="G141" s="120">
        <v>2437</v>
      </c>
    </row>
    <row r="142" spans="1:7">
      <c r="B142" t="s">
        <v>129</v>
      </c>
      <c r="C142">
        <v>4</v>
      </c>
      <c r="D142">
        <v>208</v>
      </c>
      <c r="F142" t="s">
        <v>129</v>
      </c>
      <c r="G142" s="120">
        <v>1870</v>
      </c>
    </row>
    <row r="143" spans="1:7">
      <c r="B143" t="s">
        <v>130</v>
      </c>
      <c r="C143">
        <v>6</v>
      </c>
      <c r="D143">
        <v>635</v>
      </c>
      <c r="F143" t="s">
        <v>130</v>
      </c>
      <c r="G143" s="120">
        <v>3727</v>
      </c>
    </row>
    <row r="144" spans="1:7">
      <c r="B144" t="s">
        <v>131</v>
      </c>
      <c r="C144">
        <v>8</v>
      </c>
      <c r="D144">
        <v>3546</v>
      </c>
      <c r="F144" t="s">
        <v>131</v>
      </c>
      <c r="G144" s="120">
        <v>4765</v>
      </c>
    </row>
    <row r="145" spans="1:7">
      <c r="A145" t="s">
        <v>328</v>
      </c>
      <c r="B145" t="s">
        <v>132</v>
      </c>
      <c r="C145">
        <v>91</v>
      </c>
      <c r="D145">
        <v>11140</v>
      </c>
      <c r="E145" t="s">
        <v>328</v>
      </c>
      <c r="F145" t="s">
        <v>132</v>
      </c>
      <c r="G145" s="120">
        <v>62343</v>
      </c>
    </row>
    <row r="146" spans="1:7">
      <c r="B146" t="s">
        <v>43</v>
      </c>
      <c r="C146">
        <v>36</v>
      </c>
      <c r="D146">
        <v>4512</v>
      </c>
      <c r="F146" t="s">
        <v>329</v>
      </c>
      <c r="G146" s="120">
        <v>23602</v>
      </c>
    </row>
    <row r="147" spans="1:7">
      <c r="B147" t="s">
        <v>133</v>
      </c>
      <c r="C147">
        <v>36</v>
      </c>
      <c r="D147">
        <v>1340</v>
      </c>
      <c r="F147" t="s">
        <v>133</v>
      </c>
      <c r="G147" s="120">
        <v>8761</v>
      </c>
    </row>
    <row r="148" spans="1:7">
      <c r="B148" t="s">
        <v>134</v>
      </c>
      <c r="C148">
        <v>0</v>
      </c>
      <c r="D148">
        <v>2347</v>
      </c>
      <c r="F148" t="s">
        <v>134</v>
      </c>
      <c r="G148" s="120">
        <v>9249</v>
      </c>
    </row>
    <row r="149" spans="1:7">
      <c r="B149" t="s">
        <v>135</v>
      </c>
      <c r="C149">
        <v>0</v>
      </c>
      <c r="D149">
        <v>825</v>
      </c>
      <c r="F149" t="s">
        <v>135</v>
      </c>
      <c r="G149" s="120">
        <v>5592</v>
      </c>
    </row>
    <row r="150" spans="1:7">
      <c r="B150" t="s">
        <v>136</v>
      </c>
      <c r="C150">
        <v>4</v>
      </c>
      <c r="D150">
        <v>449</v>
      </c>
      <c r="F150" t="s">
        <v>136</v>
      </c>
      <c r="G150" s="120">
        <v>2762</v>
      </c>
    </row>
    <row r="151" spans="1:7">
      <c r="B151" t="s">
        <v>137</v>
      </c>
      <c r="C151">
        <v>8</v>
      </c>
      <c r="D151">
        <v>788</v>
      </c>
      <c r="F151" t="s">
        <v>137</v>
      </c>
      <c r="G151" s="120">
        <v>5616</v>
      </c>
    </row>
    <row r="152" spans="1:7">
      <c r="B152" t="s">
        <v>138</v>
      </c>
      <c r="C152">
        <v>7</v>
      </c>
      <c r="D152">
        <v>843</v>
      </c>
      <c r="F152" t="s">
        <v>138</v>
      </c>
      <c r="G152" s="120">
        <v>5752</v>
      </c>
    </row>
    <row r="153" spans="1:7">
      <c r="B153" t="s">
        <v>139</v>
      </c>
      <c r="C153">
        <v>3</v>
      </c>
      <c r="D153">
        <v>674</v>
      </c>
      <c r="F153" t="s">
        <v>139</v>
      </c>
      <c r="G153" s="120">
        <v>2231</v>
      </c>
    </row>
    <row r="154" spans="1:7">
      <c r="B154" t="s">
        <v>140</v>
      </c>
      <c r="C154">
        <v>8</v>
      </c>
      <c r="D154">
        <v>953</v>
      </c>
      <c r="F154" t="s">
        <v>140</v>
      </c>
      <c r="G154" s="120">
        <v>5106</v>
      </c>
    </row>
    <row r="155" spans="1:7">
      <c r="B155" t="s">
        <v>141</v>
      </c>
      <c r="C155">
        <v>8</v>
      </c>
      <c r="D155">
        <v>611</v>
      </c>
      <c r="F155" t="s">
        <v>141</v>
      </c>
      <c r="G155" s="120">
        <v>4935</v>
      </c>
    </row>
    <row r="156" spans="1:7">
      <c r="B156" t="s">
        <v>142</v>
      </c>
      <c r="C156">
        <v>3</v>
      </c>
      <c r="D156">
        <v>522</v>
      </c>
      <c r="F156" t="s">
        <v>142</v>
      </c>
      <c r="G156" s="120">
        <v>2299</v>
      </c>
    </row>
    <row r="157" spans="1:7">
      <c r="B157" t="s">
        <v>143</v>
      </c>
      <c r="C157">
        <v>2</v>
      </c>
      <c r="D157">
        <v>611</v>
      </c>
      <c r="F157" t="s">
        <v>143</v>
      </c>
      <c r="G157" s="120">
        <v>1273</v>
      </c>
    </row>
    <row r="158" spans="1:7">
      <c r="B158" t="s">
        <v>144</v>
      </c>
      <c r="C158">
        <v>12</v>
      </c>
      <c r="D158">
        <v>1177</v>
      </c>
      <c r="F158" t="s">
        <v>144</v>
      </c>
      <c r="G158" s="120">
        <v>8767</v>
      </c>
    </row>
    <row r="159" spans="1:7">
      <c r="A159" t="s">
        <v>330</v>
      </c>
      <c r="B159" t="s">
        <v>145</v>
      </c>
      <c r="C159">
        <v>51</v>
      </c>
      <c r="D159">
        <v>12075</v>
      </c>
      <c r="E159" t="s">
        <v>330</v>
      </c>
      <c r="F159" t="s">
        <v>145</v>
      </c>
      <c r="G159" s="120">
        <v>35720</v>
      </c>
    </row>
    <row r="160" spans="1:7">
      <c r="B160" t="s">
        <v>43</v>
      </c>
      <c r="C160">
        <v>20</v>
      </c>
      <c r="D160">
        <v>3092</v>
      </c>
      <c r="F160" t="s">
        <v>331</v>
      </c>
      <c r="G160" s="120">
        <v>13519</v>
      </c>
    </row>
    <row r="161" spans="1:7">
      <c r="B161" t="s">
        <v>146</v>
      </c>
      <c r="C161">
        <v>20</v>
      </c>
      <c r="D161">
        <v>1772</v>
      </c>
      <c r="F161" t="s">
        <v>146</v>
      </c>
      <c r="G161" s="120">
        <v>6250</v>
      </c>
    </row>
    <row r="162" spans="1:7">
      <c r="B162" t="s">
        <v>147</v>
      </c>
      <c r="C162">
        <v>0</v>
      </c>
      <c r="D162">
        <v>752</v>
      </c>
      <c r="F162" t="s">
        <v>147</v>
      </c>
      <c r="G162" s="120">
        <v>4136</v>
      </c>
    </row>
    <row r="163" spans="1:7">
      <c r="B163" t="s">
        <v>148</v>
      </c>
      <c r="C163">
        <v>0</v>
      </c>
      <c r="D163">
        <v>568</v>
      </c>
      <c r="F163" t="s">
        <v>148</v>
      </c>
      <c r="G163" s="120">
        <v>3133</v>
      </c>
    </row>
    <row r="164" spans="1:7">
      <c r="B164" t="s">
        <v>149</v>
      </c>
      <c r="C164">
        <v>4</v>
      </c>
      <c r="D164">
        <v>335</v>
      </c>
      <c r="F164" t="s">
        <v>149</v>
      </c>
      <c r="G164" s="120">
        <v>2345</v>
      </c>
    </row>
    <row r="165" spans="1:7">
      <c r="B165" t="s">
        <v>150</v>
      </c>
      <c r="C165">
        <v>6</v>
      </c>
      <c r="D165">
        <v>479</v>
      </c>
      <c r="F165" t="s">
        <v>150</v>
      </c>
      <c r="G165" s="120">
        <v>3947</v>
      </c>
    </row>
    <row r="166" spans="1:7">
      <c r="B166" t="s">
        <v>151</v>
      </c>
      <c r="C166">
        <v>4</v>
      </c>
      <c r="D166">
        <v>361</v>
      </c>
      <c r="F166" t="s">
        <v>151</v>
      </c>
      <c r="G166" s="120">
        <v>2412</v>
      </c>
    </row>
    <row r="167" spans="1:7">
      <c r="B167" t="s">
        <v>152</v>
      </c>
      <c r="C167">
        <v>4</v>
      </c>
      <c r="D167">
        <v>2509</v>
      </c>
      <c r="F167" t="s">
        <v>152</v>
      </c>
      <c r="G167" s="120">
        <v>3258</v>
      </c>
    </row>
    <row r="168" spans="1:7">
      <c r="B168" t="s">
        <v>153</v>
      </c>
      <c r="C168">
        <v>3</v>
      </c>
      <c r="D168">
        <v>218</v>
      </c>
      <c r="F168" t="s">
        <v>153</v>
      </c>
      <c r="G168" s="120">
        <v>1921</v>
      </c>
    </row>
    <row r="169" spans="1:7">
      <c r="B169" t="s">
        <v>154</v>
      </c>
      <c r="C169">
        <v>2</v>
      </c>
      <c r="D169">
        <v>264</v>
      </c>
      <c r="F169" t="s">
        <v>154</v>
      </c>
      <c r="G169" s="120">
        <v>1486</v>
      </c>
    </row>
    <row r="170" spans="1:7">
      <c r="B170" t="s">
        <v>155</v>
      </c>
      <c r="C170">
        <v>4</v>
      </c>
      <c r="D170">
        <v>2162</v>
      </c>
      <c r="F170" t="s">
        <v>155</v>
      </c>
      <c r="G170" s="120">
        <v>2950</v>
      </c>
    </row>
    <row r="171" spans="1:7">
      <c r="B171" t="s">
        <v>156</v>
      </c>
      <c r="C171">
        <v>1</v>
      </c>
      <c r="D171">
        <v>794</v>
      </c>
      <c r="F171" t="s">
        <v>156</v>
      </c>
      <c r="G171" s="120">
        <v>1115</v>
      </c>
    </row>
    <row r="172" spans="1:7">
      <c r="B172" t="s">
        <v>157</v>
      </c>
      <c r="C172">
        <v>3</v>
      </c>
      <c r="D172">
        <v>1861</v>
      </c>
      <c r="F172" t="s">
        <v>157</v>
      </c>
      <c r="G172" s="120">
        <v>2767</v>
      </c>
    </row>
    <row r="173" spans="1:7">
      <c r="A173" t="s">
        <v>332</v>
      </c>
      <c r="B173" t="s">
        <v>158</v>
      </c>
      <c r="C173">
        <v>41</v>
      </c>
      <c r="D173">
        <v>15792</v>
      </c>
      <c r="E173" t="s">
        <v>332</v>
      </c>
      <c r="F173" t="s">
        <v>158</v>
      </c>
      <c r="G173" s="120">
        <v>31108</v>
      </c>
    </row>
    <row r="174" spans="1:7">
      <c r="B174" t="s">
        <v>43</v>
      </c>
      <c r="C174">
        <v>19</v>
      </c>
      <c r="D174">
        <v>7083</v>
      </c>
      <c r="F174" t="s">
        <v>333</v>
      </c>
      <c r="G174" s="120">
        <v>15013</v>
      </c>
    </row>
    <row r="175" spans="1:7">
      <c r="B175" t="s">
        <v>159</v>
      </c>
      <c r="C175">
        <v>19</v>
      </c>
      <c r="D175">
        <v>7083</v>
      </c>
      <c r="F175" t="s">
        <v>159</v>
      </c>
      <c r="G175" s="120">
        <v>15013</v>
      </c>
    </row>
    <row r="176" spans="1:7">
      <c r="B176" t="s">
        <v>162</v>
      </c>
      <c r="C176">
        <v>7</v>
      </c>
      <c r="D176">
        <v>3308</v>
      </c>
      <c r="F176" t="s">
        <v>162</v>
      </c>
      <c r="G176" s="120">
        <v>4628</v>
      </c>
    </row>
    <row r="177" spans="1:7">
      <c r="B177" t="s">
        <v>163</v>
      </c>
      <c r="C177">
        <v>4</v>
      </c>
      <c r="D177">
        <v>1256</v>
      </c>
      <c r="F177" t="s">
        <v>163</v>
      </c>
      <c r="G177" s="120">
        <v>3334</v>
      </c>
    </row>
    <row r="178" spans="1:7">
      <c r="B178" t="s">
        <v>164</v>
      </c>
      <c r="C178">
        <v>5</v>
      </c>
      <c r="D178">
        <v>753</v>
      </c>
      <c r="F178" t="s">
        <v>164</v>
      </c>
      <c r="G178" s="120">
        <v>3471</v>
      </c>
    </row>
    <row r="179" spans="1:7">
      <c r="B179" t="s">
        <v>165</v>
      </c>
      <c r="C179">
        <v>6</v>
      </c>
      <c r="D179">
        <v>3392</v>
      </c>
      <c r="F179" t="s">
        <v>165</v>
      </c>
      <c r="G179" s="120">
        <v>4662</v>
      </c>
    </row>
    <row r="180" spans="1:7">
      <c r="A180" t="s">
        <v>334</v>
      </c>
      <c r="B180" t="s">
        <v>166</v>
      </c>
      <c r="C180">
        <v>52</v>
      </c>
      <c r="D180">
        <v>25171</v>
      </c>
      <c r="E180" t="s">
        <v>334</v>
      </c>
      <c r="F180" t="s">
        <v>166</v>
      </c>
      <c r="G180" s="120">
        <v>36559</v>
      </c>
    </row>
    <row r="181" spans="1:7">
      <c r="B181" t="s">
        <v>43</v>
      </c>
      <c r="C181">
        <v>13</v>
      </c>
      <c r="D181">
        <v>6606</v>
      </c>
      <c r="F181" t="s">
        <v>335</v>
      </c>
      <c r="G181" s="120">
        <v>9003</v>
      </c>
    </row>
    <row r="182" spans="1:7">
      <c r="B182" t="s">
        <v>167</v>
      </c>
      <c r="C182">
        <v>13</v>
      </c>
      <c r="D182">
        <v>5062</v>
      </c>
      <c r="F182" t="s">
        <v>167</v>
      </c>
      <c r="G182" s="120">
        <v>6924</v>
      </c>
    </row>
    <row r="183" spans="1:7">
      <c r="B183" t="s">
        <v>168</v>
      </c>
      <c r="C183">
        <v>0</v>
      </c>
      <c r="D183">
        <v>1544</v>
      </c>
      <c r="F183" t="s">
        <v>168</v>
      </c>
      <c r="G183" s="120">
        <v>2079</v>
      </c>
    </row>
    <row r="184" spans="1:7">
      <c r="B184" t="s">
        <v>169</v>
      </c>
      <c r="C184">
        <v>4</v>
      </c>
      <c r="D184">
        <v>2314</v>
      </c>
      <c r="F184" t="s">
        <v>169</v>
      </c>
      <c r="G184" s="120">
        <v>3146</v>
      </c>
    </row>
    <row r="185" spans="1:7">
      <c r="B185" t="s">
        <v>170</v>
      </c>
      <c r="C185">
        <v>1</v>
      </c>
      <c r="D185">
        <v>766</v>
      </c>
      <c r="F185" t="s">
        <v>170</v>
      </c>
      <c r="G185" s="120">
        <v>855</v>
      </c>
    </row>
    <row r="186" spans="1:7">
      <c r="B186" t="s">
        <v>171</v>
      </c>
      <c r="C186">
        <v>8</v>
      </c>
      <c r="D186">
        <v>3323</v>
      </c>
      <c r="F186" t="s">
        <v>171</v>
      </c>
      <c r="G186" s="120">
        <v>4458</v>
      </c>
    </row>
    <row r="187" spans="1:7">
      <c r="B187" t="s">
        <v>172</v>
      </c>
      <c r="C187">
        <v>2</v>
      </c>
      <c r="D187">
        <v>1112</v>
      </c>
      <c r="F187" t="s">
        <v>172</v>
      </c>
      <c r="G187" s="120">
        <v>1715</v>
      </c>
    </row>
    <row r="188" spans="1:7">
      <c r="B188" t="s">
        <v>173</v>
      </c>
      <c r="C188">
        <v>1</v>
      </c>
      <c r="D188">
        <v>831</v>
      </c>
      <c r="F188" t="s">
        <v>173</v>
      </c>
      <c r="G188" s="120">
        <v>1047</v>
      </c>
    </row>
    <row r="189" spans="1:7">
      <c r="B189" t="s">
        <v>174</v>
      </c>
      <c r="C189">
        <v>8</v>
      </c>
      <c r="D189">
        <v>3971</v>
      </c>
      <c r="F189" t="s">
        <v>174</v>
      </c>
      <c r="G189" s="120">
        <v>5711</v>
      </c>
    </row>
    <row r="190" spans="1:7">
      <c r="B190" t="s">
        <v>175</v>
      </c>
      <c r="C190">
        <v>2</v>
      </c>
      <c r="D190">
        <v>875</v>
      </c>
      <c r="F190" t="s">
        <v>175</v>
      </c>
      <c r="G190" s="120">
        <v>1290</v>
      </c>
    </row>
    <row r="191" spans="1:7">
      <c r="B191" t="s">
        <v>176</v>
      </c>
      <c r="C191">
        <v>4</v>
      </c>
      <c r="D191">
        <v>922</v>
      </c>
      <c r="F191" t="s">
        <v>176</v>
      </c>
      <c r="G191" s="120">
        <v>2559</v>
      </c>
    </row>
    <row r="192" spans="1:7">
      <c r="B192" t="s">
        <v>177</v>
      </c>
      <c r="C192">
        <v>1</v>
      </c>
      <c r="D192">
        <v>58</v>
      </c>
      <c r="F192" t="s">
        <v>177</v>
      </c>
      <c r="G192" s="120">
        <v>248</v>
      </c>
    </row>
    <row r="193" spans="1:7">
      <c r="B193" t="s">
        <v>178</v>
      </c>
      <c r="C193">
        <v>3</v>
      </c>
      <c r="D193">
        <v>1620</v>
      </c>
      <c r="F193" t="s">
        <v>178</v>
      </c>
      <c r="G193" s="120">
        <v>2233</v>
      </c>
    </row>
    <row r="194" spans="1:7">
      <c r="B194" t="s">
        <v>179</v>
      </c>
      <c r="C194">
        <v>4</v>
      </c>
      <c r="D194">
        <v>1911</v>
      </c>
      <c r="F194" t="s">
        <v>179</v>
      </c>
      <c r="G194" s="120">
        <v>2865</v>
      </c>
    </row>
    <row r="195" spans="1:7">
      <c r="B195" t="s">
        <v>180</v>
      </c>
      <c r="C195">
        <v>1</v>
      </c>
      <c r="D195">
        <v>862</v>
      </c>
      <c r="F195" t="s">
        <v>180</v>
      </c>
      <c r="G195" s="120">
        <v>1429</v>
      </c>
    </row>
    <row r="196" spans="1:7">
      <c r="A196" t="s">
        <v>336</v>
      </c>
      <c r="B196" t="s">
        <v>181</v>
      </c>
      <c r="C196">
        <v>35</v>
      </c>
      <c r="D196">
        <v>16875</v>
      </c>
      <c r="E196" t="s">
        <v>336</v>
      </c>
      <c r="F196" t="s">
        <v>337</v>
      </c>
      <c r="G196" s="120">
        <v>24177</v>
      </c>
    </row>
    <row r="197" spans="1:7">
      <c r="B197" t="s">
        <v>182</v>
      </c>
      <c r="C197">
        <v>13</v>
      </c>
      <c r="D197">
        <v>6122</v>
      </c>
      <c r="F197" t="s">
        <v>182</v>
      </c>
      <c r="G197" s="120">
        <v>8971</v>
      </c>
    </row>
    <row r="198" spans="1:7">
      <c r="B198" t="s">
        <v>183</v>
      </c>
      <c r="C198">
        <v>4</v>
      </c>
      <c r="D198">
        <v>1770</v>
      </c>
      <c r="F198" t="s">
        <v>183</v>
      </c>
      <c r="G198" s="120">
        <v>2752</v>
      </c>
    </row>
    <row r="199" spans="1:7">
      <c r="B199" t="s">
        <v>185</v>
      </c>
      <c r="C199">
        <v>4</v>
      </c>
      <c r="D199">
        <v>1678</v>
      </c>
      <c r="F199" t="s">
        <v>185</v>
      </c>
      <c r="G199" s="120">
        <v>2188</v>
      </c>
    </row>
    <row r="200" spans="1:7">
      <c r="B200" t="s">
        <v>186</v>
      </c>
      <c r="C200">
        <v>3</v>
      </c>
      <c r="D200">
        <v>1534</v>
      </c>
      <c r="F200" t="s">
        <v>186</v>
      </c>
      <c r="G200" s="120">
        <v>2163</v>
      </c>
    </row>
    <row r="201" spans="1:7">
      <c r="B201" t="s">
        <v>187</v>
      </c>
      <c r="C201">
        <v>2</v>
      </c>
      <c r="D201">
        <v>1089</v>
      </c>
      <c r="F201" t="s">
        <v>187</v>
      </c>
      <c r="G201" s="120">
        <v>1496</v>
      </c>
    </row>
    <row r="202" spans="1:7">
      <c r="B202" t="s">
        <v>188</v>
      </c>
      <c r="C202">
        <v>1</v>
      </c>
      <c r="D202">
        <v>936</v>
      </c>
      <c r="F202" t="s">
        <v>188</v>
      </c>
      <c r="G202" s="120">
        <v>1344</v>
      </c>
    </row>
    <row r="203" spans="1:7">
      <c r="B203" t="s">
        <v>190</v>
      </c>
      <c r="C203">
        <v>3</v>
      </c>
      <c r="D203">
        <v>1702</v>
      </c>
      <c r="F203" t="s">
        <v>190</v>
      </c>
      <c r="G203" s="120">
        <v>2376</v>
      </c>
    </row>
    <row r="204" spans="1:7">
      <c r="B204" t="s">
        <v>189</v>
      </c>
      <c r="C204">
        <v>1</v>
      </c>
      <c r="D204">
        <v>223</v>
      </c>
      <c r="F204" t="s">
        <v>189</v>
      </c>
      <c r="G204" s="120">
        <v>352</v>
      </c>
    </row>
    <row r="205" spans="1:7">
      <c r="B205" t="s">
        <v>191</v>
      </c>
      <c r="C205">
        <v>4</v>
      </c>
      <c r="D205">
        <v>1821</v>
      </c>
      <c r="F205" t="s">
        <v>191</v>
      </c>
      <c r="G205" s="120">
        <v>2535</v>
      </c>
    </row>
  </sheetData>
  <autoFilter ref="A7:G205"/>
  <phoneticPr fontId="15" type="noConversion"/>
  <pageMargins left="0.69930555555555596" right="0.69930555555555596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opLeftCell="A31" workbookViewId="0">
      <selection activeCell="B15" sqref="B15"/>
    </sheetView>
  </sheetViews>
  <sheetFormatPr defaultColWidth="9" defaultRowHeight="13.5"/>
  <cols>
    <col min="1" max="1" width="3.25" style="84" customWidth="1"/>
    <col min="2" max="2" width="27.125" style="85" customWidth="1"/>
    <col min="3" max="6" width="6.75" style="84" customWidth="1"/>
    <col min="7" max="7" width="15" style="86" customWidth="1"/>
    <col min="8" max="9" width="8.125" style="87" customWidth="1"/>
    <col min="10" max="12" width="10.75" style="84" customWidth="1"/>
    <col min="13" max="16384" width="9" style="84"/>
  </cols>
  <sheetData>
    <row r="1" spans="1:12" ht="35.1" customHeight="1">
      <c r="A1" s="723" t="s">
        <v>412</v>
      </c>
      <c r="B1" s="724"/>
      <c r="C1" s="723"/>
      <c r="D1" s="723"/>
      <c r="E1" s="723"/>
      <c r="F1" s="723"/>
      <c r="G1" s="723"/>
      <c r="H1" s="723"/>
      <c r="I1" s="723"/>
      <c r="J1" s="115"/>
      <c r="K1" s="115"/>
      <c r="L1" s="115"/>
    </row>
    <row r="2" spans="1:12" ht="29.1" customHeight="1">
      <c r="A2" s="725" t="s">
        <v>361</v>
      </c>
      <c r="B2" s="725" t="s">
        <v>2</v>
      </c>
      <c r="C2" s="725" t="s">
        <v>413</v>
      </c>
      <c r="D2" s="725"/>
      <c r="E2" s="725" t="s">
        <v>414</v>
      </c>
      <c r="F2" s="726"/>
      <c r="G2" s="730" t="s">
        <v>200</v>
      </c>
      <c r="H2" s="727" t="s">
        <v>415</v>
      </c>
      <c r="I2" s="727"/>
      <c r="J2" s="110"/>
      <c r="K2" s="110"/>
      <c r="L2" s="110"/>
    </row>
    <row r="3" spans="1:12" ht="21.95" customHeight="1">
      <c r="A3" s="729"/>
      <c r="B3" s="729"/>
      <c r="C3" s="89" t="s">
        <v>344</v>
      </c>
      <c r="D3" s="89" t="s">
        <v>345</v>
      </c>
      <c r="E3" s="89" t="s">
        <v>344</v>
      </c>
      <c r="F3" s="90" t="s">
        <v>345</v>
      </c>
      <c r="G3" s="731"/>
      <c r="H3" s="91" t="s">
        <v>344</v>
      </c>
      <c r="I3" s="91" t="s">
        <v>345</v>
      </c>
      <c r="J3" s="110"/>
      <c r="K3" s="110"/>
      <c r="L3" s="110"/>
    </row>
    <row r="4" spans="1:12" ht="15.95" customHeight="1">
      <c r="A4" s="92">
        <v>1</v>
      </c>
      <c r="B4" s="93" t="s">
        <v>207</v>
      </c>
      <c r="C4" s="94">
        <v>434</v>
      </c>
      <c r="D4" s="94">
        <v>0</v>
      </c>
      <c r="E4" s="94">
        <v>870</v>
      </c>
      <c r="F4" s="94">
        <v>0</v>
      </c>
      <c r="G4" s="95"/>
      <c r="H4" s="96">
        <f t="shared" ref="H4:H37" si="0">ROUND((C4+E4)/2,0)</f>
        <v>652</v>
      </c>
      <c r="I4" s="96">
        <f t="shared" ref="I4:I37" si="1">ROUND((D4+F4)/2,0)</f>
        <v>0</v>
      </c>
      <c r="J4" s="112"/>
      <c r="K4" s="112"/>
      <c r="L4" s="112"/>
    </row>
    <row r="5" spans="1:12" ht="12.95" customHeight="1">
      <c r="A5" s="92">
        <v>2</v>
      </c>
      <c r="B5" s="93" t="s">
        <v>208</v>
      </c>
      <c r="C5" s="94">
        <v>0</v>
      </c>
      <c r="D5" s="94">
        <v>0</v>
      </c>
      <c r="E5" s="94"/>
      <c r="F5" s="97"/>
      <c r="G5" s="98"/>
      <c r="H5" s="96">
        <f t="shared" si="0"/>
        <v>0</v>
      </c>
      <c r="I5" s="96">
        <f t="shared" si="1"/>
        <v>0</v>
      </c>
      <c r="J5" s="112"/>
      <c r="K5" s="112"/>
      <c r="L5" s="112"/>
    </row>
    <row r="6" spans="1:12" ht="15.95" customHeight="1">
      <c r="A6" s="92">
        <v>3</v>
      </c>
      <c r="B6" s="93" t="s">
        <v>209</v>
      </c>
      <c r="C6" s="94">
        <v>614</v>
      </c>
      <c r="D6" s="94">
        <v>0</v>
      </c>
      <c r="E6" s="94">
        <v>707</v>
      </c>
      <c r="F6" s="97">
        <v>0</v>
      </c>
      <c r="G6" s="98"/>
      <c r="H6" s="96">
        <f t="shared" si="0"/>
        <v>661</v>
      </c>
      <c r="I6" s="96">
        <f t="shared" si="1"/>
        <v>0</v>
      </c>
      <c r="J6" s="112"/>
      <c r="K6" s="112"/>
      <c r="L6" s="112"/>
    </row>
    <row r="7" spans="1:12" ht="23.1" customHeight="1">
      <c r="A7" s="92">
        <v>4</v>
      </c>
      <c r="B7" s="29" t="s">
        <v>210</v>
      </c>
      <c r="C7" s="94">
        <v>0</v>
      </c>
      <c r="D7" s="94">
        <v>330</v>
      </c>
      <c r="E7" s="94">
        <v>0</v>
      </c>
      <c r="F7" s="97">
        <v>0</v>
      </c>
      <c r="G7" s="98"/>
      <c r="H7" s="96">
        <f t="shared" si="0"/>
        <v>0</v>
      </c>
      <c r="I7" s="96">
        <f t="shared" si="1"/>
        <v>165</v>
      </c>
      <c r="J7" s="112"/>
      <c r="K7" s="112"/>
      <c r="L7" s="112"/>
    </row>
    <row r="8" spans="1:12" ht="15.95" customHeight="1">
      <c r="A8" s="92">
        <v>5</v>
      </c>
      <c r="B8" s="93" t="s">
        <v>211</v>
      </c>
      <c r="C8" s="94">
        <v>0</v>
      </c>
      <c r="D8" s="94">
        <v>631</v>
      </c>
      <c r="E8" s="94">
        <v>0</v>
      </c>
      <c r="F8" s="97">
        <v>0</v>
      </c>
      <c r="G8" s="98"/>
      <c r="H8" s="96">
        <f t="shared" si="0"/>
        <v>0</v>
      </c>
      <c r="I8" s="96">
        <f t="shared" si="1"/>
        <v>316</v>
      </c>
      <c r="J8" s="112"/>
      <c r="K8" s="112"/>
      <c r="L8" s="112"/>
    </row>
    <row r="9" spans="1:12" ht="15.95" customHeight="1">
      <c r="A9" s="92">
        <v>6</v>
      </c>
      <c r="B9" s="93" t="s">
        <v>212</v>
      </c>
      <c r="C9" s="99">
        <v>45</v>
      </c>
      <c r="D9" s="99">
        <v>123</v>
      </c>
      <c r="E9" s="99">
        <v>0</v>
      </c>
      <c r="F9" s="99">
        <v>45</v>
      </c>
      <c r="G9" s="98"/>
      <c r="H9" s="96">
        <f t="shared" si="0"/>
        <v>23</v>
      </c>
      <c r="I9" s="96">
        <f t="shared" si="1"/>
        <v>84</v>
      </c>
      <c r="J9" s="112"/>
      <c r="K9" s="112"/>
      <c r="L9" s="112"/>
    </row>
    <row r="10" spans="1:12" ht="15.95" customHeight="1">
      <c r="A10" s="92">
        <v>7</v>
      </c>
      <c r="B10" s="93" t="s">
        <v>213</v>
      </c>
      <c r="C10" s="94">
        <v>35</v>
      </c>
      <c r="D10" s="94">
        <v>157</v>
      </c>
      <c r="E10" s="94">
        <v>140</v>
      </c>
      <c r="F10" s="97">
        <v>900</v>
      </c>
      <c r="G10" s="98"/>
      <c r="H10" s="96">
        <f t="shared" si="0"/>
        <v>88</v>
      </c>
      <c r="I10" s="96">
        <f t="shared" si="1"/>
        <v>529</v>
      </c>
      <c r="J10" s="112"/>
      <c r="K10" s="112"/>
      <c r="L10" s="112"/>
    </row>
    <row r="11" spans="1:12" ht="15.95" customHeight="1">
      <c r="A11" s="92">
        <v>8</v>
      </c>
      <c r="B11" s="93" t="s">
        <v>214</v>
      </c>
      <c r="C11" s="94">
        <v>24</v>
      </c>
      <c r="D11" s="94">
        <v>354</v>
      </c>
      <c r="E11" s="94">
        <v>0</v>
      </c>
      <c r="F11" s="97">
        <v>130</v>
      </c>
      <c r="G11" s="98"/>
      <c r="H11" s="96">
        <f t="shared" si="0"/>
        <v>12</v>
      </c>
      <c r="I11" s="96">
        <f t="shared" si="1"/>
        <v>242</v>
      </c>
      <c r="J11" s="112"/>
      <c r="K11" s="112"/>
      <c r="L11" s="112"/>
    </row>
    <row r="12" spans="1:12" ht="24" customHeight="1">
      <c r="A12" s="92">
        <v>9</v>
      </c>
      <c r="B12" s="29" t="s">
        <v>217</v>
      </c>
      <c r="C12" s="94">
        <v>26</v>
      </c>
      <c r="D12" s="94">
        <v>107</v>
      </c>
      <c r="E12" s="94">
        <v>35</v>
      </c>
      <c r="F12" s="97">
        <v>120</v>
      </c>
      <c r="G12" s="100" t="s">
        <v>416</v>
      </c>
      <c r="H12" s="101">
        <v>0</v>
      </c>
      <c r="I12" s="101">
        <v>0</v>
      </c>
      <c r="J12" s="112"/>
      <c r="K12" s="112"/>
      <c r="L12" s="112"/>
    </row>
    <row r="13" spans="1:12" ht="15.95" customHeight="1">
      <c r="A13" s="92">
        <v>10</v>
      </c>
      <c r="B13" s="93" t="s">
        <v>219</v>
      </c>
      <c r="C13" s="94">
        <v>223</v>
      </c>
      <c r="D13" s="94">
        <v>0</v>
      </c>
      <c r="E13" s="94">
        <v>450</v>
      </c>
      <c r="F13" s="97">
        <v>0</v>
      </c>
      <c r="G13" s="98"/>
      <c r="H13" s="96">
        <f t="shared" si="0"/>
        <v>337</v>
      </c>
      <c r="I13" s="96">
        <f t="shared" si="1"/>
        <v>0</v>
      </c>
      <c r="J13" s="112"/>
      <c r="K13" s="112"/>
      <c r="L13" s="112"/>
    </row>
    <row r="14" spans="1:12" ht="15.95" customHeight="1">
      <c r="A14" s="92">
        <v>11</v>
      </c>
      <c r="B14" s="93" t="s">
        <v>220</v>
      </c>
      <c r="C14" s="94">
        <v>325</v>
      </c>
      <c r="D14" s="94">
        <v>0</v>
      </c>
      <c r="E14" s="94">
        <v>650</v>
      </c>
      <c r="F14" s="97">
        <v>0</v>
      </c>
      <c r="G14" s="98"/>
      <c r="H14" s="96">
        <f t="shared" si="0"/>
        <v>488</v>
      </c>
      <c r="I14" s="96">
        <f t="shared" si="1"/>
        <v>0</v>
      </c>
      <c r="J14" s="112"/>
      <c r="K14" s="112"/>
      <c r="L14" s="112"/>
    </row>
    <row r="15" spans="1:12" ht="15.95" customHeight="1">
      <c r="A15" s="92">
        <v>12</v>
      </c>
      <c r="B15" s="93" t="s">
        <v>221</v>
      </c>
      <c r="C15" s="94">
        <v>0</v>
      </c>
      <c r="D15" s="94">
        <v>535</v>
      </c>
      <c r="E15" s="94">
        <v>0</v>
      </c>
      <c r="F15" s="97">
        <v>0</v>
      </c>
      <c r="G15" s="98"/>
      <c r="H15" s="96">
        <f t="shared" si="0"/>
        <v>0</v>
      </c>
      <c r="I15" s="96">
        <f t="shared" si="1"/>
        <v>268</v>
      </c>
      <c r="J15" s="112"/>
      <c r="K15" s="112"/>
      <c r="L15" s="112"/>
    </row>
    <row r="16" spans="1:12" ht="14.1" customHeight="1">
      <c r="A16" s="92">
        <v>13</v>
      </c>
      <c r="B16" s="93" t="s">
        <v>222</v>
      </c>
      <c r="C16" s="94">
        <v>399</v>
      </c>
      <c r="D16" s="94"/>
      <c r="E16" s="94">
        <v>799</v>
      </c>
      <c r="F16" s="97"/>
      <c r="G16" s="98"/>
      <c r="H16" s="96">
        <f t="shared" si="0"/>
        <v>599</v>
      </c>
      <c r="I16" s="96">
        <f t="shared" si="1"/>
        <v>0</v>
      </c>
      <c r="J16" s="112"/>
      <c r="K16" s="112"/>
      <c r="L16" s="112"/>
    </row>
    <row r="17" spans="1:12" ht="15.95" customHeight="1">
      <c r="A17" s="92">
        <v>14</v>
      </c>
      <c r="B17" s="29" t="s">
        <v>233</v>
      </c>
      <c r="C17" s="94">
        <v>265</v>
      </c>
      <c r="D17" s="94">
        <v>826</v>
      </c>
      <c r="E17" s="94">
        <v>328</v>
      </c>
      <c r="F17" s="97">
        <v>967</v>
      </c>
      <c r="G17" s="98"/>
      <c r="H17" s="96">
        <f t="shared" si="0"/>
        <v>297</v>
      </c>
      <c r="I17" s="96">
        <f t="shared" si="1"/>
        <v>897</v>
      </c>
      <c r="J17" s="112"/>
      <c r="K17" s="112"/>
      <c r="L17" s="112"/>
    </row>
    <row r="18" spans="1:12" ht="15.95" customHeight="1">
      <c r="A18" s="92">
        <v>15</v>
      </c>
      <c r="B18" s="93" t="s">
        <v>226</v>
      </c>
      <c r="C18" s="94">
        <v>23</v>
      </c>
      <c r="D18" s="94">
        <v>335</v>
      </c>
      <c r="E18" s="94">
        <v>0</v>
      </c>
      <c r="F18" s="97">
        <v>120</v>
      </c>
      <c r="G18" s="98"/>
      <c r="H18" s="96">
        <f t="shared" si="0"/>
        <v>12</v>
      </c>
      <c r="I18" s="96">
        <f t="shared" si="1"/>
        <v>228</v>
      </c>
      <c r="J18" s="112"/>
      <c r="K18" s="112"/>
      <c r="L18" s="112"/>
    </row>
    <row r="19" spans="1:12" ht="15.95" customHeight="1">
      <c r="A19" s="92">
        <v>16</v>
      </c>
      <c r="B19" s="29" t="s">
        <v>230</v>
      </c>
      <c r="C19" s="94">
        <v>156</v>
      </c>
      <c r="D19" s="94">
        <v>1019</v>
      </c>
      <c r="E19" s="94">
        <v>158</v>
      </c>
      <c r="F19" s="97">
        <v>1054</v>
      </c>
      <c r="G19" s="98"/>
      <c r="H19" s="96">
        <f t="shared" si="0"/>
        <v>157</v>
      </c>
      <c r="I19" s="96">
        <f t="shared" si="1"/>
        <v>1037</v>
      </c>
      <c r="J19" s="112"/>
      <c r="K19" s="112"/>
      <c r="L19" s="112"/>
    </row>
    <row r="20" spans="1:12" ht="15.95" customHeight="1">
      <c r="A20" s="92">
        <v>17</v>
      </c>
      <c r="B20" s="93" t="s">
        <v>232</v>
      </c>
      <c r="C20" s="94">
        <v>497</v>
      </c>
      <c r="D20" s="94">
        <v>1549</v>
      </c>
      <c r="E20" s="94">
        <v>560</v>
      </c>
      <c r="F20" s="97">
        <v>1600</v>
      </c>
      <c r="G20" s="98"/>
      <c r="H20" s="96">
        <f t="shared" si="0"/>
        <v>529</v>
      </c>
      <c r="I20" s="96">
        <f t="shared" si="1"/>
        <v>1575</v>
      </c>
      <c r="J20" s="112"/>
      <c r="K20" s="112"/>
      <c r="L20" s="112"/>
    </row>
    <row r="21" spans="1:12" ht="15.95" customHeight="1">
      <c r="A21" s="92">
        <v>18</v>
      </c>
      <c r="B21" s="93" t="s">
        <v>236</v>
      </c>
      <c r="C21" s="94">
        <v>165</v>
      </c>
      <c r="D21" s="94">
        <v>265</v>
      </c>
      <c r="E21" s="94">
        <v>200</v>
      </c>
      <c r="F21" s="97">
        <v>300</v>
      </c>
      <c r="G21" s="98"/>
      <c r="H21" s="96">
        <f t="shared" si="0"/>
        <v>183</v>
      </c>
      <c r="I21" s="96">
        <f t="shared" si="1"/>
        <v>283</v>
      </c>
      <c r="J21" s="112"/>
      <c r="K21" s="112"/>
      <c r="L21" s="112"/>
    </row>
    <row r="22" spans="1:12" ht="39.950000000000003" customHeight="1">
      <c r="A22" s="92">
        <v>19</v>
      </c>
      <c r="B22" s="93" t="s">
        <v>238</v>
      </c>
      <c r="C22" s="94">
        <v>174</v>
      </c>
      <c r="D22" s="94">
        <v>382</v>
      </c>
      <c r="E22" s="94">
        <v>180</v>
      </c>
      <c r="F22" s="97">
        <v>390</v>
      </c>
      <c r="G22" s="102" t="s">
        <v>417</v>
      </c>
      <c r="H22" s="96">
        <f t="shared" si="0"/>
        <v>177</v>
      </c>
      <c r="I22" s="96">
        <f t="shared" si="1"/>
        <v>386</v>
      </c>
      <c r="J22" s="112"/>
      <c r="K22" s="112"/>
      <c r="L22" s="112"/>
    </row>
    <row r="23" spans="1:12" ht="15.95" customHeight="1">
      <c r="A23" s="92">
        <v>20</v>
      </c>
      <c r="B23" s="93" t="s">
        <v>241</v>
      </c>
      <c r="C23" s="94">
        <v>643</v>
      </c>
      <c r="D23" s="94">
        <v>2148</v>
      </c>
      <c r="E23" s="94">
        <v>750</v>
      </c>
      <c r="F23" s="97">
        <v>2600</v>
      </c>
      <c r="G23" s="98"/>
      <c r="H23" s="96">
        <f t="shared" si="0"/>
        <v>697</v>
      </c>
      <c r="I23" s="96">
        <f t="shared" si="1"/>
        <v>2374</v>
      </c>
      <c r="J23" s="112"/>
      <c r="K23" s="112"/>
      <c r="L23" s="112"/>
    </row>
    <row r="24" spans="1:12" ht="15.95" customHeight="1">
      <c r="A24" s="92">
        <v>21</v>
      </c>
      <c r="B24" s="93" t="s">
        <v>245</v>
      </c>
      <c r="C24" s="94">
        <v>0</v>
      </c>
      <c r="D24" s="94">
        <v>72</v>
      </c>
      <c r="E24" s="94">
        <v>0</v>
      </c>
      <c r="F24" s="97">
        <v>0</v>
      </c>
      <c r="G24" s="98"/>
      <c r="H24" s="96">
        <f t="shared" si="0"/>
        <v>0</v>
      </c>
      <c r="I24" s="96">
        <f t="shared" si="1"/>
        <v>36</v>
      </c>
      <c r="J24" s="112"/>
      <c r="K24" s="112"/>
      <c r="L24" s="112"/>
    </row>
    <row r="25" spans="1:12" ht="15.95" customHeight="1">
      <c r="A25" s="92">
        <v>22</v>
      </c>
      <c r="B25" s="93" t="s">
        <v>246</v>
      </c>
      <c r="C25" s="94">
        <v>45</v>
      </c>
      <c r="D25" s="94">
        <v>125</v>
      </c>
      <c r="E25" s="94">
        <v>45</v>
      </c>
      <c r="F25" s="97">
        <v>154</v>
      </c>
      <c r="G25" s="98"/>
      <c r="H25" s="96">
        <f t="shared" si="0"/>
        <v>45</v>
      </c>
      <c r="I25" s="96">
        <f t="shared" si="1"/>
        <v>140</v>
      </c>
      <c r="J25" s="112"/>
      <c r="K25" s="112"/>
      <c r="L25" s="112"/>
    </row>
    <row r="26" spans="1:12" ht="15.95" customHeight="1">
      <c r="A26" s="92">
        <v>23</v>
      </c>
      <c r="B26" s="93" t="s">
        <v>248</v>
      </c>
      <c r="C26" s="94">
        <v>0</v>
      </c>
      <c r="D26" s="94">
        <v>356</v>
      </c>
      <c r="E26" s="94">
        <v>0</v>
      </c>
      <c r="F26" s="97">
        <v>0</v>
      </c>
      <c r="G26" s="98"/>
      <c r="H26" s="96">
        <f t="shared" si="0"/>
        <v>0</v>
      </c>
      <c r="I26" s="96">
        <f t="shared" si="1"/>
        <v>178</v>
      </c>
      <c r="J26" s="112"/>
      <c r="K26" s="112"/>
      <c r="L26" s="112"/>
    </row>
    <row r="27" spans="1:12" s="83" customFormat="1" ht="15.95" customHeight="1">
      <c r="A27" s="92">
        <v>24</v>
      </c>
      <c r="B27" s="93" t="s">
        <v>250</v>
      </c>
      <c r="C27" s="99">
        <v>346</v>
      </c>
      <c r="D27" s="99">
        <v>578</v>
      </c>
      <c r="E27" s="99">
        <v>400</v>
      </c>
      <c r="F27" s="99">
        <v>600</v>
      </c>
      <c r="G27" s="98"/>
      <c r="H27" s="96">
        <f t="shared" si="0"/>
        <v>373</v>
      </c>
      <c r="I27" s="96">
        <f t="shared" si="1"/>
        <v>589</v>
      </c>
      <c r="J27" s="116"/>
      <c r="K27" s="116"/>
      <c r="L27" s="116"/>
    </row>
    <row r="28" spans="1:12" ht="15.95" customHeight="1">
      <c r="A28" s="92">
        <v>25</v>
      </c>
      <c r="B28" s="93" t="s">
        <v>252</v>
      </c>
      <c r="C28" s="94">
        <v>54</v>
      </c>
      <c r="D28" s="94">
        <v>418</v>
      </c>
      <c r="E28" s="94">
        <v>0</v>
      </c>
      <c r="F28" s="97">
        <v>139</v>
      </c>
      <c r="G28" s="98"/>
      <c r="H28" s="96">
        <f t="shared" si="0"/>
        <v>27</v>
      </c>
      <c r="I28" s="96">
        <f t="shared" si="1"/>
        <v>279</v>
      </c>
      <c r="J28" s="112"/>
      <c r="K28" s="112"/>
      <c r="L28" s="112"/>
    </row>
    <row r="29" spans="1:12" ht="15.95" customHeight="1">
      <c r="A29" s="92">
        <v>26</v>
      </c>
      <c r="B29" s="93" t="s">
        <v>256</v>
      </c>
      <c r="C29" s="94">
        <v>45</v>
      </c>
      <c r="D29" s="94">
        <v>286</v>
      </c>
      <c r="E29" s="94">
        <v>50</v>
      </c>
      <c r="F29" s="97">
        <v>290</v>
      </c>
      <c r="G29" s="98"/>
      <c r="H29" s="96">
        <f t="shared" si="0"/>
        <v>48</v>
      </c>
      <c r="I29" s="96">
        <f t="shared" si="1"/>
        <v>288</v>
      </c>
      <c r="J29" s="112"/>
      <c r="K29" s="112"/>
      <c r="L29" s="112"/>
    </row>
    <row r="30" spans="1:12" ht="26.1" customHeight="1">
      <c r="A30" s="92">
        <v>27</v>
      </c>
      <c r="B30" s="26" t="s">
        <v>262</v>
      </c>
      <c r="C30" s="94">
        <v>420</v>
      </c>
      <c r="D30" s="94">
        <v>1203</v>
      </c>
      <c r="E30" s="94">
        <v>620</v>
      </c>
      <c r="F30" s="97">
        <v>1863</v>
      </c>
      <c r="G30" s="98"/>
      <c r="H30" s="96">
        <f t="shared" si="0"/>
        <v>520</v>
      </c>
      <c r="I30" s="96">
        <f t="shared" si="1"/>
        <v>1533</v>
      </c>
      <c r="J30" s="112"/>
      <c r="K30" s="112"/>
      <c r="L30" s="112"/>
    </row>
    <row r="31" spans="1:12" ht="15.95" customHeight="1">
      <c r="A31" s="92">
        <v>28</v>
      </c>
      <c r="B31" s="29" t="s">
        <v>264</v>
      </c>
      <c r="C31" s="94">
        <v>318</v>
      </c>
      <c r="D31" s="94">
        <v>885</v>
      </c>
      <c r="E31" s="94">
        <v>95</v>
      </c>
      <c r="F31" s="97">
        <v>653</v>
      </c>
      <c r="G31" s="98"/>
      <c r="H31" s="96">
        <f t="shared" si="0"/>
        <v>207</v>
      </c>
      <c r="I31" s="96">
        <f t="shared" si="1"/>
        <v>769</v>
      </c>
      <c r="J31" s="112"/>
      <c r="K31" s="112"/>
      <c r="L31" s="112"/>
    </row>
    <row r="32" spans="1:12" ht="21" customHeight="1">
      <c r="A32" s="92">
        <v>29</v>
      </c>
      <c r="B32" s="31" t="s">
        <v>266</v>
      </c>
      <c r="C32" s="94">
        <v>21</v>
      </c>
      <c r="D32" s="94">
        <v>207</v>
      </c>
      <c r="E32" s="94">
        <v>65</v>
      </c>
      <c r="F32" s="97">
        <v>360</v>
      </c>
      <c r="G32" s="98"/>
      <c r="H32" s="96">
        <f t="shared" si="0"/>
        <v>43</v>
      </c>
      <c r="I32" s="96">
        <f t="shared" si="1"/>
        <v>284</v>
      </c>
      <c r="J32" s="112"/>
      <c r="K32" s="112"/>
      <c r="L32" s="112"/>
    </row>
    <row r="33" spans="1:12" ht="24" customHeight="1">
      <c r="A33" s="92">
        <v>30</v>
      </c>
      <c r="B33" s="29" t="s">
        <v>268</v>
      </c>
      <c r="C33" s="94">
        <v>578</v>
      </c>
      <c r="D33" s="94">
        <v>2994</v>
      </c>
      <c r="E33" s="94">
        <v>620</v>
      </c>
      <c r="F33" s="97">
        <v>3200</v>
      </c>
      <c r="G33" s="103" t="s">
        <v>418</v>
      </c>
      <c r="H33" s="96">
        <f t="shared" si="0"/>
        <v>599</v>
      </c>
      <c r="I33" s="96">
        <f t="shared" si="1"/>
        <v>3097</v>
      </c>
      <c r="J33" s="112"/>
      <c r="K33" s="112"/>
      <c r="L33" s="112"/>
    </row>
    <row r="34" spans="1:12" ht="15.95" customHeight="1">
      <c r="A34" s="92">
        <v>31</v>
      </c>
      <c r="B34" s="29" t="s">
        <v>269</v>
      </c>
      <c r="C34" s="94">
        <v>452</v>
      </c>
      <c r="D34" s="94">
        <v>1930</v>
      </c>
      <c r="E34" s="94">
        <v>430</v>
      </c>
      <c r="F34" s="97">
        <v>2068</v>
      </c>
      <c r="G34" s="98"/>
      <c r="H34" s="96">
        <f t="shared" si="0"/>
        <v>441</v>
      </c>
      <c r="I34" s="96">
        <f t="shared" si="1"/>
        <v>1999</v>
      </c>
      <c r="J34" s="112"/>
      <c r="K34" s="112"/>
      <c r="L34" s="112"/>
    </row>
    <row r="35" spans="1:12" ht="23.1" customHeight="1">
      <c r="A35" s="92">
        <v>32</v>
      </c>
      <c r="B35" s="29" t="s">
        <v>270</v>
      </c>
      <c r="C35" s="94">
        <v>224</v>
      </c>
      <c r="D35" s="94">
        <v>512</v>
      </c>
      <c r="E35" s="94">
        <v>350</v>
      </c>
      <c r="F35" s="97">
        <v>630</v>
      </c>
      <c r="G35" s="98"/>
      <c r="H35" s="96">
        <f t="shared" si="0"/>
        <v>287</v>
      </c>
      <c r="I35" s="96">
        <f t="shared" si="1"/>
        <v>571</v>
      </c>
      <c r="J35" s="112"/>
      <c r="K35" s="112"/>
      <c r="L35" s="112"/>
    </row>
    <row r="36" spans="1:12" ht="24.95" customHeight="1">
      <c r="A36" s="92">
        <v>33</v>
      </c>
      <c r="B36" s="104" t="s">
        <v>272</v>
      </c>
      <c r="C36" s="94">
        <v>79</v>
      </c>
      <c r="D36" s="94">
        <v>392</v>
      </c>
      <c r="E36" s="94">
        <v>85</v>
      </c>
      <c r="F36" s="97">
        <v>410</v>
      </c>
      <c r="G36" s="98"/>
      <c r="H36" s="96">
        <f t="shared" si="0"/>
        <v>82</v>
      </c>
      <c r="I36" s="96">
        <f t="shared" si="1"/>
        <v>401</v>
      </c>
      <c r="J36" s="112"/>
      <c r="K36" s="112"/>
      <c r="L36" s="112"/>
    </row>
    <row r="37" spans="1:12" ht="15.95" customHeight="1">
      <c r="A37" s="105">
        <v>34</v>
      </c>
      <c r="B37" s="106" t="s">
        <v>258</v>
      </c>
      <c r="C37" s="107">
        <v>0</v>
      </c>
      <c r="D37" s="107">
        <v>0</v>
      </c>
      <c r="E37" s="107">
        <v>0</v>
      </c>
      <c r="F37" s="108">
        <v>0</v>
      </c>
      <c r="G37" s="109"/>
      <c r="H37" s="96">
        <f t="shared" si="0"/>
        <v>0</v>
      </c>
      <c r="I37" s="96">
        <f t="shared" si="1"/>
        <v>0</v>
      </c>
      <c r="J37" s="112"/>
      <c r="K37" s="112"/>
      <c r="L37" s="112"/>
    </row>
    <row r="38" spans="1:12" ht="18" customHeight="1">
      <c r="A38" s="728" t="s">
        <v>23</v>
      </c>
      <c r="B38" s="728"/>
      <c r="C38" s="91">
        <f t="shared" ref="C38:F38" si="2">SUM(C4:C37)</f>
        <v>6630</v>
      </c>
      <c r="D38" s="91">
        <f t="shared" si="2"/>
        <v>18719</v>
      </c>
      <c r="E38" s="91">
        <f t="shared" si="2"/>
        <v>8587</v>
      </c>
      <c r="F38" s="91">
        <f t="shared" si="2"/>
        <v>18593</v>
      </c>
      <c r="G38" s="88" t="s">
        <v>198</v>
      </c>
      <c r="H38" s="91">
        <f>SUM(H4:H37)</f>
        <v>7584</v>
      </c>
      <c r="I38" s="91">
        <f>SUM(I4:I37)</f>
        <v>18548</v>
      </c>
      <c r="J38" s="112"/>
      <c r="K38" s="112"/>
      <c r="L38" s="112"/>
    </row>
    <row r="39" spans="1:12" ht="15.95" customHeight="1">
      <c r="A39" s="110"/>
      <c r="B39" s="111"/>
      <c r="C39" s="112"/>
      <c r="D39" s="112"/>
      <c r="E39" s="112"/>
      <c r="F39" s="112"/>
      <c r="G39" s="113"/>
      <c r="H39" s="114"/>
      <c r="I39" s="114"/>
      <c r="J39" s="112"/>
      <c r="K39" s="112"/>
      <c r="L39" s="112"/>
    </row>
    <row r="40" spans="1:12" ht="15.95" customHeight="1">
      <c r="A40" s="110"/>
      <c r="B40" s="111"/>
      <c r="C40" s="112"/>
      <c r="D40" s="112"/>
      <c r="E40" s="112"/>
      <c r="F40" s="112"/>
      <c r="G40" s="113"/>
      <c r="H40" s="114"/>
      <c r="I40" s="114"/>
      <c r="J40" s="112"/>
      <c r="K40" s="112"/>
      <c r="L40" s="112"/>
    </row>
    <row r="41" spans="1:12" ht="15.95" customHeight="1">
      <c r="A41" s="110"/>
      <c r="B41" s="111"/>
      <c r="C41" s="112"/>
      <c r="D41" s="112"/>
      <c r="E41" s="112"/>
      <c r="F41" s="112"/>
      <c r="G41" s="113"/>
      <c r="H41" s="114"/>
      <c r="I41" s="114"/>
      <c r="J41" s="112"/>
      <c r="K41" s="112"/>
      <c r="L41" s="112"/>
    </row>
    <row r="42" spans="1:12" ht="15.95" customHeight="1">
      <c r="A42" s="110"/>
      <c r="B42" s="111"/>
      <c r="C42" s="112"/>
      <c r="D42" s="112"/>
      <c r="E42" s="112"/>
      <c r="F42" s="112"/>
      <c r="G42" s="113"/>
      <c r="H42" s="114"/>
      <c r="I42" s="114"/>
      <c r="J42" s="112"/>
      <c r="K42" s="112"/>
      <c r="L42" s="112"/>
    </row>
    <row r="43" spans="1:12" ht="15.95" customHeight="1">
      <c r="A43" s="110"/>
      <c r="B43" s="111"/>
      <c r="C43" s="112"/>
      <c r="D43" s="112"/>
      <c r="E43" s="112"/>
      <c r="F43" s="112"/>
      <c r="G43" s="113"/>
      <c r="H43" s="114"/>
      <c r="I43" s="114"/>
      <c r="J43" s="112"/>
      <c r="K43" s="112"/>
      <c r="L43" s="112"/>
    </row>
    <row r="44" spans="1:12" ht="15.95" customHeight="1">
      <c r="A44" s="110"/>
      <c r="B44" s="111"/>
      <c r="C44" s="112"/>
      <c r="D44" s="112"/>
      <c r="E44" s="112"/>
      <c r="F44" s="112"/>
      <c r="G44" s="113"/>
      <c r="H44" s="114"/>
      <c r="I44" s="114"/>
      <c r="J44" s="112"/>
      <c r="K44" s="112"/>
      <c r="L44" s="112"/>
    </row>
    <row r="45" spans="1:12" ht="15.95" customHeight="1">
      <c r="A45" s="110"/>
      <c r="B45" s="111"/>
      <c r="C45" s="112"/>
      <c r="D45" s="112"/>
      <c r="E45" s="112"/>
      <c r="F45" s="112"/>
      <c r="G45" s="113"/>
      <c r="H45" s="114"/>
      <c r="I45" s="114"/>
      <c r="J45" s="112"/>
      <c r="K45" s="112"/>
      <c r="L45" s="112"/>
    </row>
    <row r="46" spans="1:12" ht="15.95" customHeight="1">
      <c r="A46" s="110"/>
      <c r="B46" s="111"/>
      <c r="C46" s="112"/>
      <c r="D46" s="112"/>
      <c r="E46" s="112"/>
      <c r="F46" s="112"/>
      <c r="G46" s="113"/>
      <c r="H46" s="114"/>
      <c r="I46" s="114"/>
      <c r="J46" s="112"/>
      <c r="K46" s="112"/>
      <c r="L46" s="112"/>
    </row>
    <row r="47" spans="1:12" ht="15.95" customHeight="1">
      <c r="A47" s="110"/>
      <c r="B47" s="111"/>
      <c r="C47" s="112"/>
      <c r="D47" s="112"/>
      <c r="E47" s="112"/>
      <c r="F47" s="112"/>
      <c r="G47" s="113"/>
      <c r="H47" s="114"/>
      <c r="I47" s="114"/>
      <c r="J47" s="112"/>
      <c r="K47" s="112"/>
      <c r="L47" s="112"/>
    </row>
    <row r="48" spans="1:12" ht="15.95" customHeight="1">
      <c r="A48" s="110"/>
      <c r="B48" s="111"/>
      <c r="C48" s="112"/>
      <c r="D48" s="112"/>
      <c r="E48" s="112"/>
      <c r="F48" s="112"/>
      <c r="G48" s="113"/>
      <c r="H48" s="114"/>
      <c r="I48" s="114"/>
      <c r="J48" s="112"/>
      <c r="K48" s="112"/>
      <c r="L48" s="112"/>
    </row>
    <row r="49" spans="1:12" ht="15.95" customHeight="1">
      <c r="A49" s="110"/>
      <c r="B49" s="111"/>
      <c r="C49" s="112"/>
      <c r="D49" s="112"/>
      <c r="E49" s="112"/>
      <c r="F49" s="112"/>
      <c r="G49" s="113"/>
      <c r="H49" s="114"/>
      <c r="I49" s="114"/>
      <c r="J49" s="112"/>
      <c r="K49" s="112"/>
      <c r="L49" s="112"/>
    </row>
    <row r="50" spans="1:12" ht="15.95" customHeight="1">
      <c r="A50" s="110"/>
      <c r="B50" s="111"/>
      <c r="C50" s="112"/>
      <c r="D50" s="112"/>
      <c r="E50" s="112"/>
      <c r="F50" s="112"/>
      <c r="G50" s="113"/>
      <c r="H50" s="114"/>
      <c r="I50" s="114"/>
      <c r="J50" s="112"/>
      <c r="K50" s="112"/>
      <c r="L50" s="112"/>
    </row>
    <row r="51" spans="1:12" ht="15.95" customHeight="1">
      <c r="A51" s="110"/>
      <c r="B51" s="111"/>
      <c r="C51" s="112"/>
      <c r="D51" s="112"/>
      <c r="E51" s="112"/>
      <c r="F51" s="112"/>
      <c r="G51" s="113"/>
      <c r="H51" s="114"/>
      <c r="I51" s="114"/>
      <c r="J51" s="112"/>
      <c r="K51" s="112"/>
      <c r="L51" s="112"/>
    </row>
    <row r="52" spans="1:12" ht="15.95" customHeight="1">
      <c r="A52" s="110"/>
      <c r="B52" s="111"/>
      <c r="C52" s="112"/>
      <c r="D52" s="112"/>
      <c r="E52" s="112"/>
      <c r="F52" s="112"/>
      <c r="G52" s="113"/>
      <c r="H52" s="114"/>
      <c r="I52" s="114"/>
      <c r="J52" s="112"/>
      <c r="K52" s="112"/>
      <c r="L52" s="112"/>
    </row>
    <row r="53" spans="1:12" ht="15.95" customHeight="1">
      <c r="A53" s="110"/>
      <c r="B53" s="111"/>
      <c r="C53" s="112"/>
      <c r="D53" s="112"/>
      <c r="E53" s="112"/>
      <c r="F53" s="112"/>
      <c r="G53" s="113"/>
      <c r="H53" s="114"/>
      <c r="I53" s="114"/>
      <c r="J53" s="112"/>
      <c r="K53" s="112"/>
      <c r="L53" s="112"/>
    </row>
    <row r="54" spans="1:12" ht="15.95" customHeight="1">
      <c r="A54" s="110"/>
      <c r="B54" s="111"/>
      <c r="C54" s="112"/>
      <c r="D54" s="112"/>
      <c r="E54" s="112"/>
      <c r="F54" s="112"/>
      <c r="G54" s="113"/>
      <c r="H54" s="114"/>
      <c r="I54" s="114"/>
      <c r="J54" s="112"/>
      <c r="K54" s="112"/>
      <c r="L54" s="112"/>
    </row>
    <row r="55" spans="1:12" ht="15.95" customHeight="1">
      <c r="A55" s="110"/>
      <c r="B55" s="111"/>
      <c r="C55" s="112"/>
      <c r="D55" s="112"/>
      <c r="E55" s="112"/>
      <c r="F55" s="112"/>
      <c r="G55" s="113"/>
      <c r="H55" s="114"/>
      <c r="I55" s="114"/>
      <c r="J55" s="112"/>
      <c r="K55" s="112"/>
      <c r="L55" s="112"/>
    </row>
    <row r="56" spans="1:12" ht="15.95" customHeight="1">
      <c r="A56" s="110"/>
      <c r="B56" s="111"/>
      <c r="C56" s="112"/>
      <c r="D56" s="112"/>
      <c r="E56" s="112"/>
      <c r="F56" s="112"/>
      <c r="G56" s="113"/>
      <c r="H56" s="114"/>
      <c r="I56" s="114"/>
      <c r="J56" s="112"/>
      <c r="K56" s="112"/>
      <c r="L56" s="112"/>
    </row>
    <row r="57" spans="1:12" ht="15.95" customHeight="1">
      <c r="A57" s="110"/>
      <c r="B57" s="111"/>
      <c r="C57" s="112"/>
      <c r="D57" s="112"/>
      <c r="E57" s="112"/>
      <c r="F57" s="112"/>
      <c r="G57" s="113"/>
      <c r="H57" s="114"/>
      <c r="I57" s="114"/>
      <c r="J57" s="112"/>
      <c r="K57" s="112"/>
      <c r="L57" s="112"/>
    </row>
    <row r="58" spans="1:12" ht="15.95" customHeight="1">
      <c r="A58" s="110"/>
      <c r="B58" s="111"/>
      <c r="C58" s="112"/>
      <c r="D58" s="112"/>
      <c r="E58" s="112"/>
      <c r="F58" s="112"/>
      <c r="G58" s="113"/>
      <c r="H58" s="114"/>
      <c r="I58" s="114"/>
      <c r="J58" s="112"/>
      <c r="K58" s="112"/>
      <c r="L58" s="112"/>
    </row>
    <row r="59" spans="1:12" ht="15.95" customHeight="1">
      <c r="A59" s="110"/>
      <c r="B59" s="111"/>
      <c r="C59" s="112"/>
      <c r="D59" s="112"/>
      <c r="E59" s="112"/>
      <c r="F59" s="112"/>
      <c r="G59" s="113"/>
      <c r="H59" s="114"/>
      <c r="I59" s="114"/>
      <c r="J59" s="112"/>
      <c r="K59" s="112"/>
      <c r="L59" s="112"/>
    </row>
    <row r="60" spans="1:12" ht="15.95" customHeight="1">
      <c r="A60" s="110"/>
      <c r="B60" s="111"/>
      <c r="C60" s="112"/>
      <c r="D60" s="112"/>
      <c r="E60" s="112"/>
      <c r="F60" s="112"/>
      <c r="G60" s="113"/>
      <c r="H60" s="114"/>
      <c r="I60" s="114"/>
      <c r="J60" s="112"/>
      <c r="K60" s="112"/>
      <c r="L60" s="112"/>
    </row>
    <row r="61" spans="1:12" ht="15.95" customHeight="1">
      <c r="A61" s="110"/>
      <c r="B61" s="111"/>
      <c r="C61" s="112"/>
      <c r="D61" s="112"/>
      <c r="E61" s="112"/>
      <c r="F61" s="112"/>
      <c r="G61" s="113"/>
      <c r="H61" s="114"/>
      <c r="I61" s="114"/>
      <c r="J61" s="112"/>
      <c r="K61" s="112"/>
      <c r="L61" s="112"/>
    </row>
    <row r="62" spans="1:12" ht="15.95" customHeight="1">
      <c r="A62" s="110"/>
      <c r="B62" s="111"/>
      <c r="C62" s="112"/>
      <c r="D62" s="112"/>
      <c r="E62" s="112"/>
      <c r="F62" s="112"/>
      <c r="G62" s="113"/>
      <c r="H62" s="114"/>
      <c r="I62" s="114"/>
      <c r="J62" s="112"/>
      <c r="K62" s="112"/>
      <c r="L62" s="112"/>
    </row>
    <row r="63" spans="1:12" ht="15.95" customHeight="1">
      <c r="A63" s="110"/>
      <c r="B63" s="111"/>
      <c r="C63" s="112"/>
      <c r="D63" s="112"/>
      <c r="E63" s="112"/>
      <c r="F63" s="112"/>
      <c r="G63" s="113"/>
      <c r="H63" s="114"/>
      <c r="I63" s="114"/>
      <c r="J63" s="112"/>
      <c r="K63" s="112"/>
      <c r="L63" s="112"/>
    </row>
    <row r="64" spans="1:12" ht="15.95" customHeight="1">
      <c r="A64" s="110"/>
      <c r="B64" s="111"/>
      <c r="C64" s="112"/>
      <c r="D64" s="112"/>
      <c r="E64" s="112"/>
      <c r="F64" s="112"/>
      <c r="G64" s="113"/>
      <c r="H64" s="114"/>
      <c r="I64" s="114"/>
      <c r="J64" s="112"/>
      <c r="K64" s="112"/>
      <c r="L64" s="112"/>
    </row>
    <row r="65" spans="1:12" ht="15.95" customHeight="1">
      <c r="A65" s="110"/>
      <c r="B65" s="111"/>
      <c r="C65" s="112"/>
      <c r="D65" s="112"/>
      <c r="E65" s="112"/>
      <c r="F65" s="112"/>
      <c r="G65" s="113"/>
      <c r="H65" s="114"/>
      <c r="I65" s="114"/>
      <c r="J65" s="112"/>
      <c r="K65" s="112"/>
      <c r="L65" s="112"/>
    </row>
    <row r="66" spans="1:12" ht="15.95" customHeight="1">
      <c r="A66" s="110"/>
      <c r="B66" s="111"/>
      <c r="C66" s="112"/>
      <c r="D66" s="112"/>
      <c r="E66" s="112"/>
      <c r="F66" s="112"/>
      <c r="G66" s="113"/>
      <c r="H66" s="114"/>
      <c r="I66" s="114"/>
      <c r="J66" s="112"/>
      <c r="K66" s="112"/>
      <c r="L66" s="112"/>
    </row>
    <row r="67" spans="1:12" ht="15.95" customHeight="1">
      <c r="A67" s="110"/>
      <c r="B67" s="111"/>
      <c r="C67" s="112"/>
      <c r="D67" s="112"/>
      <c r="E67" s="112"/>
      <c r="F67" s="112"/>
      <c r="G67" s="113"/>
      <c r="H67" s="114"/>
      <c r="I67" s="114"/>
      <c r="J67" s="112"/>
      <c r="K67" s="112"/>
      <c r="L67" s="112"/>
    </row>
    <row r="68" spans="1:12" ht="15.95" customHeight="1">
      <c r="A68" s="110"/>
      <c r="B68" s="111"/>
      <c r="C68" s="112"/>
      <c r="D68" s="112"/>
      <c r="E68" s="112"/>
      <c r="F68" s="112"/>
      <c r="G68" s="113"/>
      <c r="H68" s="114"/>
      <c r="I68" s="114"/>
      <c r="J68" s="112"/>
      <c r="K68" s="112"/>
      <c r="L68" s="112"/>
    </row>
    <row r="69" spans="1:12" ht="15.95" customHeight="1">
      <c r="A69" s="110"/>
      <c r="B69" s="111"/>
      <c r="C69" s="112"/>
      <c r="D69" s="112"/>
      <c r="E69" s="112"/>
      <c r="F69" s="112"/>
      <c r="G69" s="113"/>
      <c r="H69" s="114"/>
      <c r="I69" s="114"/>
      <c r="J69" s="112"/>
      <c r="K69" s="112"/>
      <c r="L69" s="112"/>
    </row>
    <row r="70" spans="1:12" ht="15.95" customHeight="1">
      <c r="A70" s="110"/>
      <c r="B70" s="111"/>
      <c r="C70" s="112"/>
      <c r="D70" s="112"/>
      <c r="E70" s="112"/>
      <c r="F70" s="112"/>
      <c r="G70" s="113"/>
      <c r="H70" s="114"/>
      <c r="I70" s="114"/>
      <c r="J70" s="112"/>
      <c r="K70" s="112"/>
      <c r="L70" s="112"/>
    </row>
    <row r="71" spans="1:12" ht="15.95" customHeight="1">
      <c r="A71" s="110"/>
      <c r="B71" s="111"/>
      <c r="C71" s="112"/>
      <c r="D71" s="112"/>
      <c r="E71" s="112"/>
      <c r="F71" s="112"/>
      <c r="G71" s="113"/>
      <c r="H71" s="114"/>
      <c r="I71" s="114"/>
      <c r="J71" s="112"/>
      <c r="K71" s="112"/>
      <c r="L71" s="112"/>
    </row>
    <row r="72" spans="1:12" ht="15.95" customHeight="1">
      <c r="A72" s="110"/>
      <c r="B72" s="111"/>
      <c r="C72" s="112"/>
      <c r="D72" s="112"/>
      <c r="E72" s="112"/>
      <c r="F72" s="112"/>
      <c r="G72" s="113"/>
      <c r="H72" s="114"/>
      <c r="I72" s="114"/>
      <c r="J72" s="112"/>
      <c r="K72" s="112"/>
      <c r="L72" s="112"/>
    </row>
    <row r="73" spans="1:12" ht="15.95" customHeight="1">
      <c r="A73" s="110"/>
      <c r="B73" s="111"/>
      <c r="C73" s="112"/>
      <c r="D73" s="112"/>
      <c r="E73" s="112"/>
      <c r="F73" s="112"/>
      <c r="G73" s="113"/>
      <c r="H73" s="114"/>
      <c r="I73" s="114"/>
      <c r="J73" s="112"/>
      <c r="K73" s="112"/>
      <c r="L73" s="112"/>
    </row>
    <row r="74" spans="1:12" ht="15.95" customHeight="1">
      <c r="A74" s="110"/>
      <c r="B74" s="111"/>
      <c r="C74" s="112"/>
      <c r="D74" s="112"/>
      <c r="E74" s="112"/>
      <c r="F74" s="112"/>
      <c r="G74" s="113"/>
      <c r="H74" s="114"/>
      <c r="I74" s="114"/>
      <c r="J74" s="112"/>
      <c r="K74" s="112"/>
      <c r="L74" s="112"/>
    </row>
    <row r="75" spans="1:12" ht="15.95" customHeight="1">
      <c r="A75" s="110"/>
      <c r="B75" s="111"/>
      <c r="C75" s="112"/>
      <c r="D75" s="112"/>
      <c r="E75" s="112"/>
      <c r="F75" s="112"/>
      <c r="G75" s="113"/>
      <c r="H75" s="114"/>
      <c r="I75" s="114"/>
      <c r="J75" s="112"/>
      <c r="K75" s="112"/>
      <c r="L75" s="112"/>
    </row>
    <row r="76" spans="1:12" ht="15.95" customHeight="1">
      <c r="A76" s="110"/>
      <c r="B76" s="111"/>
      <c r="C76" s="112"/>
      <c r="D76" s="112"/>
      <c r="E76" s="112"/>
      <c r="F76" s="112"/>
      <c r="G76" s="113"/>
      <c r="H76" s="114"/>
      <c r="I76" s="114"/>
      <c r="J76" s="112"/>
      <c r="K76" s="112"/>
      <c r="L76" s="112"/>
    </row>
    <row r="77" spans="1:12" ht="15.95" customHeight="1">
      <c r="A77" s="110"/>
      <c r="B77" s="111"/>
      <c r="C77" s="112"/>
      <c r="D77" s="112"/>
      <c r="E77" s="112"/>
      <c r="F77" s="112"/>
      <c r="G77" s="113"/>
      <c r="H77" s="114"/>
      <c r="I77" s="114"/>
      <c r="J77" s="112"/>
      <c r="K77" s="112"/>
      <c r="L77" s="112"/>
    </row>
    <row r="78" spans="1:12" ht="15.95" customHeight="1">
      <c r="A78" s="110"/>
      <c r="B78" s="111"/>
      <c r="C78" s="112"/>
      <c r="D78" s="112"/>
      <c r="E78" s="112"/>
      <c r="F78" s="112"/>
      <c r="G78" s="113"/>
      <c r="H78" s="114"/>
      <c r="I78" s="114"/>
      <c r="J78" s="112"/>
      <c r="K78" s="112"/>
      <c r="L78" s="112"/>
    </row>
    <row r="79" spans="1:12" ht="15.95" customHeight="1">
      <c r="A79" s="110"/>
      <c r="B79" s="111"/>
      <c r="C79" s="112"/>
      <c r="D79" s="112"/>
      <c r="E79" s="112"/>
      <c r="F79" s="112"/>
      <c r="G79" s="113"/>
      <c r="H79" s="114"/>
      <c r="I79" s="114"/>
      <c r="J79" s="112"/>
      <c r="K79" s="112"/>
      <c r="L79" s="112"/>
    </row>
    <row r="80" spans="1:12" ht="15.95" customHeight="1">
      <c r="A80" s="110"/>
      <c r="B80" s="111"/>
      <c r="C80" s="112"/>
      <c r="D80" s="112"/>
      <c r="E80" s="112"/>
      <c r="F80" s="112"/>
      <c r="G80" s="113"/>
      <c r="H80" s="114"/>
      <c r="I80" s="114"/>
      <c r="J80" s="112"/>
      <c r="K80" s="112"/>
      <c r="L80" s="112"/>
    </row>
    <row r="81" spans="1:12" ht="15.95" customHeight="1">
      <c r="A81" s="110"/>
      <c r="B81" s="111"/>
      <c r="C81" s="112"/>
      <c r="D81" s="112"/>
      <c r="E81" s="112"/>
      <c r="F81" s="112"/>
      <c r="G81" s="113"/>
      <c r="H81" s="114"/>
      <c r="I81" s="114"/>
      <c r="J81" s="112"/>
      <c r="K81" s="112"/>
      <c r="L81" s="112"/>
    </row>
    <row r="82" spans="1:12" ht="15.95" customHeight="1">
      <c r="A82" s="110"/>
      <c r="B82" s="111"/>
      <c r="C82" s="112"/>
      <c r="D82" s="112"/>
      <c r="E82" s="112"/>
      <c r="F82" s="112"/>
      <c r="G82" s="113"/>
      <c r="H82" s="114"/>
      <c r="I82" s="114"/>
      <c r="J82" s="112"/>
      <c r="K82" s="112"/>
      <c r="L82" s="112"/>
    </row>
    <row r="83" spans="1:12" ht="15.95" customHeight="1">
      <c r="A83" s="110"/>
      <c r="B83" s="111"/>
      <c r="C83" s="112"/>
      <c r="D83" s="112"/>
      <c r="E83" s="112"/>
      <c r="F83" s="112"/>
      <c r="G83" s="113"/>
      <c r="H83" s="114"/>
      <c r="I83" s="114"/>
      <c r="J83" s="112"/>
      <c r="K83" s="112"/>
      <c r="L83" s="112"/>
    </row>
    <row r="84" spans="1:12" ht="15.95" customHeight="1">
      <c r="A84" s="110"/>
      <c r="B84" s="111"/>
      <c r="C84" s="112"/>
      <c r="D84" s="112"/>
      <c r="E84" s="112"/>
      <c r="F84" s="112"/>
      <c r="G84" s="113"/>
      <c r="H84" s="114"/>
      <c r="I84" s="114"/>
      <c r="J84" s="112"/>
      <c r="K84" s="112"/>
      <c r="L84" s="112"/>
    </row>
    <row r="85" spans="1:12" ht="15.95" customHeight="1">
      <c r="A85" s="110"/>
      <c r="B85" s="111"/>
      <c r="C85" s="112"/>
      <c r="D85" s="112"/>
      <c r="E85" s="112"/>
      <c r="F85" s="112"/>
      <c r="G85" s="113"/>
      <c r="H85" s="114"/>
      <c r="I85" s="114"/>
      <c r="J85" s="112"/>
      <c r="K85" s="112"/>
      <c r="L85" s="112"/>
    </row>
    <row r="86" spans="1:12" ht="15.95" customHeight="1">
      <c r="A86" s="110"/>
      <c r="B86" s="111"/>
      <c r="C86" s="112"/>
      <c r="D86" s="112"/>
      <c r="E86" s="112"/>
      <c r="F86" s="112"/>
      <c r="G86" s="113"/>
      <c r="H86" s="114"/>
      <c r="I86" s="114"/>
      <c r="J86" s="112"/>
      <c r="K86" s="112"/>
      <c r="L86" s="112"/>
    </row>
    <row r="87" spans="1:12" ht="15.95" customHeight="1">
      <c r="A87" s="110"/>
      <c r="B87" s="111"/>
      <c r="C87" s="112"/>
      <c r="D87" s="112"/>
      <c r="E87" s="112"/>
      <c r="F87" s="112"/>
      <c r="G87" s="113"/>
      <c r="H87" s="114"/>
      <c r="I87" s="114"/>
      <c r="J87" s="112"/>
      <c r="K87" s="112"/>
      <c r="L87" s="112"/>
    </row>
    <row r="88" spans="1:12" ht="15.95" customHeight="1">
      <c r="A88" s="110"/>
      <c r="B88" s="111"/>
      <c r="C88" s="112"/>
      <c r="D88" s="112"/>
      <c r="E88" s="112"/>
      <c r="F88" s="112"/>
      <c r="G88" s="113"/>
      <c r="H88" s="114"/>
      <c r="I88" s="114"/>
      <c r="J88" s="112"/>
      <c r="K88" s="112"/>
      <c r="L88" s="112"/>
    </row>
    <row r="89" spans="1:12" ht="15.95" customHeight="1">
      <c r="A89" s="110"/>
      <c r="B89" s="111"/>
      <c r="C89" s="112"/>
      <c r="D89" s="112"/>
      <c r="E89" s="112"/>
      <c r="F89" s="112"/>
      <c r="G89" s="113"/>
      <c r="H89" s="114"/>
      <c r="I89" s="114"/>
      <c r="J89" s="112"/>
      <c r="K89" s="112"/>
      <c r="L89" s="112"/>
    </row>
    <row r="90" spans="1:12" ht="15.95" customHeight="1">
      <c r="A90" s="110"/>
      <c r="B90" s="111"/>
      <c r="C90" s="112"/>
      <c r="D90" s="112"/>
      <c r="E90" s="112"/>
      <c r="F90" s="112"/>
      <c r="G90" s="113"/>
      <c r="H90" s="114"/>
      <c r="I90" s="114"/>
      <c r="J90" s="112"/>
      <c r="K90" s="112"/>
      <c r="L90" s="112"/>
    </row>
    <row r="91" spans="1:12" ht="15.95" customHeight="1">
      <c r="A91" s="110"/>
      <c r="B91" s="111"/>
      <c r="C91" s="112"/>
      <c r="D91" s="112"/>
      <c r="E91" s="112"/>
      <c r="F91" s="112"/>
      <c r="G91" s="113"/>
      <c r="H91" s="114"/>
      <c r="I91" s="114"/>
      <c r="J91" s="112"/>
      <c r="K91" s="112"/>
      <c r="L91" s="112"/>
    </row>
    <row r="92" spans="1:12" ht="15.95" customHeight="1">
      <c r="A92" s="110"/>
      <c r="B92" s="111"/>
      <c r="C92" s="112"/>
      <c r="D92" s="112"/>
      <c r="E92" s="112"/>
      <c r="F92" s="112"/>
      <c r="G92" s="113"/>
      <c r="H92" s="114"/>
      <c r="I92" s="114"/>
      <c r="J92" s="112"/>
      <c r="K92" s="112"/>
      <c r="L92" s="112"/>
    </row>
    <row r="93" spans="1:12" ht="15.95" customHeight="1">
      <c r="A93" s="110"/>
      <c r="B93" s="111"/>
      <c r="C93" s="112"/>
      <c r="D93" s="112"/>
      <c r="E93" s="112"/>
      <c r="F93" s="112"/>
      <c r="G93" s="113"/>
      <c r="H93" s="114"/>
      <c r="I93" s="114"/>
      <c r="J93" s="112"/>
      <c r="K93" s="112"/>
      <c r="L93" s="112"/>
    </row>
    <row r="94" spans="1:12" ht="15.95" customHeight="1">
      <c r="A94" s="110"/>
      <c r="B94" s="111"/>
      <c r="C94" s="112"/>
      <c r="D94" s="112"/>
      <c r="E94" s="112"/>
      <c r="F94" s="112"/>
      <c r="G94" s="113"/>
      <c r="H94" s="114"/>
      <c r="I94" s="114"/>
      <c r="J94" s="112"/>
      <c r="K94" s="112"/>
      <c r="L94" s="112"/>
    </row>
    <row r="95" spans="1:12" ht="15.95" customHeight="1">
      <c r="A95" s="110"/>
      <c r="B95" s="111"/>
      <c r="C95" s="112"/>
      <c r="D95" s="112"/>
      <c r="E95" s="112"/>
      <c r="F95" s="112"/>
      <c r="G95" s="113"/>
      <c r="H95" s="114"/>
      <c r="I95" s="114"/>
      <c r="J95" s="112"/>
      <c r="K95" s="112"/>
      <c r="L95" s="112"/>
    </row>
    <row r="96" spans="1:12" ht="15.95" customHeight="1">
      <c r="A96" s="110"/>
      <c r="B96" s="111"/>
      <c r="C96" s="112"/>
      <c r="D96" s="112"/>
      <c r="E96" s="112"/>
      <c r="F96" s="112"/>
      <c r="G96" s="113"/>
      <c r="H96" s="114"/>
      <c r="I96" s="114"/>
      <c r="J96" s="112"/>
      <c r="K96" s="112"/>
      <c r="L96" s="112"/>
    </row>
    <row r="97" spans="1:12" ht="15.95" customHeight="1">
      <c r="A97" s="110"/>
      <c r="B97" s="111"/>
      <c r="C97" s="112"/>
      <c r="D97" s="112"/>
      <c r="E97" s="112"/>
      <c r="F97" s="112"/>
      <c r="G97" s="113"/>
      <c r="H97" s="114"/>
      <c r="I97" s="114"/>
      <c r="J97" s="112"/>
      <c r="K97" s="112"/>
      <c r="L97" s="112"/>
    </row>
    <row r="98" spans="1:12" ht="15.95" customHeight="1">
      <c r="A98" s="110"/>
      <c r="B98" s="111"/>
      <c r="C98" s="112"/>
      <c r="D98" s="112"/>
      <c r="E98" s="112"/>
      <c r="F98" s="112"/>
      <c r="G98" s="113"/>
      <c r="H98" s="114"/>
      <c r="I98" s="114"/>
      <c r="J98" s="112"/>
      <c r="K98" s="112"/>
      <c r="L98" s="112"/>
    </row>
    <row r="99" spans="1:12" ht="15.95" customHeight="1">
      <c r="A99" s="110"/>
      <c r="B99" s="111"/>
      <c r="C99" s="112"/>
      <c r="D99" s="112"/>
      <c r="E99" s="112"/>
      <c r="F99" s="112"/>
      <c r="G99" s="113"/>
      <c r="H99" s="114"/>
      <c r="I99" s="114"/>
      <c r="J99" s="112"/>
      <c r="K99" s="112"/>
      <c r="L99" s="112"/>
    </row>
    <row r="100" spans="1:12" ht="15.95" customHeight="1">
      <c r="A100" s="110"/>
      <c r="B100" s="111"/>
      <c r="C100" s="112"/>
      <c r="D100" s="112"/>
      <c r="E100" s="112"/>
      <c r="F100" s="112"/>
      <c r="G100" s="113"/>
      <c r="H100" s="114"/>
      <c r="I100" s="114"/>
      <c r="J100" s="112"/>
      <c r="K100" s="112"/>
      <c r="L100" s="112"/>
    </row>
    <row r="101" spans="1:12" ht="15.95" customHeight="1">
      <c r="A101" s="110"/>
      <c r="B101" s="111"/>
      <c r="C101" s="112"/>
      <c r="D101" s="112"/>
      <c r="E101" s="112"/>
      <c r="F101" s="112"/>
      <c r="G101" s="113"/>
      <c r="H101" s="114"/>
      <c r="I101" s="114"/>
      <c r="J101" s="112"/>
      <c r="K101" s="112"/>
      <c r="L101" s="112"/>
    </row>
    <row r="102" spans="1:12" ht="15.95" customHeight="1">
      <c r="A102" s="110"/>
      <c r="B102" s="111"/>
      <c r="C102" s="112"/>
      <c r="D102" s="112"/>
      <c r="E102" s="112"/>
      <c r="F102" s="112"/>
      <c r="G102" s="113"/>
      <c r="H102" s="114"/>
      <c r="I102" s="114"/>
      <c r="J102" s="112"/>
      <c r="K102" s="112"/>
      <c r="L102" s="112"/>
    </row>
    <row r="103" spans="1:12" ht="15.95" customHeight="1">
      <c r="A103" s="110"/>
      <c r="B103" s="111"/>
      <c r="C103" s="112"/>
      <c r="D103" s="112"/>
      <c r="E103" s="112"/>
      <c r="F103" s="112"/>
      <c r="G103" s="113"/>
      <c r="H103" s="114"/>
      <c r="I103" s="114"/>
      <c r="J103" s="112"/>
      <c r="K103" s="112"/>
      <c r="L103" s="112"/>
    </row>
    <row r="104" spans="1:12" ht="15.95" customHeight="1">
      <c r="A104" s="110"/>
      <c r="B104" s="111"/>
      <c r="C104" s="112"/>
      <c r="D104" s="112"/>
      <c r="E104" s="112"/>
      <c r="F104" s="112"/>
      <c r="G104" s="113"/>
      <c r="H104" s="114"/>
      <c r="I104" s="114"/>
      <c r="J104" s="112"/>
      <c r="K104" s="112"/>
      <c r="L104" s="112"/>
    </row>
    <row r="105" spans="1:12" ht="15.95" customHeight="1">
      <c r="A105" s="110"/>
      <c r="B105" s="111"/>
      <c r="C105" s="112"/>
      <c r="D105" s="112"/>
      <c r="E105" s="112"/>
      <c r="F105" s="112"/>
      <c r="G105" s="113"/>
      <c r="H105" s="114"/>
      <c r="I105" s="114"/>
      <c r="J105" s="112"/>
      <c r="K105" s="112"/>
      <c r="L105" s="112"/>
    </row>
    <row r="106" spans="1:12" ht="15.95" customHeight="1">
      <c r="A106" s="110"/>
      <c r="B106" s="111"/>
      <c r="C106" s="112"/>
      <c r="D106" s="112"/>
      <c r="E106" s="112"/>
      <c r="F106" s="112"/>
      <c r="G106" s="113"/>
      <c r="H106" s="114"/>
      <c r="I106" s="114"/>
      <c r="J106" s="112"/>
      <c r="K106" s="112"/>
      <c r="L106" s="112"/>
    </row>
    <row r="107" spans="1:12" ht="15.95" customHeight="1">
      <c r="A107" s="110"/>
      <c r="B107" s="111"/>
      <c r="C107" s="112"/>
      <c r="D107" s="112"/>
      <c r="E107" s="112"/>
      <c r="F107" s="112"/>
      <c r="G107" s="113"/>
      <c r="H107" s="114"/>
      <c r="I107" s="114"/>
      <c r="J107" s="112"/>
      <c r="K107" s="112"/>
      <c r="L107" s="112"/>
    </row>
    <row r="108" spans="1:12" ht="15.95" customHeight="1">
      <c r="A108" s="110"/>
      <c r="B108" s="111"/>
      <c r="C108" s="112"/>
      <c r="D108" s="112"/>
      <c r="E108" s="112"/>
      <c r="F108" s="112"/>
      <c r="G108" s="113"/>
      <c r="H108" s="114"/>
      <c r="I108" s="114"/>
      <c r="J108" s="112"/>
      <c r="K108" s="112"/>
      <c r="L108" s="112"/>
    </row>
    <row r="109" spans="1:12" ht="15.95" customHeight="1">
      <c r="A109" s="110"/>
      <c r="B109" s="111"/>
      <c r="C109" s="112"/>
      <c r="D109" s="112"/>
      <c r="E109" s="112"/>
      <c r="F109" s="112"/>
      <c r="G109" s="113"/>
      <c r="H109" s="114"/>
      <c r="I109" s="114"/>
      <c r="J109" s="112"/>
      <c r="K109" s="112"/>
      <c r="L109" s="112"/>
    </row>
    <row r="110" spans="1:12" ht="15.95" customHeight="1">
      <c r="A110" s="110"/>
      <c r="B110" s="111"/>
      <c r="C110" s="112"/>
      <c r="D110" s="112"/>
      <c r="E110" s="112"/>
      <c r="F110" s="112"/>
      <c r="G110" s="113"/>
      <c r="H110" s="114"/>
      <c r="I110" s="114"/>
      <c r="J110" s="112"/>
      <c r="K110" s="112"/>
      <c r="L110" s="112"/>
    </row>
    <row r="111" spans="1:12" ht="15.95" customHeight="1">
      <c r="A111" s="110"/>
      <c r="B111" s="111"/>
      <c r="C111" s="112"/>
      <c r="D111" s="112"/>
      <c r="E111" s="112"/>
      <c r="F111" s="112"/>
      <c r="G111" s="113"/>
      <c r="H111" s="114"/>
      <c r="I111" s="114"/>
      <c r="J111" s="112"/>
      <c r="K111" s="112"/>
      <c r="L111" s="112"/>
    </row>
    <row r="112" spans="1:12" ht="15.95" customHeight="1">
      <c r="A112" s="110"/>
      <c r="B112" s="111"/>
      <c r="C112" s="112"/>
      <c r="D112" s="112"/>
      <c r="E112" s="112"/>
      <c r="F112" s="112"/>
      <c r="G112" s="113"/>
      <c r="H112" s="114"/>
      <c r="I112" s="114"/>
      <c r="J112" s="112"/>
      <c r="K112" s="112"/>
      <c r="L112" s="112"/>
    </row>
    <row r="113" spans="1:12" ht="15.95" customHeight="1">
      <c r="A113" s="110"/>
      <c r="B113" s="111"/>
      <c r="C113" s="112"/>
      <c r="D113" s="112"/>
      <c r="E113" s="112"/>
      <c r="F113" s="112"/>
      <c r="G113" s="113"/>
      <c r="H113" s="114"/>
      <c r="I113" s="114"/>
      <c r="J113" s="112"/>
      <c r="K113" s="112"/>
      <c r="L113" s="112"/>
    </row>
    <row r="114" spans="1:12" ht="15.95" customHeight="1">
      <c r="A114" s="110"/>
      <c r="B114" s="111"/>
      <c r="C114" s="112"/>
      <c r="D114" s="112"/>
      <c r="E114" s="112"/>
      <c r="F114" s="112"/>
      <c r="G114" s="113"/>
      <c r="H114" s="114"/>
      <c r="I114" s="114"/>
      <c r="J114" s="112"/>
      <c r="K114" s="112"/>
      <c r="L114" s="112"/>
    </row>
    <row r="115" spans="1:12" ht="15.95" customHeight="1">
      <c r="A115" s="110"/>
      <c r="B115" s="111"/>
      <c r="C115" s="112"/>
      <c r="D115" s="112"/>
      <c r="E115" s="112"/>
      <c r="F115" s="112"/>
      <c r="G115" s="113"/>
      <c r="H115" s="114"/>
      <c r="I115" s="114"/>
      <c r="J115" s="112"/>
      <c r="K115" s="112"/>
      <c r="L115" s="112"/>
    </row>
    <row r="116" spans="1:12" ht="15.95" customHeight="1">
      <c r="A116" s="110"/>
      <c r="B116" s="111"/>
      <c r="C116" s="112"/>
      <c r="D116" s="112"/>
      <c r="E116" s="112"/>
      <c r="F116" s="112"/>
      <c r="G116" s="113"/>
      <c r="H116" s="114"/>
      <c r="I116" s="114"/>
      <c r="J116" s="112"/>
      <c r="K116" s="112"/>
      <c r="L116" s="112"/>
    </row>
    <row r="117" spans="1:12" ht="15.95" customHeight="1">
      <c r="A117" s="110"/>
      <c r="B117" s="111"/>
      <c r="C117" s="112"/>
      <c r="D117" s="112"/>
      <c r="E117" s="112"/>
      <c r="F117" s="112"/>
      <c r="G117" s="113"/>
      <c r="H117" s="114"/>
      <c r="I117" s="114"/>
      <c r="J117" s="112"/>
      <c r="K117" s="112"/>
      <c r="L117" s="112"/>
    </row>
    <row r="118" spans="1:12" ht="15.95" customHeight="1">
      <c r="A118" s="110"/>
      <c r="B118" s="111"/>
      <c r="C118" s="112"/>
      <c r="D118" s="112"/>
      <c r="E118" s="112"/>
      <c r="F118" s="112"/>
      <c r="G118" s="113"/>
      <c r="H118" s="114"/>
      <c r="I118" s="114"/>
      <c r="J118" s="112"/>
      <c r="K118" s="112"/>
      <c r="L118" s="112"/>
    </row>
    <row r="119" spans="1:12" ht="15.95" customHeight="1">
      <c r="A119" s="110"/>
      <c r="B119" s="111"/>
      <c r="C119" s="112"/>
      <c r="D119" s="112"/>
      <c r="E119" s="112"/>
      <c r="F119" s="112"/>
      <c r="G119" s="113"/>
      <c r="H119" s="114"/>
      <c r="I119" s="114"/>
      <c r="J119" s="112"/>
      <c r="K119" s="112"/>
      <c r="L119" s="112"/>
    </row>
    <row r="120" spans="1:12" ht="15.95" customHeight="1">
      <c r="A120" s="110"/>
      <c r="B120" s="111"/>
      <c r="C120" s="112"/>
      <c r="D120" s="112"/>
      <c r="E120" s="112"/>
      <c r="F120" s="112"/>
      <c r="G120" s="113"/>
      <c r="H120" s="114"/>
      <c r="I120" s="114"/>
      <c r="J120" s="112"/>
      <c r="K120" s="112"/>
      <c r="L120" s="112"/>
    </row>
    <row r="121" spans="1:12" ht="15.95" customHeight="1">
      <c r="A121" s="110"/>
      <c r="B121" s="111"/>
      <c r="C121" s="112"/>
      <c r="D121" s="112"/>
      <c r="E121" s="112"/>
      <c r="F121" s="112"/>
      <c r="G121" s="113"/>
      <c r="H121" s="114"/>
      <c r="I121" s="114"/>
      <c r="J121" s="112"/>
      <c r="K121" s="112"/>
      <c r="L121" s="112"/>
    </row>
    <row r="122" spans="1:12" ht="15.95" customHeight="1">
      <c r="A122" s="110"/>
      <c r="B122" s="111"/>
      <c r="C122" s="112"/>
      <c r="D122" s="112"/>
      <c r="E122" s="112"/>
      <c r="F122" s="112"/>
      <c r="G122" s="113"/>
      <c r="H122" s="114"/>
      <c r="I122" s="114"/>
      <c r="J122" s="112"/>
      <c r="K122" s="112"/>
      <c r="L122" s="112"/>
    </row>
    <row r="123" spans="1:12" ht="15.95" customHeight="1">
      <c r="A123" s="110"/>
      <c r="B123" s="111"/>
      <c r="C123" s="112"/>
      <c r="D123" s="112"/>
      <c r="E123" s="112"/>
      <c r="F123" s="112"/>
      <c r="G123" s="113"/>
      <c r="H123" s="114"/>
      <c r="I123" s="114"/>
      <c r="J123" s="112"/>
      <c r="K123" s="112"/>
      <c r="L123" s="112"/>
    </row>
    <row r="124" spans="1:12" ht="15.95" customHeight="1">
      <c r="A124" s="110"/>
      <c r="B124" s="111"/>
      <c r="C124" s="112"/>
      <c r="D124" s="112"/>
      <c r="E124" s="112"/>
      <c r="F124" s="112"/>
      <c r="G124" s="113"/>
      <c r="H124" s="114"/>
      <c r="I124" s="114"/>
      <c r="J124" s="112"/>
      <c r="K124" s="112"/>
      <c r="L124" s="112"/>
    </row>
    <row r="125" spans="1:12" ht="15.95" customHeight="1">
      <c r="A125" s="110"/>
      <c r="B125" s="111"/>
      <c r="C125" s="112"/>
      <c r="D125" s="112"/>
      <c r="E125" s="112"/>
      <c r="F125" s="112"/>
      <c r="G125" s="113"/>
      <c r="H125" s="114"/>
      <c r="I125" s="114"/>
      <c r="J125" s="112"/>
      <c r="K125" s="112"/>
      <c r="L125" s="112"/>
    </row>
    <row r="126" spans="1:12" ht="15.95" customHeight="1">
      <c r="A126" s="110"/>
      <c r="B126" s="111"/>
      <c r="C126" s="112"/>
      <c r="D126" s="112"/>
      <c r="E126" s="112"/>
      <c r="F126" s="112"/>
      <c r="G126" s="113"/>
      <c r="H126" s="114"/>
      <c r="I126" s="114"/>
      <c r="J126" s="112"/>
      <c r="K126" s="112"/>
      <c r="L126" s="112"/>
    </row>
    <row r="127" spans="1:12" ht="15.95" customHeight="1">
      <c r="A127" s="110"/>
      <c r="B127" s="111"/>
      <c r="C127" s="112"/>
      <c r="D127" s="112"/>
      <c r="E127" s="112"/>
      <c r="F127" s="112"/>
      <c r="G127" s="113"/>
      <c r="H127" s="114"/>
      <c r="I127" s="114"/>
      <c r="J127" s="112"/>
      <c r="K127" s="112"/>
      <c r="L127" s="112"/>
    </row>
    <row r="128" spans="1:12" ht="15.95" customHeight="1">
      <c r="A128" s="110"/>
      <c r="B128" s="111"/>
      <c r="C128" s="112"/>
      <c r="D128" s="112"/>
      <c r="E128" s="112"/>
      <c r="F128" s="112"/>
      <c r="G128" s="113"/>
      <c r="H128" s="114"/>
      <c r="I128" s="114"/>
      <c r="J128" s="112"/>
      <c r="K128" s="112"/>
      <c r="L128" s="112"/>
    </row>
    <row r="129" spans="1:12" ht="15.95" customHeight="1">
      <c r="A129" s="110"/>
      <c r="B129" s="111"/>
      <c r="C129" s="112"/>
      <c r="D129" s="112"/>
      <c r="E129" s="112"/>
      <c r="F129" s="112"/>
      <c r="G129" s="113"/>
      <c r="H129" s="114"/>
      <c r="I129" s="114"/>
      <c r="J129" s="112"/>
      <c r="K129" s="112"/>
      <c r="L129" s="112"/>
    </row>
    <row r="130" spans="1:12" ht="15.95" customHeight="1">
      <c r="A130" s="110"/>
      <c r="B130" s="111"/>
      <c r="C130" s="112"/>
      <c r="D130" s="112"/>
      <c r="E130" s="112"/>
      <c r="F130" s="112"/>
      <c r="G130" s="113"/>
      <c r="H130" s="114"/>
      <c r="I130" s="114"/>
      <c r="J130" s="112"/>
      <c r="K130" s="112"/>
      <c r="L130" s="112"/>
    </row>
    <row r="131" spans="1:12" ht="15.95" customHeight="1">
      <c r="A131" s="110"/>
      <c r="B131" s="111"/>
      <c r="C131" s="112"/>
      <c r="D131" s="112"/>
      <c r="E131" s="112"/>
      <c r="F131" s="112"/>
      <c r="G131" s="113"/>
      <c r="H131" s="114"/>
      <c r="I131" s="114"/>
      <c r="J131" s="112"/>
      <c r="K131" s="112"/>
      <c r="L131" s="112"/>
    </row>
    <row r="132" spans="1:12" ht="15.95" customHeight="1">
      <c r="A132" s="110"/>
      <c r="B132" s="111"/>
      <c r="C132" s="112"/>
      <c r="D132" s="112"/>
      <c r="E132" s="112"/>
      <c r="F132" s="112"/>
      <c r="G132" s="113"/>
      <c r="H132" s="114"/>
      <c r="I132" s="114"/>
      <c r="J132" s="112"/>
      <c r="K132" s="112"/>
      <c r="L132" s="112"/>
    </row>
    <row r="133" spans="1:12" ht="15.95" customHeight="1">
      <c r="A133" s="110"/>
      <c r="B133" s="111"/>
      <c r="C133" s="112"/>
      <c r="D133" s="112"/>
      <c r="E133" s="112"/>
      <c r="F133" s="112"/>
      <c r="G133" s="113"/>
      <c r="H133" s="114"/>
      <c r="I133" s="114"/>
      <c r="J133" s="112"/>
      <c r="K133" s="112"/>
      <c r="L133" s="112"/>
    </row>
    <row r="134" spans="1:12" ht="15.95" customHeight="1">
      <c r="A134" s="110"/>
      <c r="B134" s="111"/>
      <c r="C134" s="112"/>
      <c r="D134" s="112"/>
      <c r="E134" s="112"/>
      <c r="F134" s="112"/>
      <c r="G134" s="113"/>
      <c r="H134" s="114"/>
      <c r="I134" s="114"/>
      <c r="J134" s="112"/>
      <c r="K134" s="112"/>
      <c r="L134" s="112"/>
    </row>
    <row r="135" spans="1:12" ht="15.95" customHeight="1">
      <c r="A135" s="110"/>
      <c r="B135" s="111"/>
      <c r="C135" s="112"/>
      <c r="D135" s="112"/>
      <c r="E135" s="112"/>
      <c r="F135" s="112"/>
      <c r="G135" s="113"/>
      <c r="H135" s="114"/>
      <c r="I135" s="114"/>
      <c r="J135" s="112"/>
      <c r="K135" s="112"/>
      <c r="L135" s="112"/>
    </row>
    <row r="136" spans="1:12" ht="15.95" customHeight="1">
      <c r="A136" s="110"/>
      <c r="B136" s="111"/>
      <c r="C136" s="112"/>
      <c r="D136" s="112"/>
      <c r="E136" s="112"/>
      <c r="F136" s="112"/>
      <c r="G136" s="113"/>
      <c r="H136" s="114"/>
      <c r="I136" s="114"/>
      <c r="J136" s="112"/>
      <c r="K136" s="112"/>
      <c r="L136" s="112"/>
    </row>
    <row r="137" spans="1:12" ht="15.95" customHeight="1">
      <c r="A137" s="110"/>
      <c r="B137" s="111"/>
      <c r="C137" s="112"/>
      <c r="D137" s="112"/>
      <c r="E137" s="112"/>
      <c r="F137" s="112"/>
      <c r="G137" s="113"/>
      <c r="H137" s="114"/>
      <c r="I137" s="114"/>
      <c r="J137" s="112"/>
      <c r="K137" s="112"/>
      <c r="L137" s="112"/>
    </row>
    <row r="138" spans="1:12" ht="15.95" customHeight="1">
      <c r="A138" s="110"/>
      <c r="B138" s="111"/>
      <c r="C138" s="112"/>
      <c r="D138" s="112"/>
      <c r="E138" s="112"/>
      <c r="F138" s="112"/>
      <c r="G138" s="113"/>
      <c r="H138" s="114"/>
      <c r="I138" s="114"/>
      <c r="J138" s="112"/>
      <c r="K138" s="112"/>
      <c r="L138" s="112"/>
    </row>
    <row r="139" spans="1:12" ht="15.95" customHeight="1">
      <c r="A139" s="110"/>
      <c r="B139" s="111"/>
      <c r="C139" s="112"/>
      <c r="D139" s="112"/>
      <c r="E139" s="112"/>
      <c r="F139" s="112"/>
      <c r="G139" s="113"/>
      <c r="H139" s="114"/>
      <c r="I139" s="114"/>
      <c r="J139" s="112"/>
      <c r="K139" s="112"/>
      <c r="L139" s="112"/>
    </row>
    <row r="140" spans="1:12" ht="15.95" customHeight="1">
      <c r="A140" s="110"/>
      <c r="B140" s="111"/>
      <c r="C140" s="112"/>
      <c r="D140" s="112"/>
      <c r="E140" s="112"/>
      <c r="F140" s="112"/>
      <c r="G140" s="113"/>
      <c r="H140" s="114"/>
      <c r="I140" s="114"/>
      <c r="J140" s="112"/>
      <c r="K140" s="112"/>
      <c r="L140" s="112"/>
    </row>
    <row r="141" spans="1:12" ht="15.95" customHeight="1">
      <c r="A141" s="110"/>
      <c r="B141" s="111"/>
      <c r="C141" s="112"/>
      <c r="D141" s="112"/>
      <c r="E141" s="112"/>
      <c r="F141" s="112"/>
      <c r="G141" s="113"/>
      <c r="H141" s="114"/>
      <c r="I141" s="114"/>
      <c r="J141" s="112"/>
      <c r="K141" s="112"/>
      <c r="L141" s="112"/>
    </row>
    <row r="142" spans="1:12" ht="15.95" customHeight="1">
      <c r="A142" s="110"/>
      <c r="B142" s="111"/>
      <c r="C142" s="112"/>
      <c r="D142" s="112"/>
      <c r="E142" s="112"/>
      <c r="F142" s="112"/>
      <c r="G142" s="113"/>
      <c r="H142" s="114"/>
      <c r="I142" s="114"/>
      <c r="J142" s="112"/>
      <c r="K142" s="112"/>
      <c r="L142" s="112"/>
    </row>
    <row r="143" spans="1:12" ht="15.95" customHeight="1">
      <c r="A143" s="110"/>
      <c r="B143" s="111"/>
      <c r="C143" s="112"/>
      <c r="D143" s="112"/>
      <c r="E143" s="112"/>
      <c r="F143" s="112"/>
      <c r="G143" s="113"/>
      <c r="H143" s="114"/>
      <c r="I143" s="114"/>
      <c r="J143" s="112"/>
      <c r="K143" s="112"/>
      <c r="L143" s="112"/>
    </row>
    <row r="144" spans="1:12" ht="15.95" customHeight="1">
      <c r="A144" s="110"/>
      <c r="B144" s="111"/>
      <c r="C144" s="112"/>
      <c r="D144" s="112"/>
      <c r="E144" s="112"/>
      <c r="F144" s="112"/>
      <c r="G144" s="113"/>
      <c r="H144" s="114"/>
      <c r="I144" s="114"/>
      <c r="J144" s="112"/>
      <c r="K144" s="112"/>
      <c r="L144" s="112"/>
    </row>
    <row r="145" spans="1:12" ht="15.95" customHeight="1">
      <c r="A145" s="110"/>
      <c r="B145" s="111"/>
      <c r="C145" s="112"/>
      <c r="D145" s="112"/>
      <c r="E145" s="112"/>
      <c r="F145" s="112"/>
      <c r="G145" s="113"/>
      <c r="H145" s="114"/>
      <c r="I145" s="114"/>
      <c r="J145" s="112"/>
      <c r="K145" s="112"/>
      <c r="L145" s="112"/>
    </row>
    <row r="146" spans="1:12" ht="15.95" customHeight="1">
      <c r="A146" s="110"/>
      <c r="B146" s="111"/>
      <c r="C146" s="112"/>
      <c r="D146" s="112"/>
      <c r="E146" s="112"/>
      <c r="F146" s="112"/>
      <c r="G146" s="113"/>
      <c r="H146" s="114"/>
      <c r="I146" s="114"/>
      <c r="J146" s="112"/>
      <c r="K146" s="112"/>
      <c r="L146" s="112"/>
    </row>
    <row r="147" spans="1:12" ht="15.95" customHeight="1">
      <c r="A147" s="110"/>
      <c r="B147" s="111"/>
      <c r="C147" s="112"/>
      <c r="D147" s="112"/>
      <c r="E147" s="112"/>
      <c r="F147" s="112"/>
      <c r="G147" s="113"/>
      <c r="H147" s="114"/>
      <c r="I147" s="114"/>
      <c r="J147" s="112"/>
      <c r="K147" s="112"/>
      <c r="L147" s="112"/>
    </row>
    <row r="148" spans="1:12" ht="15.95" customHeight="1">
      <c r="A148" s="110"/>
      <c r="B148" s="111"/>
      <c r="C148" s="112"/>
      <c r="D148" s="112"/>
      <c r="E148" s="112"/>
      <c r="F148" s="112"/>
      <c r="G148" s="113"/>
      <c r="H148" s="114"/>
      <c r="I148" s="114"/>
      <c r="J148" s="112"/>
      <c r="K148" s="112"/>
      <c r="L148" s="112"/>
    </row>
    <row r="149" spans="1:12" ht="15.95" customHeight="1">
      <c r="A149" s="110"/>
      <c r="B149" s="111"/>
      <c r="C149" s="112"/>
      <c r="D149" s="112"/>
      <c r="E149" s="112"/>
      <c r="F149" s="112"/>
      <c r="G149" s="113"/>
      <c r="H149" s="114"/>
      <c r="I149" s="114"/>
      <c r="J149" s="112"/>
      <c r="K149" s="112"/>
      <c r="L149" s="112"/>
    </row>
    <row r="150" spans="1:12" ht="15.95" customHeight="1">
      <c r="A150" s="110"/>
      <c r="B150" s="111"/>
      <c r="C150" s="112"/>
      <c r="D150" s="112"/>
      <c r="E150" s="112"/>
      <c r="F150" s="112"/>
      <c r="G150" s="113"/>
      <c r="H150" s="114"/>
      <c r="I150" s="114"/>
      <c r="J150" s="112"/>
      <c r="K150" s="112"/>
      <c r="L150" s="112"/>
    </row>
    <row r="151" spans="1:12" ht="15.95" customHeight="1">
      <c r="A151" s="110"/>
      <c r="B151" s="111"/>
      <c r="C151" s="112"/>
      <c r="D151" s="112"/>
      <c r="E151" s="112"/>
      <c r="F151" s="112"/>
      <c r="G151" s="113"/>
      <c r="H151" s="114"/>
      <c r="I151" s="114"/>
      <c r="J151" s="112"/>
      <c r="K151" s="112"/>
      <c r="L151" s="112"/>
    </row>
    <row r="152" spans="1:12" ht="15.95" customHeight="1">
      <c r="A152" s="110"/>
      <c r="B152" s="111"/>
      <c r="C152" s="112"/>
      <c r="D152" s="112"/>
      <c r="E152" s="112"/>
      <c r="F152" s="112"/>
      <c r="G152" s="113"/>
      <c r="H152" s="114"/>
      <c r="I152" s="114"/>
      <c r="J152" s="112"/>
      <c r="K152" s="112"/>
      <c r="L152" s="112"/>
    </row>
    <row r="153" spans="1:12" ht="15.95" customHeight="1">
      <c r="A153" s="110"/>
      <c r="B153" s="111"/>
      <c r="C153" s="112"/>
      <c r="D153" s="112"/>
      <c r="E153" s="112"/>
      <c r="F153" s="112"/>
      <c r="G153" s="113"/>
      <c r="H153" s="114"/>
      <c r="I153" s="114"/>
      <c r="J153" s="112"/>
      <c r="K153" s="112"/>
      <c r="L153" s="112"/>
    </row>
    <row r="154" spans="1:12" ht="15.95" customHeight="1">
      <c r="A154" s="110"/>
      <c r="B154" s="111"/>
      <c r="C154" s="112"/>
      <c r="D154" s="112"/>
      <c r="E154" s="112"/>
      <c r="F154" s="112"/>
      <c r="G154" s="113"/>
      <c r="H154" s="114"/>
      <c r="I154" s="114"/>
      <c r="J154" s="112"/>
      <c r="K154" s="112"/>
      <c r="L154" s="112"/>
    </row>
    <row r="155" spans="1:12" ht="15.95" customHeight="1">
      <c r="A155" s="110"/>
      <c r="B155" s="111"/>
      <c r="C155" s="112"/>
      <c r="D155" s="112"/>
      <c r="E155" s="112"/>
      <c r="F155" s="112"/>
      <c r="G155" s="113"/>
      <c r="H155" s="114"/>
      <c r="I155" s="114"/>
      <c r="J155" s="112"/>
      <c r="K155" s="112"/>
      <c r="L155" s="112"/>
    </row>
    <row r="156" spans="1:12" ht="15.95" customHeight="1">
      <c r="A156" s="110"/>
      <c r="B156" s="111"/>
      <c r="C156" s="112"/>
      <c r="D156" s="112"/>
      <c r="E156" s="112"/>
      <c r="F156" s="112"/>
      <c r="G156" s="113"/>
      <c r="H156" s="114"/>
      <c r="I156" s="114"/>
      <c r="J156" s="112"/>
      <c r="K156" s="112"/>
      <c r="L156" s="112"/>
    </row>
    <row r="157" spans="1:12" ht="15.95" customHeight="1">
      <c r="A157" s="110"/>
      <c r="B157" s="111"/>
      <c r="C157" s="112"/>
      <c r="D157" s="112"/>
      <c r="E157" s="112"/>
      <c r="F157" s="112"/>
      <c r="G157" s="113"/>
      <c r="H157" s="114"/>
      <c r="I157" s="114"/>
      <c r="J157" s="112"/>
      <c r="K157" s="112"/>
      <c r="L157" s="112"/>
    </row>
    <row r="158" spans="1:12" ht="15.95" customHeight="1">
      <c r="A158" s="110"/>
      <c r="B158" s="111"/>
      <c r="C158" s="112"/>
      <c r="D158" s="112"/>
      <c r="E158" s="112"/>
      <c r="F158" s="112"/>
      <c r="G158" s="113"/>
      <c r="H158" s="114"/>
      <c r="I158" s="114"/>
      <c r="J158" s="112"/>
      <c r="K158" s="112"/>
      <c r="L158" s="112"/>
    </row>
    <row r="159" spans="1:12" ht="15.95" customHeight="1">
      <c r="A159" s="110"/>
      <c r="B159" s="111"/>
      <c r="C159" s="112"/>
      <c r="D159" s="112"/>
      <c r="E159" s="112"/>
      <c r="F159" s="112"/>
      <c r="G159" s="113"/>
      <c r="H159" s="114"/>
      <c r="I159" s="114"/>
      <c r="J159" s="112"/>
      <c r="K159" s="112"/>
      <c r="L159" s="112"/>
    </row>
    <row r="160" spans="1:12" ht="15.95" customHeight="1">
      <c r="A160" s="110"/>
      <c r="B160" s="111"/>
      <c r="C160" s="112"/>
      <c r="D160" s="112"/>
      <c r="E160" s="112"/>
      <c r="F160" s="112"/>
      <c r="G160" s="113"/>
      <c r="H160" s="114"/>
      <c r="I160" s="114"/>
      <c r="J160" s="112"/>
      <c r="K160" s="112"/>
      <c r="L160" s="112"/>
    </row>
    <row r="161" spans="1:12" ht="15.95" customHeight="1">
      <c r="A161" s="110"/>
      <c r="B161" s="111"/>
      <c r="C161" s="112"/>
      <c r="D161" s="112"/>
      <c r="E161" s="112"/>
      <c r="F161" s="112"/>
      <c r="G161" s="113"/>
      <c r="H161" s="114"/>
      <c r="I161" s="114"/>
      <c r="J161" s="112"/>
      <c r="K161" s="112"/>
      <c r="L161" s="112"/>
    </row>
    <row r="162" spans="1:12" ht="15.95" customHeight="1">
      <c r="A162" s="110"/>
      <c r="B162" s="111"/>
      <c r="C162" s="112"/>
      <c r="D162" s="112"/>
      <c r="E162" s="112"/>
      <c r="F162" s="112"/>
      <c r="G162" s="113"/>
      <c r="H162" s="114"/>
      <c r="I162" s="114"/>
      <c r="J162" s="112"/>
      <c r="K162" s="112"/>
      <c r="L162" s="112"/>
    </row>
    <row r="163" spans="1:12" ht="15.95" customHeight="1">
      <c r="A163" s="110"/>
      <c r="B163" s="111"/>
      <c r="C163" s="112"/>
      <c r="D163" s="112"/>
      <c r="E163" s="112"/>
      <c r="F163" s="112"/>
      <c r="G163" s="113"/>
      <c r="H163" s="114"/>
      <c r="I163" s="114"/>
      <c r="J163" s="112"/>
      <c r="K163" s="112"/>
      <c r="L163" s="112"/>
    </row>
    <row r="164" spans="1:12" ht="15.95" customHeight="1">
      <c r="A164" s="110"/>
      <c r="B164" s="111"/>
      <c r="C164" s="112"/>
      <c r="D164" s="112"/>
      <c r="E164" s="112"/>
      <c r="F164" s="112"/>
      <c r="G164" s="113"/>
      <c r="H164" s="114"/>
      <c r="I164" s="114"/>
      <c r="J164" s="112"/>
      <c r="K164" s="112"/>
      <c r="L164" s="112"/>
    </row>
    <row r="165" spans="1:12" ht="15.95" customHeight="1">
      <c r="A165" s="110"/>
      <c r="B165" s="111"/>
      <c r="C165" s="112"/>
      <c r="D165" s="112"/>
      <c r="E165" s="112"/>
      <c r="F165" s="112"/>
      <c r="G165" s="113"/>
      <c r="H165" s="114"/>
      <c r="I165" s="114"/>
      <c r="J165" s="112"/>
      <c r="K165" s="112"/>
      <c r="L165" s="112"/>
    </row>
    <row r="166" spans="1:12" ht="15.95" customHeight="1">
      <c r="A166" s="110"/>
      <c r="B166" s="111"/>
      <c r="C166" s="112"/>
      <c r="D166" s="112"/>
      <c r="E166" s="112"/>
      <c r="F166" s="112"/>
      <c r="G166" s="113"/>
      <c r="H166" s="114"/>
      <c r="I166" s="114"/>
      <c r="J166" s="112"/>
      <c r="K166" s="112"/>
      <c r="L166" s="112"/>
    </row>
    <row r="167" spans="1:12" ht="15.95" customHeight="1">
      <c r="A167" s="110"/>
      <c r="B167" s="111"/>
      <c r="C167" s="112"/>
      <c r="D167" s="112"/>
      <c r="E167" s="112"/>
      <c r="F167" s="112"/>
      <c r="G167" s="113"/>
      <c r="H167" s="114"/>
      <c r="I167" s="114"/>
      <c r="J167" s="112"/>
      <c r="K167" s="112"/>
      <c r="L167" s="112"/>
    </row>
    <row r="168" spans="1:12" ht="15.95" customHeight="1">
      <c r="A168" s="110"/>
      <c r="B168" s="111"/>
      <c r="C168" s="112"/>
      <c r="D168" s="112"/>
      <c r="E168" s="112"/>
      <c r="F168" s="112"/>
      <c r="G168" s="113"/>
      <c r="H168" s="114"/>
      <c r="I168" s="114"/>
      <c r="J168" s="112"/>
      <c r="K168" s="112"/>
      <c r="L168" s="112"/>
    </row>
    <row r="169" spans="1:12" ht="15.95" customHeight="1">
      <c r="A169" s="110"/>
      <c r="B169" s="111"/>
      <c r="C169" s="112"/>
      <c r="D169" s="112"/>
      <c r="E169" s="112"/>
      <c r="F169" s="112"/>
      <c r="G169" s="113"/>
      <c r="H169" s="114"/>
      <c r="I169" s="114"/>
      <c r="J169" s="112"/>
      <c r="K169" s="112"/>
      <c r="L169" s="112"/>
    </row>
    <row r="170" spans="1:12" ht="15.95" customHeight="1">
      <c r="A170" s="110"/>
      <c r="B170" s="111"/>
      <c r="C170" s="112"/>
      <c r="D170" s="112"/>
      <c r="E170" s="112"/>
      <c r="F170" s="112"/>
      <c r="G170" s="113"/>
      <c r="H170" s="114"/>
      <c r="I170" s="114"/>
      <c r="J170" s="112"/>
      <c r="K170" s="112"/>
      <c r="L170" s="112"/>
    </row>
    <row r="171" spans="1:12" ht="15.95" customHeight="1">
      <c r="A171" s="110"/>
      <c r="B171" s="111"/>
      <c r="C171" s="112"/>
      <c r="D171" s="112"/>
      <c r="E171" s="112"/>
      <c r="F171" s="112"/>
      <c r="G171" s="113"/>
      <c r="H171" s="114"/>
      <c r="I171" s="114"/>
      <c r="J171" s="112"/>
      <c r="K171" s="112"/>
      <c r="L171" s="112"/>
    </row>
    <row r="172" spans="1:12" ht="15.95" customHeight="1">
      <c r="A172" s="110"/>
      <c r="B172" s="111"/>
      <c r="C172" s="112"/>
      <c r="D172" s="112"/>
      <c r="E172" s="112"/>
      <c r="F172" s="112"/>
      <c r="G172" s="113"/>
      <c r="H172" s="114"/>
      <c r="I172" s="114"/>
      <c r="J172" s="112"/>
      <c r="K172" s="112"/>
      <c r="L172" s="112"/>
    </row>
    <row r="173" spans="1:12" ht="15.95" customHeight="1">
      <c r="A173" s="110"/>
      <c r="B173" s="111"/>
      <c r="C173" s="112"/>
      <c r="D173" s="112"/>
      <c r="E173" s="112"/>
      <c r="F173" s="112"/>
      <c r="G173" s="113"/>
      <c r="H173" s="114"/>
      <c r="I173" s="114"/>
      <c r="J173" s="112"/>
      <c r="K173" s="112"/>
      <c r="L173" s="112"/>
    </row>
    <row r="174" spans="1:12" ht="15.95" customHeight="1">
      <c r="A174" s="110"/>
      <c r="B174" s="111"/>
      <c r="C174" s="112"/>
      <c r="D174" s="112"/>
      <c r="E174" s="112"/>
      <c r="F174" s="112"/>
      <c r="G174" s="113"/>
      <c r="H174" s="114"/>
      <c r="I174" s="114"/>
      <c r="J174" s="112"/>
      <c r="K174" s="112"/>
      <c r="L174" s="112"/>
    </row>
    <row r="175" spans="1:12" ht="15.95" customHeight="1">
      <c r="A175" s="110"/>
      <c r="B175" s="111"/>
      <c r="C175" s="112"/>
      <c r="D175" s="112"/>
      <c r="E175" s="112"/>
      <c r="F175" s="112"/>
      <c r="G175" s="113"/>
      <c r="H175" s="114"/>
      <c r="I175" s="114"/>
      <c r="J175" s="112"/>
      <c r="K175" s="112"/>
      <c r="L175" s="112"/>
    </row>
    <row r="176" spans="1:12" ht="15.95" customHeight="1">
      <c r="A176" s="110"/>
      <c r="B176" s="111"/>
      <c r="C176" s="112"/>
      <c r="D176" s="112"/>
      <c r="E176" s="112"/>
      <c r="F176" s="112"/>
      <c r="G176" s="113"/>
      <c r="H176" s="114"/>
      <c r="I176" s="114"/>
      <c r="J176" s="112"/>
      <c r="K176" s="112"/>
      <c r="L176" s="112"/>
    </row>
    <row r="177" spans="1:12" ht="15.95" customHeight="1">
      <c r="A177" s="110"/>
      <c r="B177" s="111"/>
      <c r="C177" s="112"/>
      <c r="D177" s="112"/>
      <c r="E177" s="112"/>
      <c r="F177" s="112"/>
      <c r="G177" s="113"/>
      <c r="H177" s="114"/>
      <c r="I177" s="114"/>
      <c r="J177" s="112"/>
      <c r="K177" s="112"/>
      <c r="L177" s="112"/>
    </row>
    <row r="178" spans="1:12" ht="15.95" customHeight="1">
      <c r="A178" s="110"/>
      <c r="B178" s="111"/>
      <c r="C178" s="112"/>
      <c r="D178" s="112"/>
      <c r="E178" s="112"/>
      <c r="F178" s="112"/>
      <c r="G178" s="113"/>
      <c r="H178" s="114"/>
      <c r="I178" s="114"/>
      <c r="J178" s="112"/>
      <c r="K178" s="112"/>
      <c r="L178" s="112"/>
    </row>
    <row r="179" spans="1:12" ht="15.95" customHeight="1">
      <c r="A179" s="110"/>
      <c r="B179" s="111"/>
      <c r="C179" s="112"/>
      <c r="D179" s="112"/>
      <c r="E179" s="112"/>
      <c r="F179" s="112"/>
      <c r="G179" s="113"/>
      <c r="H179" s="114"/>
      <c r="I179" s="114"/>
      <c r="J179" s="112"/>
      <c r="K179" s="112"/>
      <c r="L179" s="112"/>
    </row>
    <row r="180" spans="1:12" ht="15.95" customHeight="1">
      <c r="A180" s="110"/>
      <c r="B180" s="111"/>
      <c r="C180" s="112"/>
      <c r="D180" s="112"/>
      <c r="E180" s="112"/>
      <c r="F180" s="112"/>
      <c r="G180" s="113"/>
      <c r="H180" s="114"/>
      <c r="I180" s="114"/>
      <c r="J180" s="112"/>
      <c r="K180" s="112"/>
      <c r="L180" s="112"/>
    </row>
    <row r="181" spans="1:12" ht="15.95" customHeight="1">
      <c r="A181" s="110"/>
      <c r="B181" s="111"/>
      <c r="C181" s="112"/>
      <c r="D181" s="112"/>
      <c r="E181" s="112"/>
      <c r="F181" s="112"/>
      <c r="G181" s="113"/>
      <c r="H181" s="114"/>
      <c r="I181" s="114"/>
      <c r="J181" s="112"/>
      <c r="K181" s="112"/>
      <c r="L181" s="112"/>
    </row>
    <row r="182" spans="1:12" ht="15.95" customHeight="1">
      <c r="A182" s="110"/>
      <c r="B182" s="111"/>
      <c r="C182" s="112"/>
      <c r="D182" s="112"/>
      <c r="E182" s="112"/>
      <c r="F182" s="112"/>
      <c r="G182" s="113"/>
      <c r="H182" s="114"/>
      <c r="I182" s="114"/>
      <c r="J182" s="112"/>
      <c r="K182" s="112"/>
      <c r="L182" s="112"/>
    </row>
    <row r="183" spans="1:12" ht="15.95" customHeight="1">
      <c r="A183" s="110"/>
      <c r="B183" s="111"/>
      <c r="C183" s="112"/>
      <c r="D183" s="112"/>
      <c r="E183" s="112"/>
      <c r="F183" s="112"/>
      <c r="G183" s="113"/>
      <c r="H183" s="114"/>
      <c r="I183" s="114"/>
      <c r="J183" s="112"/>
      <c r="K183" s="112"/>
      <c r="L183" s="112"/>
    </row>
    <row r="184" spans="1:12" ht="15.95" customHeight="1">
      <c r="A184" s="110"/>
      <c r="B184" s="111"/>
      <c r="C184" s="112"/>
      <c r="D184" s="112"/>
      <c r="E184" s="112"/>
      <c r="F184" s="112"/>
      <c r="G184" s="113"/>
      <c r="H184" s="114"/>
      <c r="I184" s="114"/>
      <c r="J184" s="112"/>
      <c r="K184" s="112"/>
      <c r="L184" s="112"/>
    </row>
    <row r="185" spans="1:12" ht="15.95" customHeight="1">
      <c r="A185" s="110"/>
      <c r="B185" s="111"/>
      <c r="C185" s="112"/>
      <c r="D185" s="112"/>
      <c r="E185" s="112"/>
      <c r="F185" s="112"/>
      <c r="G185" s="113"/>
      <c r="H185" s="114"/>
      <c r="I185" s="114"/>
      <c r="J185" s="112"/>
      <c r="K185" s="112"/>
      <c r="L185" s="112"/>
    </row>
    <row r="186" spans="1:12" ht="15.95" customHeight="1">
      <c r="A186" s="110"/>
      <c r="B186" s="111"/>
      <c r="C186" s="112"/>
      <c r="D186" s="112"/>
      <c r="E186" s="112"/>
      <c r="F186" s="112"/>
      <c r="G186" s="113"/>
      <c r="H186" s="114"/>
      <c r="I186" s="114"/>
      <c r="J186" s="112"/>
      <c r="K186" s="112"/>
      <c r="L186" s="112"/>
    </row>
    <row r="187" spans="1:12" ht="15.95" customHeight="1">
      <c r="A187" s="110"/>
      <c r="B187" s="111"/>
      <c r="C187" s="112"/>
      <c r="D187" s="112"/>
      <c r="E187" s="112"/>
      <c r="F187" s="112"/>
      <c r="G187" s="113"/>
      <c r="H187" s="114"/>
      <c r="I187" s="114"/>
      <c r="J187" s="112"/>
      <c r="K187" s="112"/>
      <c r="L187" s="112"/>
    </row>
    <row r="188" spans="1:12" ht="15.95" customHeight="1">
      <c r="A188" s="110"/>
      <c r="B188" s="111"/>
      <c r="C188" s="112"/>
      <c r="D188" s="112"/>
      <c r="E188" s="112"/>
      <c r="F188" s="112"/>
      <c r="G188" s="113"/>
      <c r="H188" s="114"/>
      <c r="I188" s="114"/>
      <c r="J188" s="112"/>
      <c r="K188" s="112"/>
      <c r="L188" s="112"/>
    </row>
    <row r="189" spans="1:12" ht="15.95" customHeight="1">
      <c r="A189" s="110"/>
      <c r="B189" s="111"/>
      <c r="C189" s="112"/>
      <c r="D189" s="112"/>
      <c r="E189" s="112"/>
      <c r="F189" s="112"/>
      <c r="G189" s="113"/>
      <c r="H189" s="114"/>
      <c r="I189" s="114"/>
      <c r="J189" s="112"/>
      <c r="K189" s="112"/>
      <c r="L189" s="112"/>
    </row>
    <row r="190" spans="1:12" ht="15.95" customHeight="1">
      <c r="A190" s="110"/>
      <c r="B190" s="111"/>
      <c r="C190" s="112"/>
      <c r="D190" s="112"/>
      <c r="E190" s="112"/>
      <c r="F190" s="112"/>
      <c r="G190" s="113"/>
      <c r="H190" s="114"/>
      <c r="I190" s="114"/>
      <c r="J190" s="112"/>
      <c r="K190" s="112"/>
      <c r="L190" s="112"/>
    </row>
    <row r="191" spans="1:12" ht="15.95" customHeight="1">
      <c r="A191" s="110"/>
      <c r="B191" s="111"/>
      <c r="C191" s="112"/>
      <c r="D191" s="112"/>
      <c r="E191" s="112"/>
      <c r="F191" s="112"/>
      <c r="G191" s="113"/>
      <c r="H191" s="114"/>
      <c r="I191" s="114"/>
      <c r="J191" s="112"/>
      <c r="K191" s="112"/>
      <c r="L191" s="112"/>
    </row>
    <row r="192" spans="1:12" ht="15.95" customHeight="1">
      <c r="A192" s="110"/>
      <c r="B192" s="111"/>
      <c r="C192" s="112"/>
      <c r="D192" s="112"/>
      <c r="E192" s="112"/>
      <c r="F192" s="112"/>
      <c r="G192" s="113"/>
      <c r="H192" s="114"/>
      <c r="I192" s="114"/>
      <c r="J192" s="112"/>
      <c r="K192" s="112"/>
      <c r="L192" s="112"/>
    </row>
    <row r="193" spans="1:12" ht="15.95" customHeight="1">
      <c r="A193" s="110"/>
      <c r="B193" s="111"/>
      <c r="C193" s="112"/>
      <c r="D193" s="112"/>
      <c r="E193" s="112"/>
      <c r="F193" s="112"/>
      <c r="G193" s="113"/>
      <c r="H193" s="114"/>
      <c r="I193" s="114"/>
      <c r="J193" s="112"/>
      <c r="K193" s="112"/>
      <c r="L193" s="112"/>
    </row>
    <row r="194" spans="1:12" ht="14.25">
      <c r="A194" s="110"/>
      <c r="B194" s="117"/>
      <c r="C194" s="110"/>
      <c r="D194" s="110"/>
      <c r="E194" s="115"/>
      <c r="F194" s="115"/>
      <c r="G194" s="118"/>
      <c r="H194" s="119"/>
      <c r="I194" s="119"/>
      <c r="J194" s="115"/>
      <c r="K194" s="115"/>
      <c r="L194" s="115"/>
    </row>
    <row r="195" spans="1:12" ht="14.25">
      <c r="A195" s="110"/>
      <c r="B195" s="117"/>
      <c r="C195" s="110"/>
      <c r="D195" s="110"/>
      <c r="E195" s="115"/>
      <c r="F195" s="115"/>
      <c r="G195" s="118"/>
      <c r="H195" s="119"/>
      <c r="I195" s="119"/>
      <c r="J195" s="115"/>
      <c r="K195" s="115"/>
      <c r="L195" s="115"/>
    </row>
    <row r="196" spans="1:12" ht="14.25">
      <c r="A196" s="110"/>
      <c r="B196" s="117"/>
      <c r="C196" s="110"/>
      <c r="D196" s="110"/>
      <c r="E196" s="115"/>
      <c r="F196" s="115"/>
      <c r="G196" s="118"/>
      <c r="H196" s="119"/>
      <c r="I196" s="119"/>
      <c r="J196" s="115"/>
      <c r="K196" s="115"/>
      <c r="L196" s="115"/>
    </row>
    <row r="197" spans="1:12" ht="14.25">
      <c r="A197" s="110"/>
      <c r="B197" s="117"/>
      <c r="C197" s="110"/>
      <c r="D197" s="110"/>
      <c r="E197" s="115"/>
      <c r="F197" s="115"/>
      <c r="G197" s="118"/>
      <c r="H197" s="119"/>
      <c r="I197" s="119"/>
      <c r="J197" s="115"/>
      <c r="K197" s="115"/>
      <c r="L197" s="115"/>
    </row>
    <row r="198" spans="1:12" ht="14.25">
      <c r="A198" s="110"/>
      <c r="B198" s="117"/>
      <c r="C198" s="110"/>
      <c r="D198" s="110"/>
      <c r="E198" s="115"/>
      <c r="F198" s="115"/>
      <c r="G198" s="118"/>
      <c r="H198" s="119"/>
      <c r="I198" s="119"/>
      <c r="J198" s="115"/>
      <c r="K198" s="115"/>
      <c r="L198" s="115"/>
    </row>
    <row r="199" spans="1:12" ht="14.25">
      <c r="A199" s="110"/>
      <c r="B199" s="117"/>
      <c r="C199" s="110"/>
      <c r="D199" s="110"/>
      <c r="E199" s="115"/>
      <c r="F199" s="115"/>
      <c r="G199" s="118"/>
      <c r="H199" s="119"/>
      <c r="I199" s="119"/>
      <c r="J199" s="115"/>
      <c r="K199" s="115"/>
      <c r="L199" s="115"/>
    </row>
    <row r="200" spans="1:12" ht="14.25">
      <c r="A200" s="110"/>
      <c r="B200" s="117"/>
      <c r="C200" s="110"/>
      <c r="D200" s="110"/>
      <c r="E200" s="115"/>
      <c r="F200" s="115"/>
      <c r="G200" s="118"/>
      <c r="H200" s="119"/>
      <c r="I200" s="119"/>
      <c r="J200" s="115"/>
      <c r="K200" s="115"/>
      <c r="L200" s="115"/>
    </row>
  </sheetData>
  <mergeCells count="8">
    <mergeCell ref="A1:I1"/>
    <mergeCell ref="C2:D2"/>
    <mergeCell ref="E2:F2"/>
    <mergeCell ref="H2:I2"/>
    <mergeCell ref="A38:B38"/>
    <mergeCell ref="A2:A3"/>
    <mergeCell ref="B2:B3"/>
    <mergeCell ref="G2:G3"/>
  </mergeCells>
  <phoneticPr fontId="15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45"/>
  <sheetViews>
    <sheetView workbookViewId="0">
      <pane xSplit="2" ySplit="11" topLeftCell="C132" activePane="bottomRight" state="frozen"/>
      <selection pane="topRight"/>
      <selection pane="bottomLeft"/>
      <selection pane="bottomRight" activeCell="B136" sqref="B136"/>
    </sheetView>
  </sheetViews>
  <sheetFormatPr defaultColWidth="9" defaultRowHeight="14.25" outlineLevelCol="1"/>
  <cols>
    <col min="1" max="1" width="7.625" customWidth="1"/>
    <col min="2" max="2" width="15" customWidth="1"/>
    <col min="3" max="3" width="7" style="5" customWidth="1"/>
    <col min="4" max="4" width="6.625" style="5" customWidth="1"/>
    <col min="5" max="5" width="7.875" style="6" customWidth="1"/>
    <col min="6" max="6" width="6.75" customWidth="1"/>
    <col min="7" max="7" width="7.625" style="5" customWidth="1"/>
    <col min="8" max="8" width="7.25" style="5" customWidth="1"/>
    <col min="9" max="9" width="7.875" style="6" customWidth="1"/>
    <col min="10" max="10" width="6.75" customWidth="1"/>
    <col min="11" max="12" width="6.625" style="5" customWidth="1" outlineLevel="1"/>
    <col min="13" max="13" width="6" style="5" customWidth="1" outlineLevel="1"/>
    <col min="14" max="14" width="7.625" style="5" customWidth="1"/>
    <col min="15" max="15" width="6.625" style="5" customWidth="1"/>
    <col min="16" max="16" width="6.5" style="6" customWidth="1"/>
    <col min="17" max="17" width="6.75" customWidth="1"/>
    <col min="18" max="18" width="7.625" style="5" customWidth="1"/>
    <col min="19" max="19" width="7.25" style="5" customWidth="1"/>
    <col min="20" max="20" width="8.5" style="6" customWidth="1"/>
    <col min="21" max="21" width="6.75" customWidth="1"/>
    <col min="22" max="22" width="8.25" customWidth="1"/>
    <col min="23" max="23" width="7.875" style="5" customWidth="1"/>
    <col min="24" max="24" width="7.5" customWidth="1"/>
    <col min="25" max="25" width="8.25" customWidth="1"/>
    <col min="26" max="26" width="7.875" style="5" customWidth="1"/>
    <col min="27" max="27" width="7.5" customWidth="1"/>
    <col min="28" max="28" width="7.25" customWidth="1"/>
    <col min="29" max="29" width="7" style="5" customWidth="1"/>
    <col min="30" max="30" width="7.25" customWidth="1"/>
    <col min="31" max="31" width="8.25" customWidth="1"/>
    <col min="32" max="32" width="7.125" style="5" customWidth="1"/>
    <col min="33" max="33" width="6.75" customWidth="1"/>
    <col min="34" max="34" width="7.5" customWidth="1"/>
    <col min="35" max="35" width="6.625" style="5" customWidth="1"/>
    <col min="36" max="36" width="6.5" customWidth="1"/>
    <col min="37" max="37" width="6.375" customWidth="1"/>
    <col min="38" max="38" width="7.375" customWidth="1"/>
    <col min="39" max="39" width="7.875" style="5" customWidth="1"/>
    <col min="40" max="40" width="6.25" customWidth="1"/>
    <col min="41" max="41" width="6" style="7" customWidth="1"/>
  </cols>
  <sheetData>
    <row r="1" spans="1:41">
      <c r="B1" s="8"/>
      <c r="C1" s="5" t="e">
        <f>SUBTOTAL(9,D1:F1)</f>
        <v>#REF!</v>
      </c>
      <c r="D1" s="5" t="e">
        <f>'2-1奖助学金（教育）'!#REF!+'2-2奖助学金（人社）'!#REF!</f>
        <v>#REF!</v>
      </c>
      <c r="E1" s="6" t="e">
        <f>'2-1奖助学金（教育）'!#REF!+'2-2奖助学金（人社）'!#REF!</f>
        <v>#REF!</v>
      </c>
      <c r="F1" s="6" t="e">
        <f>'2-1奖助学金（教育）'!#REF!+'2-2奖助学金（人社）'!#REF!</f>
        <v>#REF!</v>
      </c>
      <c r="G1" s="9"/>
      <c r="H1" s="9"/>
      <c r="I1" s="9"/>
      <c r="J1" s="9"/>
      <c r="N1" s="5" t="e">
        <f>'2-1奖助学金（教育）'!#REF!+'2-2奖助学金（人社）'!#REF!</f>
        <v>#REF!</v>
      </c>
      <c r="R1" s="5" t="e">
        <f>'3-1免学费（教育）'!#REF!+'3-2免学费（人社）'!#REF!</f>
        <v>#REF!</v>
      </c>
      <c r="S1" s="5" t="e">
        <f>'3-1免学费（教育）'!#REF!+'3-2免学费（人社）'!#REF!</f>
        <v>#REF!</v>
      </c>
      <c r="T1" s="5" t="e">
        <f>'3-1免学费（教育）'!#REF!+'3-2免学费（人社）'!#REF!</f>
        <v>#REF!</v>
      </c>
      <c r="U1" s="5" t="e">
        <f>'3-1免学费（教育）'!#REF!+'3-2免学费（人社）'!#REF!</f>
        <v>#REF!</v>
      </c>
      <c r="V1" t="e">
        <f>'2-1奖助学金（教育）'!#REF!+'2-2奖助学金（人社）'!#REF!</f>
        <v>#REF!</v>
      </c>
      <c r="W1" t="e">
        <f>'2-1奖助学金（教育）'!#REF!+'2-2奖助学金（人社）'!#REF!</f>
        <v>#REF!</v>
      </c>
      <c r="X1" t="e">
        <f>'2-1奖助学金（教育）'!#REF!+'2-2奖助学金（人社）'!#REF!</f>
        <v>#REF!</v>
      </c>
      <c r="Y1" t="e">
        <f>'3-1免学费（教育）'!#REF!+'3-2免学费（人社）'!#REF!</f>
        <v>#REF!</v>
      </c>
      <c r="Z1" t="e">
        <f>'3-1免学费（教育）'!#REF!+'3-2免学费（人社）'!#REF!</f>
        <v>#REF!</v>
      </c>
      <c r="AA1" t="e">
        <f>'3-1免学费（教育）'!#REF!+'3-2免学费（人社）'!#REF!</f>
        <v>#REF!</v>
      </c>
      <c r="AB1" t="e">
        <f>'2-1奖助学金（教育）'!#REF!+'2-2奖助学金（人社）'!#REF!</f>
        <v>#REF!</v>
      </c>
      <c r="AE1" t="e">
        <f>'3-1免学费（教育）'!#REF!+'3-2免学费（人社）'!#REF!</f>
        <v>#REF!</v>
      </c>
      <c r="AI1" s="54">
        <f>AC8+AF8</f>
        <v>14381</v>
      </c>
    </row>
    <row r="2" spans="1:41" ht="16.5" customHeight="1">
      <c r="A2" s="604" t="s">
        <v>338</v>
      </c>
      <c r="B2" s="604"/>
      <c r="C2" s="10"/>
      <c r="D2" s="10"/>
      <c r="E2" s="11"/>
      <c r="F2" s="11"/>
      <c r="G2" s="10"/>
      <c r="H2" s="10"/>
      <c r="I2" s="11"/>
      <c r="J2" s="11"/>
      <c r="K2" s="43"/>
      <c r="L2" s="43"/>
      <c r="M2" s="43"/>
      <c r="N2" s="10"/>
      <c r="O2" s="10"/>
      <c r="P2" s="11"/>
      <c r="Q2" s="11"/>
      <c r="R2" s="10"/>
      <c r="S2" s="10"/>
      <c r="T2" s="11"/>
      <c r="U2" s="11"/>
      <c r="V2" s="46" t="s">
        <v>198</v>
      </c>
      <c r="W2" s="47" t="s">
        <v>198</v>
      </c>
      <c r="X2" s="46"/>
      <c r="Y2" s="46" t="s">
        <v>198</v>
      </c>
      <c r="Z2" s="47" t="s">
        <v>198</v>
      </c>
      <c r="AA2" s="46"/>
      <c r="AB2" s="46" t="s">
        <v>198</v>
      </c>
      <c r="AC2" s="47" t="s">
        <v>198</v>
      </c>
      <c r="AD2" s="46"/>
      <c r="AE2" s="46" t="s">
        <v>198</v>
      </c>
      <c r="AF2" s="47" t="s">
        <v>198</v>
      </c>
      <c r="AG2" s="46"/>
      <c r="AH2" s="46" t="s">
        <v>198</v>
      </c>
      <c r="AI2" s="55"/>
      <c r="AJ2" s="46"/>
      <c r="AK2" s="46"/>
      <c r="AL2" s="46" t="s">
        <v>198</v>
      </c>
      <c r="AM2" s="47" t="s">
        <v>198</v>
      </c>
      <c r="AN2" s="46"/>
    </row>
    <row r="3" spans="1:41" ht="27">
      <c r="A3" s="605" t="s">
        <v>419</v>
      </c>
      <c r="B3" s="605"/>
      <c r="C3" s="605"/>
      <c r="D3" s="606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7"/>
    </row>
    <row r="4" spans="1:41">
      <c r="A4" s="12"/>
      <c r="B4" s="12"/>
      <c r="C4" s="9" t="s">
        <v>198</v>
      </c>
      <c r="D4" s="9"/>
      <c r="E4" s="13"/>
      <c r="F4" s="14"/>
      <c r="G4" s="9"/>
      <c r="H4" s="9"/>
      <c r="I4" s="9"/>
      <c r="J4" s="9"/>
      <c r="K4" s="43"/>
      <c r="L4" s="43"/>
      <c r="M4" s="43"/>
      <c r="N4" s="9" t="s">
        <v>198</v>
      </c>
      <c r="O4" s="9"/>
      <c r="P4" s="13"/>
      <c r="Q4" s="14"/>
      <c r="R4" s="9" t="s">
        <v>198</v>
      </c>
      <c r="S4" s="9"/>
      <c r="T4" s="13"/>
      <c r="U4" s="14"/>
      <c r="V4" s="46"/>
      <c r="W4" s="47"/>
      <c r="X4" s="46"/>
      <c r="Y4" s="46"/>
      <c r="Z4" s="47"/>
      <c r="AA4" s="46"/>
      <c r="AB4" s="46"/>
      <c r="AC4" s="47"/>
      <c r="AD4" s="46"/>
      <c r="AE4" s="46"/>
      <c r="AF4" s="47"/>
      <c r="AG4" s="46"/>
      <c r="AH4" s="46"/>
      <c r="AI4" s="47"/>
      <c r="AJ4" s="46"/>
      <c r="AK4" s="46"/>
      <c r="AL4" s="46"/>
      <c r="AM4" s="47"/>
      <c r="AN4" s="56" t="s">
        <v>339</v>
      </c>
    </row>
    <row r="5" spans="1:41" s="1" customFormat="1" ht="24" customHeight="1">
      <c r="A5" s="628" t="s">
        <v>199</v>
      </c>
      <c r="B5" s="628"/>
      <c r="C5" s="608" t="s">
        <v>349</v>
      </c>
      <c r="D5" s="609"/>
      <c r="E5" s="609"/>
      <c r="F5" s="609"/>
      <c r="G5" s="609"/>
      <c r="H5" s="609"/>
      <c r="I5" s="609"/>
      <c r="J5" s="610"/>
      <c r="K5" s="732" t="s">
        <v>420</v>
      </c>
      <c r="L5" s="732"/>
      <c r="M5" s="732"/>
      <c r="N5" s="608" t="s">
        <v>421</v>
      </c>
      <c r="O5" s="609"/>
      <c r="P5" s="609"/>
      <c r="Q5" s="609"/>
      <c r="R5" s="609"/>
      <c r="S5" s="609"/>
      <c r="T5" s="609"/>
      <c r="U5" s="610"/>
      <c r="V5" s="613" t="s">
        <v>341</v>
      </c>
      <c r="W5" s="614"/>
      <c r="X5" s="614"/>
      <c r="Y5" s="614"/>
      <c r="Z5" s="614"/>
      <c r="AA5" s="733"/>
      <c r="AB5" s="613" t="s">
        <v>422</v>
      </c>
      <c r="AC5" s="614"/>
      <c r="AD5" s="614"/>
      <c r="AE5" s="614"/>
      <c r="AF5" s="614"/>
      <c r="AG5" s="733"/>
      <c r="AH5" s="613" t="s">
        <v>423</v>
      </c>
      <c r="AI5" s="614"/>
      <c r="AJ5" s="614"/>
      <c r="AK5" s="614"/>
      <c r="AL5" s="614"/>
      <c r="AM5" s="614"/>
      <c r="AN5" s="733"/>
      <c r="AO5" s="616" t="s">
        <v>200</v>
      </c>
    </row>
    <row r="6" spans="1:41" s="2" customFormat="1" ht="30" customHeight="1">
      <c r="A6" s="628"/>
      <c r="B6" s="628"/>
      <c r="C6" s="619" t="s">
        <v>201</v>
      </c>
      <c r="D6" s="620"/>
      <c r="E6" s="620"/>
      <c r="F6" s="621"/>
      <c r="G6" s="619" t="s">
        <v>346</v>
      </c>
      <c r="H6" s="620"/>
      <c r="I6" s="620"/>
      <c r="J6" s="621"/>
      <c r="K6" s="734" t="s">
        <v>33</v>
      </c>
      <c r="L6" s="734" t="s">
        <v>410</v>
      </c>
      <c r="M6" s="734" t="s">
        <v>424</v>
      </c>
      <c r="N6" s="619" t="s">
        <v>201</v>
      </c>
      <c r="O6" s="620"/>
      <c r="P6" s="620"/>
      <c r="Q6" s="621"/>
      <c r="R6" s="619" t="s">
        <v>202</v>
      </c>
      <c r="S6" s="620"/>
      <c r="T6" s="620"/>
      <c r="U6" s="621"/>
      <c r="V6" s="613" t="s">
        <v>201</v>
      </c>
      <c r="W6" s="614"/>
      <c r="X6" s="733"/>
      <c r="Y6" s="613" t="s">
        <v>202</v>
      </c>
      <c r="Z6" s="614"/>
      <c r="AA6" s="733"/>
      <c r="AB6" s="613" t="s">
        <v>201</v>
      </c>
      <c r="AC6" s="614"/>
      <c r="AD6" s="733"/>
      <c r="AE6" s="613" t="s">
        <v>202</v>
      </c>
      <c r="AF6" s="614"/>
      <c r="AG6" s="733"/>
      <c r="AH6" s="613" t="s">
        <v>23</v>
      </c>
      <c r="AI6" s="614"/>
      <c r="AJ6" s="733"/>
      <c r="AK6" s="57" t="s">
        <v>201</v>
      </c>
      <c r="AL6" s="613" t="s">
        <v>202</v>
      </c>
      <c r="AM6" s="614"/>
      <c r="AN6" s="733"/>
      <c r="AO6" s="616"/>
    </row>
    <row r="7" spans="1:41" s="1" customFormat="1" ht="36" customHeight="1">
      <c r="A7" s="629"/>
      <c r="B7" s="628"/>
      <c r="C7" s="16" t="s">
        <v>23</v>
      </c>
      <c r="D7" s="16" t="s">
        <v>24</v>
      </c>
      <c r="E7" s="17" t="s">
        <v>25</v>
      </c>
      <c r="F7" s="17" t="s">
        <v>194</v>
      </c>
      <c r="G7" s="16" t="s">
        <v>23</v>
      </c>
      <c r="H7" s="16" t="s">
        <v>24</v>
      </c>
      <c r="I7" s="17" t="s">
        <v>25</v>
      </c>
      <c r="J7" s="17" t="s">
        <v>194</v>
      </c>
      <c r="K7" s="634"/>
      <c r="L7" s="634"/>
      <c r="M7" s="634"/>
      <c r="N7" s="16" t="s">
        <v>23</v>
      </c>
      <c r="O7" s="16" t="s">
        <v>24</v>
      </c>
      <c r="P7" s="17" t="s">
        <v>25</v>
      </c>
      <c r="Q7" s="17" t="s">
        <v>194</v>
      </c>
      <c r="R7" s="16" t="s">
        <v>23</v>
      </c>
      <c r="S7" s="16" t="s">
        <v>24</v>
      </c>
      <c r="T7" s="17" t="s">
        <v>25</v>
      </c>
      <c r="U7" s="17" t="s">
        <v>194</v>
      </c>
      <c r="V7" s="48" t="s">
        <v>23</v>
      </c>
      <c r="W7" s="49" t="s">
        <v>24</v>
      </c>
      <c r="X7" s="48" t="s">
        <v>25</v>
      </c>
      <c r="Y7" s="48" t="s">
        <v>23</v>
      </c>
      <c r="Z7" s="49" t="s">
        <v>24</v>
      </c>
      <c r="AA7" s="48" t="s">
        <v>25</v>
      </c>
      <c r="AB7" s="48" t="s">
        <v>23</v>
      </c>
      <c r="AC7" s="49" t="s">
        <v>24</v>
      </c>
      <c r="AD7" s="48" t="s">
        <v>25</v>
      </c>
      <c r="AE7" s="48" t="s">
        <v>23</v>
      </c>
      <c r="AF7" s="49" t="s">
        <v>24</v>
      </c>
      <c r="AG7" s="48" t="s">
        <v>25</v>
      </c>
      <c r="AH7" s="48" t="s">
        <v>23</v>
      </c>
      <c r="AI7" s="49" t="s">
        <v>24</v>
      </c>
      <c r="AJ7" s="48" t="s">
        <v>25</v>
      </c>
      <c r="AK7" s="58" t="s">
        <v>24</v>
      </c>
      <c r="AL7" s="48" t="s">
        <v>23</v>
      </c>
      <c r="AM7" s="49" t="s">
        <v>24</v>
      </c>
      <c r="AN7" s="48" t="s">
        <v>25</v>
      </c>
      <c r="AO7" s="616"/>
    </row>
    <row r="8" spans="1:41" s="1" customFormat="1" ht="15.95" customHeight="1">
      <c r="A8" s="635" t="s">
        <v>203</v>
      </c>
      <c r="B8" s="635"/>
      <c r="C8" s="18">
        <v>48089.2</v>
      </c>
      <c r="D8" s="18">
        <v>32265.040000000001</v>
      </c>
      <c r="E8" s="19">
        <v>6722.42</v>
      </c>
      <c r="F8" s="20">
        <v>9101.74</v>
      </c>
      <c r="G8" s="18">
        <v>168154.75</v>
      </c>
      <c r="H8" s="18">
        <v>85760.52</v>
      </c>
      <c r="I8" s="19">
        <v>34185.56</v>
      </c>
      <c r="J8" s="20">
        <v>48208.67</v>
      </c>
      <c r="K8" s="44">
        <v>256.14999999999998</v>
      </c>
      <c r="L8" s="21">
        <v>-435.37</v>
      </c>
      <c r="M8" s="44">
        <v>691.52</v>
      </c>
      <c r="N8" s="18">
        <v>48524.57</v>
      </c>
      <c r="O8" s="18">
        <v>31579</v>
      </c>
      <c r="P8" s="19">
        <v>7843.83</v>
      </c>
      <c r="Q8" s="20">
        <v>9101.74</v>
      </c>
      <c r="R8" s="18">
        <v>167463.23000000001</v>
      </c>
      <c r="S8" s="18">
        <v>83762</v>
      </c>
      <c r="T8" s="19">
        <v>35492.559999999998</v>
      </c>
      <c r="U8" s="20">
        <v>48208.67</v>
      </c>
      <c r="V8" s="19">
        <v>36907.449999999997</v>
      </c>
      <c r="W8" s="19">
        <v>26902</v>
      </c>
      <c r="X8" s="19">
        <v>10005.450000000001</v>
      </c>
      <c r="Y8" s="19">
        <v>106653.32</v>
      </c>
      <c r="Z8" s="19">
        <v>74058</v>
      </c>
      <c r="AA8" s="19">
        <v>32595.32</v>
      </c>
      <c r="AB8" s="19">
        <v>2515.38</v>
      </c>
      <c r="AC8" s="19">
        <v>4677</v>
      </c>
      <c r="AD8" s="24">
        <v>-2161.62</v>
      </c>
      <c r="AE8" s="19">
        <v>12601.24</v>
      </c>
      <c r="AF8" s="19">
        <v>9704</v>
      </c>
      <c r="AG8" s="19">
        <v>2897.24</v>
      </c>
      <c r="AH8" s="19">
        <v>15116.62</v>
      </c>
      <c r="AI8" s="19">
        <v>14381</v>
      </c>
      <c r="AJ8" s="19">
        <v>735.62</v>
      </c>
      <c r="AK8" s="19">
        <v>2515.38</v>
      </c>
      <c r="AL8" s="19">
        <v>12601.24</v>
      </c>
      <c r="AM8" s="19">
        <v>11865.62</v>
      </c>
      <c r="AN8" s="19">
        <v>735.62</v>
      </c>
      <c r="AO8" s="59"/>
    </row>
    <row r="9" spans="1:41" s="1" customFormat="1" ht="10.5">
      <c r="A9" s="635" t="s">
        <v>204</v>
      </c>
      <c r="B9" s="635"/>
      <c r="C9" s="21">
        <v>3413</v>
      </c>
      <c r="D9" s="21">
        <v>2173.04</v>
      </c>
      <c r="E9" s="21">
        <v>1239.96</v>
      </c>
      <c r="F9" s="21">
        <v>0</v>
      </c>
      <c r="G9" s="21">
        <v>14325.71</v>
      </c>
      <c r="H9" s="21">
        <v>5661.36</v>
      </c>
      <c r="I9" s="21">
        <v>8664.35</v>
      </c>
      <c r="J9" s="21">
        <v>0</v>
      </c>
      <c r="K9" s="21">
        <v>-362.65</v>
      </c>
      <c r="L9" s="21">
        <v>-660.42</v>
      </c>
      <c r="M9" s="21">
        <v>297.77</v>
      </c>
      <c r="N9" s="21">
        <v>4073.42</v>
      </c>
      <c r="O9" s="21">
        <v>2833.46</v>
      </c>
      <c r="P9" s="21">
        <v>1239.96</v>
      </c>
      <c r="Q9" s="21">
        <v>0</v>
      </c>
      <c r="R9" s="21">
        <v>14027.94</v>
      </c>
      <c r="S9" s="21">
        <v>5308.91</v>
      </c>
      <c r="T9" s="21">
        <v>8719.0300000000007</v>
      </c>
      <c r="U9" s="21">
        <v>0</v>
      </c>
      <c r="V9" s="21">
        <v>3343.37</v>
      </c>
      <c r="W9" s="21">
        <v>1885.24</v>
      </c>
      <c r="X9" s="21">
        <v>1458.13</v>
      </c>
      <c r="Y9" s="21">
        <v>11922.44</v>
      </c>
      <c r="Z9" s="21">
        <v>4718.88</v>
      </c>
      <c r="AA9" s="21">
        <v>7203.56</v>
      </c>
      <c r="AB9" s="21">
        <v>730.05</v>
      </c>
      <c r="AC9" s="21">
        <v>948.22</v>
      </c>
      <c r="AD9" s="21">
        <v>-218.17</v>
      </c>
      <c r="AE9" s="21">
        <v>2105.5</v>
      </c>
      <c r="AF9" s="21">
        <v>590.03</v>
      </c>
      <c r="AG9" s="21">
        <v>1515.47</v>
      </c>
      <c r="AH9" s="21">
        <v>2835.55</v>
      </c>
      <c r="AI9" s="21">
        <v>1653.86</v>
      </c>
      <c r="AJ9" s="21">
        <v>1181.69</v>
      </c>
      <c r="AK9" s="21">
        <v>730.05</v>
      </c>
      <c r="AL9" s="21">
        <v>2105.5</v>
      </c>
      <c r="AM9" s="21">
        <v>923.81</v>
      </c>
      <c r="AN9" s="21">
        <v>1181.69</v>
      </c>
      <c r="AO9" s="59"/>
    </row>
    <row r="10" spans="1:41" s="1" customFormat="1" ht="21" customHeight="1">
      <c r="A10" s="635" t="s">
        <v>205</v>
      </c>
      <c r="B10" s="635"/>
      <c r="C10" s="18">
        <v>1877.8</v>
      </c>
      <c r="D10" s="18">
        <v>1139.1600000000001</v>
      </c>
      <c r="E10" s="19">
        <v>738.64</v>
      </c>
      <c r="F10" s="20">
        <v>0</v>
      </c>
      <c r="G10" s="21">
        <v>5822.03</v>
      </c>
      <c r="H10" s="18">
        <v>2472.48</v>
      </c>
      <c r="I10" s="19">
        <v>3349.55</v>
      </c>
      <c r="J10" s="20">
        <v>0</v>
      </c>
      <c r="K10" s="44">
        <v>-393.65</v>
      </c>
      <c r="L10" s="44">
        <v>-660.42</v>
      </c>
      <c r="M10" s="44">
        <v>266.77</v>
      </c>
      <c r="N10" s="18">
        <v>2538.2199999999998</v>
      </c>
      <c r="O10" s="18">
        <v>1799.58</v>
      </c>
      <c r="P10" s="19">
        <v>738.64</v>
      </c>
      <c r="Q10" s="20">
        <v>0</v>
      </c>
      <c r="R10" s="21">
        <v>5555.26</v>
      </c>
      <c r="S10" s="18">
        <v>2205.71</v>
      </c>
      <c r="T10" s="19">
        <v>3349.55</v>
      </c>
      <c r="U10" s="20">
        <v>0</v>
      </c>
      <c r="V10" s="19">
        <v>2089.4899999999998</v>
      </c>
      <c r="W10" s="19">
        <v>1123.42</v>
      </c>
      <c r="X10" s="19">
        <v>966.07</v>
      </c>
      <c r="Y10" s="19">
        <v>4610.57</v>
      </c>
      <c r="Z10" s="19">
        <v>1962.8</v>
      </c>
      <c r="AA10" s="19">
        <v>2647.77</v>
      </c>
      <c r="AB10" s="19">
        <v>448.73</v>
      </c>
      <c r="AC10" s="19">
        <v>676.16</v>
      </c>
      <c r="AD10" s="24">
        <v>-227.43</v>
      </c>
      <c r="AE10" s="19">
        <v>944.69</v>
      </c>
      <c r="AF10" s="19">
        <v>242.91</v>
      </c>
      <c r="AG10" s="19">
        <v>701.78</v>
      </c>
      <c r="AH10" s="19">
        <v>1393.42</v>
      </c>
      <c r="AI10" s="19">
        <v>943.15</v>
      </c>
      <c r="AJ10" s="19">
        <v>450.27</v>
      </c>
      <c r="AK10" s="19">
        <v>448.73</v>
      </c>
      <c r="AL10" s="19">
        <v>944.69</v>
      </c>
      <c r="AM10" s="19">
        <v>494.42</v>
      </c>
      <c r="AN10" s="19">
        <v>450.27</v>
      </c>
      <c r="AO10" s="59"/>
    </row>
    <row r="11" spans="1:41" s="3" customFormat="1" ht="10.5">
      <c r="A11" s="636" t="s">
        <v>206</v>
      </c>
      <c r="B11" s="23" t="s">
        <v>33</v>
      </c>
      <c r="C11" s="21">
        <v>876.8</v>
      </c>
      <c r="D11" s="21">
        <v>530.16</v>
      </c>
      <c r="E11" s="24">
        <v>346.64</v>
      </c>
      <c r="F11" s="24">
        <v>0</v>
      </c>
      <c r="G11" s="25">
        <v>1184.6600000000001</v>
      </c>
      <c r="H11" s="21">
        <v>475.68</v>
      </c>
      <c r="I11" s="24">
        <v>708.98</v>
      </c>
      <c r="J11" s="24">
        <v>0</v>
      </c>
      <c r="K11" s="24">
        <v>89.46</v>
      </c>
      <c r="L11" s="24">
        <v>-511.41</v>
      </c>
      <c r="M11" s="24">
        <v>600.87</v>
      </c>
      <c r="N11" s="21">
        <v>1388.21</v>
      </c>
      <c r="O11" s="21">
        <v>1041.57</v>
      </c>
      <c r="P11" s="24">
        <v>346.64</v>
      </c>
      <c r="Q11" s="24">
        <v>0</v>
      </c>
      <c r="R11" s="25">
        <v>583.79</v>
      </c>
      <c r="S11" s="21">
        <v>-125.19</v>
      </c>
      <c r="T11" s="24">
        <v>708.98</v>
      </c>
      <c r="U11" s="24">
        <v>0</v>
      </c>
      <c r="V11" s="24">
        <v>1210.3800000000001</v>
      </c>
      <c r="W11" s="24">
        <v>627.1</v>
      </c>
      <c r="X11" s="24">
        <v>583.28</v>
      </c>
      <c r="Y11" s="24">
        <v>422.87</v>
      </c>
      <c r="Z11" s="24">
        <v>198</v>
      </c>
      <c r="AA11" s="24">
        <v>224.87</v>
      </c>
      <c r="AB11" s="24">
        <v>177.83</v>
      </c>
      <c r="AC11" s="24">
        <v>414.47</v>
      </c>
      <c r="AD11" s="24">
        <v>-236.64</v>
      </c>
      <c r="AE11" s="24">
        <v>160.91999999999999</v>
      </c>
      <c r="AF11" s="24">
        <v>-323.19</v>
      </c>
      <c r="AG11" s="24">
        <v>484.11</v>
      </c>
      <c r="AH11" s="24">
        <v>338.75</v>
      </c>
      <c r="AI11" s="24">
        <v>151.27000000000001</v>
      </c>
      <c r="AJ11" s="24">
        <v>187.48</v>
      </c>
      <c r="AK11" s="24">
        <v>177.83</v>
      </c>
      <c r="AL11" s="24">
        <v>160.91999999999999</v>
      </c>
      <c r="AM11" s="24">
        <v>-26.56</v>
      </c>
      <c r="AN11" s="24">
        <v>187.48</v>
      </c>
      <c r="AO11" s="60"/>
    </row>
    <row r="12" spans="1:41" s="1" customFormat="1" ht="11.25">
      <c r="A12" s="637"/>
      <c r="B12" s="26" t="s">
        <v>207</v>
      </c>
      <c r="C12" s="27">
        <v>182.8</v>
      </c>
      <c r="D12" s="27">
        <v>110.4</v>
      </c>
      <c r="E12" s="28">
        <v>72.400000000000006</v>
      </c>
      <c r="F12" s="28">
        <v>0</v>
      </c>
      <c r="G12" s="27">
        <v>0</v>
      </c>
      <c r="H12" s="27">
        <v>0</v>
      </c>
      <c r="I12" s="28">
        <v>0</v>
      </c>
      <c r="J12" s="28">
        <v>0</v>
      </c>
      <c r="K12" s="45">
        <v>-109.6</v>
      </c>
      <c r="L12" s="45">
        <v>-109.6</v>
      </c>
      <c r="M12" s="45"/>
      <c r="N12" s="27">
        <v>292.39999999999998</v>
      </c>
      <c r="O12" s="27">
        <v>220</v>
      </c>
      <c r="P12" s="28">
        <v>72.400000000000006</v>
      </c>
      <c r="Q12" s="28">
        <v>0</v>
      </c>
      <c r="R12" s="27">
        <v>0</v>
      </c>
      <c r="S12" s="27">
        <v>0</v>
      </c>
      <c r="T12" s="28">
        <v>0</v>
      </c>
      <c r="U12" s="28">
        <v>0</v>
      </c>
      <c r="V12" s="50">
        <v>253.3</v>
      </c>
      <c r="W12" s="51">
        <v>121.6</v>
      </c>
      <c r="X12" s="50">
        <v>131.69999999999999</v>
      </c>
      <c r="Y12" s="50">
        <v>0</v>
      </c>
      <c r="Z12" s="51">
        <v>0</v>
      </c>
      <c r="AA12" s="50">
        <v>0</v>
      </c>
      <c r="AB12" s="50">
        <v>39.1</v>
      </c>
      <c r="AC12" s="51">
        <v>98.4</v>
      </c>
      <c r="AD12" s="50">
        <v>-59.3</v>
      </c>
      <c r="AE12" s="50">
        <v>0</v>
      </c>
      <c r="AF12" s="51">
        <v>0</v>
      </c>
      <c r="AG12" s="51">
        <v>0</v>
      </c>
      <c r="AH12" s="50">
        <v>39.1</v>
      </c>
      <c r="AI12" s="51">
        <v>39.1</v>
      </c>
      <c r="AJ12" s="51">
        <v>0</v>
      </c>
      <c r="AK12" s="51">
        <v>39.1</v>
      </c>
      <c r="AL12" s="50">
        <v>0</v>
      </c>
      <c r="AM12" s="51">
        <v>0</v>
      </c>
      <c r="AN12" s="50">
        <v>0</v>
      </c>
      <c r="AO12" s="61"/>
    </row>
    <row r="13" spans="1:41" s="1" customFormat="1" ht="11.25">
      <c r="A13" s="637"/>
      <c r="B13" s="29" t="s">
        <v>208</v>
      </c>
      <c r="C13" s="27">
        <v>31.8</v>
      </c>
      <c r="D13" s="27">
        <v>19.32</v>
      </c>
      <c r="E13" s="28">
        <v>12.48</v>
      </c>
      <c r="F13" s="28">
        <v>0</v>
      </c>
      <c r="G13" s="27">
        <v>0</v>
      </c>
      <c r="H13" s="27">
        <v>0</v>
      </c>
      <c r="I13" s="28">
        <v>0</v>
      </c>
      <c r="J13" s="28">
        <v>0</v>
      </c>
      <c r="K13" s="45">
        <v>-76.900000000000006</v>
      </c>
      <c r="L13" s="45">
        <v>-76.900000000000006</v>
      </c>
      <c r="M13" s="45"/>
      <c r="N13" s="27">
        <v>108.7</v>
      </c>
      <c r="O13" s="27">
        <v>96.22</v>
      </c>
      <c r="P13" s="28">
        <v>12.48</v>
      </c>
      <c r="Q13" s="28">
        <v>0</v>
      </c>
      <c r="R13" s="27">
        <v>0</v>
      </c>
      <c r="S13" s="27">
        <v>0</v>
      </c>
      <c r="T13" s="28">
        <v>0</v>
      </c>
      <c r="U13" s="28">
        <v>0</v>
      </c>
      <c r="V13" s="50">
        <v>108.6</v>
      </c>
      <c r="W13" s="51">
        <v>63.5</v>
      </c>
      <c r="X13" s="50">
        <v>45.1</v>
      </c>
      <c r="Y13" s="50">
        <v>0</v>
      </c>
      <c r="Z13" s="51">
        <v>0</v>
      </c>
      <c r="AA13" s="50">
        <v>0</v>
      </c>
      <c r="AB13" s="50">
        <v>0.100000000000001</v>
      </c>
      <c r="AC13" s="51">
        <v>32.72</v>
      </c>
      <c r="AD13" s="50">
        <v>-32.619999999999997</v>
      </c>
      <c r="AE13" s="50">
        <v>0</v>
      </c>
      <c r="AF13" s="51">
        <v>0</v>
      </c>
      <c r="AG13" s="51">
        <v>0</v>
      </c>
      <c r="AH13" s="50">
        <v>0.100000000000001</v>
      </c>
      <c r="AI13" s="51">
        <v>0.100000000000001</v>
      </c>
      <c r="AJ13" s="51">
        <v>0</v>
      </c>
      <c r="AK13" s="51">
        <v>0.100000000000001</v>
      </c>
      <c r="AL13" s="50">
        <v>0</v>
      </c>
      <c r="AM13" s="51">
        <v>0</v>
      </c>
      <c r="AN13" s="50">
        <v>0</v>
      </c>
      <c r="AO13" s="61"/>
    </row>
    <row r="14" spans="1:41" s="1" customFormat="1" ht="11.25">
      <c r="A14" s="637"/>
      <c r="B14" s="30" t="s">
        <v>209</v>
      </c>
      <c r="C14" s="27">
        <v>272.2</v>
      </c>
      <c r="D14" s="27">
        <v>164.28</v>
      </c>
      <c r="E14" s="28">
        <v>107.92</v>
      </c>
      <c r="F14" s="28">
        <v>0</v>
      </c>
      <c r="G14" s="27">
        <v>0</v>
      </c>
      <c r="H14" s="27">
        <v>0</v>
      </c>
      <c r="I14" s="28">
        <v>0</v>
      </c>
      <c r="J14" s="28">
        <v>0</v>
      </c>
      <c r="K14" s="45">
        <v>-29.44</v>
      </c>
      <c r="L14" s="45">
        <v>-29.44</v>
      </c>
      <c r="M14" s="45">
        <v>0</v>
      </c>
      <c r="N14" s="27">
        <v>301.64</v>
      </c>
      <c r="O14" s="27">
        <v>193.72</v>
      </c>
      <c r="P14" s="28">
        <v>107.92</v>
      </c>
      <c r="Q14" s="28">
        <v>0</v>
      </c>
      <c r="R14" s="27">
        <v>0</v>
      </c>
      <c r="S14" s="27">
        <v>0</v>
      </c>
      <c r="T14" s="28">
        <v>0</v>
      </c>
      <c r="U14" s="28">
        <v>0</v>
      </c>
      <c r="V14" s="50">
        <v>301.94</v>
      </c>
      <c r="W14" s="51">
        <v>155.69999999999999</v>
      </c>
      <c r="X14" s="50">
        <v>146.24</v>
      </c>
      <c r="Y14" s="50">
        <v>0</v>
      </c>
      <c r="Z14" s="51">
        <v>0</v>
      </c>
      <c r="AA14" s="50">
        <v>0</v>
      </c>
      <c r="AB14" s="50">
        <v>-0.30000000000001098</v>
      </c>
      <c r="AC14" s="51">
        <v>38.020000000000003</v>
      </c>
      <c r="AD14" s="50">
        <v>-38.32</v>
      </c>
      <c r="AE14" s="50">
        <v>0</v>
      </c>
      <c r="AF14" s="51">
        <v>0</v>
      </c>
      <c r="AG14" s="51">
        <v>0</v>
      </c>
      <c r="AH14" s="50">
        <v>-0.30000000000001098</v>
      </c>
      <c r="AI14" s="51">
        <v>0</v>
      </c>
      <c r="AJ14" s="51">
        <v>-0.30000000000001098</v>
      </c>
      <c r="AK14" s="51">
        <v>-0.30000000000001098</v>
      </c>
      <c r="AL14" s="50">
        <v>0</v>
      </c>
      <c r="AM14" s="51">
        <v>0.30000000000001098</v>
      </c>
      <c r="AN14" s="50">
        <v>-0.30000000000001098</v>
      </c>
      <c r="AO14" s="61"/>
    </row>
    <row r="15" spans="1:41" s="1" customFormat="1" ht="36" customHeight="1">
      <c r="A15" s="637"/>
      <c r="B15" s="29" t="s">
        <v>210</v>
      </c>
      <c r="C15" s="27">
        <v>13.8</v>
      </c>
      <c r="D15" s="27">
        <v>8.52</v>
      </c>
      <c r="E15" s="28">
        <v>5.28</v>
      </c>
      <c r="F15" s="28">
        <v>0</v>
      </c>
      <c r="G15" s="27">
        <v>105.92</v>
      </c>
      <c r="H15" s="27">
        <v>50.88</v>
      </c>
      <c r="I15" s="28">
        <v>55.04</v>
      </c>
      <c r="J15" s="28">
        <v>0</v>
      </c>
      <c r="K15" s="45">
        <v>107.12</v>
      </c>
      <c r="L15" s="45">
        <v>1.2</v>
      </c>
      <c r="M15" s="45">
        <v>105.92</v>
      </c>
      <c r="N15" s="27">
        <v>12.6</v>
      </c>
      <c r="O15" s="27">
        <v>7.32</v>
      </c>
      <c r="P15" s="28">
        <v>5.28</v>
      </c>
      <c r="Q15" s="28">
        <v>0</v>
      </c>
      <c r="R15" s="27">
        <v>0</v>
      </c>
      <c r="S15" s="27">
        <v>-55.04</v>
      </c>
      <c r="T15" s="28">
        <v>55.04</v>
      </c>
      <c r="U15" s="28">
        <v>0</v>
      </c>
      <c r="V15" s="50">
        <v>12.5</v>
      </c>
      <c r="W15" s="51">
        <v>7.5</v>
      </c>
      <c r="X15" s="50">
        <v>5</v>
      </c>
      <c r="Y15" s="50">
        <v>0</v>
      </c>
      <c r="Z15" s="51">
        <v>0</v>
      </c>
      <c r="AA15" s="50">
        <v>0</v>
      </c>
      <c r="AB15" s="50">
        <v>0.100000000000001</v>
      </c>
      <c r="AC15" s="51">
        <v>-0.18</v>
      </c>
      <c r="AD15" s="50">
        <v>0.28000000000000103</v>
      </c>
      <c r="AE15" s="50">
        <v>0</v>
      </c>
      <c r="AF15" s="51">
        <v>-55.04</v>
      </c>
      <c r="AG15" s="51">
        <v>55.04</v>
      </c>
      <c r="AH15" s="50">
        <v>0.100000000000001</v>
      </c>
      <c r="AI15" s="51">
        <v>0</v>
      </c>
      <c r="AJ15" s="51">
        <v>0.100000000000001</v>
      </c>
      <c r="AK15" s="51">
        <v>0.100000000000001</v>
      </c>
      <c r="AL15" s="50">
        <v>0</v>
      </c>
      <c r="AM15" s="51">
        <v>-0.100000000000001</v>
      </c>
      <c r="AN15" s="50">
        <v>0.100000000000001</v>
      </c>
      <c r="AO15" s="61"/>
    </row>
    <row r="16" spans="1:41" s="1" customFormat="1" ht="29.1" customHeight="1">
      <c r="A16" s="637"/>
      <c r="B16" s="29" t="s">
        <v>211</v>
      </c>
      <c r="C16" s="27">
        <v>36.200000000000003</v>
      </c>
      <c r="D16" s="27">
        <v>21.96</v>
      </c>
      <c r="E16" s="28">
        <v>14.24</v>
      </c>
      <c r="F16" s="28">
        <v>0</v>
      </c>
      <c r="G16" s="27">
        <v>336.39</v>
      </c>
      <c r="H16" s="27">
        <v>146.16</v>
      </c>
      <c r="I16" s="28">
        <v>190.23</v>
      </c>
      <c r="J16" s="28">
        <v>0</v>
      </c>
      <c r="K16" s="45">
        <v>135.41</v>
      </c>
      <c r="L16" s="45">
        <v>-84.7</v>
      </c>
      <c r="M16" s="45">
        <v>220.11</v>
      </c>
      <c r="N16" s="27">
        <v>120.9</v>
      </c>
      <c r="O16" s="27">
        <v>106.66</v>
      </c>
      <c r="P16" s="28">
        <v>14.24</v>
      </c>
      <c r="Q16" s="28">
        <v>0</v>
      </c>
      <c r="R16" s="27">
        <v>116.28</v>
      </c>
      <c r="S16" s="27">
        <v>-73.95</v>
      </c>
      <c r="T16" s="28">
        <v>190.23</v>
      </c>
      <c r="U16" s="28">
        <v>0</v>
      </c>
      <c r="V16" s="50">
        <v>68.599999999999994</v>
      </c>
      <c r="W16" s="51">
        <v>40.6</v>
      </c>
      <c r="X16" s="50">
        <v>28</v>
      </c>
      <c r="Y16" s="50">
        <v>92.69</v>
      </c>
      <c r="Z16" s="51">
        <v>0</v>
      </c>
      <c r="AA16" s="50">
        <v>92.69</v>
      </c>
      <c r="AB16" s="50">
        <v>52.3</v>
      </c>
      <c r="AC16" s="51">
        <v>66.06</v>
      </c>
      <c r="AD16" s="50">
        <v>-13.76</v>
      </c>
      <c r="AE16" s="50">
        <v>23.59</v>
      </c>
      <c r="AF16" s="51">
        <v>-73.95</v>
      </c>
      <c r="AG16" s="51">
        <v>97.54</v>
      </c>
      <c r="AH16" s="50">
        <v>75.89</v>
      </c>
      <c r="AI16" s="51">
        <v>0</v>
      </c>
      <c r="AJ16" s="51">
        <v>75.89</v>
      </c>
      <c r="AK16" s="51">
        <v>52.3</v>
      </c>
      <c r="AL16" s="50">
        <v>23.59</v>
      </c>
      <c r="AM16" s="51">
        <v>-52.3</v>
      </c>
      <c r="AN16" s="50">
        <v>75.89</v>
      </c>
      <c r="AO16" s="61"/>
    </row>
    <row r="17" spans="1:41" s="1" customFormat="1" ht="26.1" customHeight="1">
      <c r="A17" s="637"/>
      <c r="B17" s="29" t="s">
        <v>212</v>
      </c>
      <c r="C17" s="27">
        <v>16.8</v>
      </c>
      <c r="D17" s="27">
        <v>10.08</v>
      </c>
      <c r="E17" s="28">
        <v>6.72</v>
      </c>
      <c r="F17" s="28">
        <v>0</v>
      </c>
      <c r="G17" s="27">
        <v>51</v>
      </c>
      <c r="H17" s="27">
        <v>20.399999999999999</v>
      </c>
      <c r="I17" s="28">
        <v>30.6</v>
      </c>
      <c r="J17" s="28">
        <v>0</v>
      </c>
      <c r="K17" s="45">
        <v>-1.1599999999999999</v>
      </c>
      <c r="L17" s="45">
        <v>-8.92</v>
      </c>
      <c r="M17" s="45">
        <v>7.76</v>
      </c>
      <c r="N17" s="27">
        <v>25.72</v>
      </c>
      <c r="O17" s="27">
        <v>19</v>
      </c>
      <c r="P17" s="28">
        <v>6.72</v>
      </c>
      <c r="Q17" s="28">
        <v>0</v>
      </c>
      <c r="R17" s="27">
        <v>43.24</v>
      </c>
      <c r="S17" s="27">
        <v>12.64</v>
      </c>
      <c r="T17" s="28">
        <v>30.6</v>
      </c>
      <c r="U17" s="28">
        <v>0</v>
      </c>
      <c r="V17" s="50">
        <v>26.22</v>
      </c>
      <c r="W17" s="51">
        <v>13.5</v>
      </c>
      <c r="X17" s="50">
        <v>12.72</v>
      </c>
      <c r="Y17" s="50">
        <v>43.24</v>
      </c>
      <c r="Z17" s="51">
        <v>23</v>
      </c>
      <c r="AA17" s="50">
        <v>20.239999999999998</v>
      </c>
      <c r="AB17" s="50">
        <v>-0.500000000000002</v>
      </c>
      <c r="AC17" s="51">
        <v>5.5</v>
      </c>
      <c r="AD17" s="50">
        <v>-6</v>
      </c>
      <c r="AE17" s="50">
        <v>0</v>
      </c>
      <c r="AF17" s="51">
        <v>-10.36</v>
      </c>
      <c r="AG17" s="51">
        <v>10.36</v>
      </c>
      <c r="AH17" s="50">
        <v>-0.500000000000002</v>
      </c>
      <c r="AI17" s="51">
        <v>0</v>
      </c>
      <c r="AJ17" s="51">
        <v>-0.500000000000002</v>
      </c>
      <c r="AK17" s="51">
        <v>-0.500000000000002</v>
      </c>
      <c r="AL17" s="50">
        <v>0</v>
      </c>
      <c r="AM17" s="51">
        <v>0.500000000000002</v>
      </c>
      <c r="AN17" s="50">
        <v>-0.500000000000002</v>
      </c>
      <c r="AO17" s="59"/>
    </row>
    <row r="18" spans="1:41" s="1" customFormat="1" ht="11.25">
      <c r="A18" s="637"/>
      <c r="B18" s="29" t="s">
        <v>213</v>
      </c>
      <c r="C18" s="27">
        <v>8.8000000000000007</v>
      </c>
      <c r="D18" s="27">
        <v>5.28</v>
      </c>
      <c r="E18" s="28">
        <v>3.52</v>
      </c>
      <c r="F18" s="28">
        <v>0</v>
      </c>
      <c r="G18" s="27">
        <v>221.87</v>
      </c>
      <c r="H18" s="27">
        <v>66</v>
      </c>
      <c r="I18" s="28">
        <v>155.87</v>
      </c>
      <c r="J18" s="28">
        <v>0</v>
      </c>
      <c r="K18" s="45">
        <v>224.04</v>
      </c>
      <c r="L18" s="45">
        <v>2.17</v>
      </c>
      <c r="M18" s="45">
        <v>221.87</v>
      </c>
      <c r="N18" s="27">
        <v>6.63</v>
      </c>
      <c r="O18" s="27">
        <v>3.11</v>
      </c>
      <c r="P18" s="28">
        <v>3.52</v>
      </c>
      <c r="Q18" s="28">
        <v>0</v>
      </c>
      <c r="R18" s="27">
        <v>0</v>
      </c>
      <c r="S18" s="27">
        <v>-155.87</v>
      </c>
      <c r="T18" s="28">
        <v>155.87</v>
      </c>
      <c r="U18" s="28">
        <v>0</v>
      </c>
      <c r="V18" s="50">
        <v>7.13</v>
      </c>
      <c r="W18" s="51">
        <v>4.5</v>
      </c>
      <c r="X18" s="50">
        <v>2.63</v>
      </c>
      <c r="Y18" s="50">
        <v>0</v>
      </c>
      <c r="Z18" s="51">
        <v>0</v>
      </c>
      <c r="AA18" s="50">
        <v>0</v>
      </c>
      <c r="AB18" s="50">
        <v>-0.499999999999999</v>
      </c>
      <c r="AC18" s="51">
        <v>-1.39</v>
      </c>
      <c r="AD18" s="50">
        <v>0.89000000000000101</v>
      </c>
      <c r="AE18" s="50">
        <v>0</v>
      </c>
      <c r="AF18" s="51">
        <v>-155.87</v>
      </c>
      <c r="AG18" s="51">
        <v>155.87</v>
      </c>
      <c r="AH18" s="50">
        <v>-0.499999999999999</v>
      </c>
      <c r="AI18" s="51">
        <v>0</v>
      </c>
      <c r="AJ18" s="51">
        <v>-0.499999999999999</v>
      </c>
      <c r="AK18" s="51">
        <v>-0.499999999999999</v>
      </c>
      <c r="AL18" s="50">
        <v>0</v>
      </c>
      <c r="AM18" s="51">
        <v>0.499999999999999</v>
      </c>
      <c r="AN18" s="50">
        <v>-0.499999999999999</v>
      </c>
      <c r="AO18" s="61"/>
    </row>
    <row r="19" spans="1:41" s="1" customFormat="1" ht="21">
      <c r="A19" s="637"/>
      <c r="B19" s="29" t="s">
        <v>214</v>
      </c>
      <c r="C19" s="27">
        <v>13</v>
      </c>
      <c r="D19" s="27">
        <v>8.2799999999999994</v>
      </c>
      <c r="E19" s="28">
        <v>4.72</v>
      </c>
      <c r="F19" s="28">
        <v>0</v>
      </c>
      <c r="G19" s="27">
        <v>141.82</v>
      </c>
      <c r="H19" s="27">
        <v>60.84</v>
      </c>
      <c r="I19" s="28">
        <v>80.98</v>
      </c>
      <c r="J19" s="28">
        <v>0</v>
      </c>
      <c r="K19" s="45">
        <v>-30.92</v>
      </c>
      <c r="L19" s="45">
        <v>-6.02</v>
      </c>
      <c r="M19" s="45">
        <v>-24.9</v>
      </c>
      <c r="N19" s="27">
        <v>19.02</v>
      </c>
      <c r="O19" s="27">
        <v>14.3</v>
      </c>
      <c r="P19" s="28">
        <v>4.72</v>
      </c>
      <c r="Q19" s="28">
        <v>0</v>
      </c>
      <c r="R19" s="27">
        <v>166.72</v>
      </c>
      <c r="S19" s="27">
        <v>85.74</v>
      </c>
      <c r="T19" s="28">
        <v>80.98</v>
      </c>
      <c r="U19" s="28">
        <v>0</v>
      </c>
      <c r="V19" s="50">
        <v>16.62</v>
      </c>
      <c r="W19" s="51">
        <v>9.5</v>
      </c>
      <c r="X19" s="50">
        <v>7.12</v>
      </c>
      <c r="Y19" s="50">
        <v>152.62</v>
      </c>
      <c r="Z19" s="51">
        <v>68</v>
      </c>
      <c r="AA19" s="50">
        <v>84.62</v>
      </c>
      <c r="AB19" s="50">
        <v>2.4</v>
      </c>
      <c r="AC19" s="51">
        <v>4.8</v>
      </c>
      <c r="AD19" s="50">
        <v>-2.4</v>
      </c>
      <c r="AE19" s="50">
        <v>14.1</v>
      </c>
      <c r="AF19" s="51">
        <v>17.739999999999998</v>
      </c>
      <c r="AG19" s="51">
        <v>-3.6400000000000099</v>
      </c>
      <c r="AH19" s="50">
        <v>16.5</v>
      </c>
      <c r="AI19" s="51">
        <v>16.5</v>
      </c>
      <c r="AJ19" s="51">
        <v>0</v>
      </c>
      <c r="AK19" s="51">
        <v>2.4</v>
      </c>
      <c r="AL19" s="50">
        <v>14.1</v>
      </c>
      <c r="AM19" s="51">
        <v>14.1</v>
      </c>
      <c r="AN19" s="50">
        <v>0</v>
      </c>
      <c r="AO19" s="61"/>
    </row>
    <row r="20" spans="1:41" s="1" customFormat="1" ht="35.1" customHeight="1">
      <c r="A20" s="637"/>
      <c r="B20" s="26" t="s">
        <v>215</v>
      </c>
      <c r="C20" s="27">
        <v>0</v>
      </c>
      <c r="D20" s="27">
        <v>0</v>
      </c>
      <c r="E20" s="28">
        <v>0</v>
      </c>
      <c r="F20" s="28">
        <v>0</v>
      </c>
      <c r="G20" s="27">
        <v>42.55</v>
      </c>
      <c r="H20" s="27">
        <v>15.6</v>
      </c>
      <c r="I20" s="28">
        <v>26.95</v>
      </c>
      <c r="J20" s="28">
        <v>0</v>
      </c>
      <c r="K20" s="45">
        <v>42.56</v>
      </c>
      <c r="L20" s="45">
        <v>0</v>
      </c>
      <c r="M20" s="45">
        <v>42.56</v>
      </c>
      <c r="N20" s="27">
        <v>0</v>
      </c>
      <c r="O20" s="27">
        <v>0</v>
      </c>
      <c r="P20" s="28">
        <v>0</v>
      </c>
      <c r="Q20" s="28">
        <v>0</v>
      </c>
      <c r="R20" s="27">
        <v>-1.00000000000051E-2</v>
      </c>
      <c r="S20" s="27">
        <v>-26.96</v>
      </c>
      <c r="T20" s="28">
        <v>26.95</v>
      </c>
      <c r="U20" s="28">
        <v>0</v>
      </c>
      <c r="V20" s="50">
        <v>0</v>
      </c>
      <c r="W20" s="51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1">
        <v>0</v>
      </c>
      <c r="AD20" s="50">
        <v>0</v>
      </c>
      <c r="AE20" s="50">
        <v>-1.00000000000051E-2</v>
      </c>
      <c r="AF20" s="51">
        <v>-26.96</v>
      </c>
      <c r="AG20" s="51">
        <v>26.95</v>
      </c>
      <c r="AH20" s="50">
        <v>-1.00000000000051E-2</v>
      </c>
      <c r="AI20" s="51">
        <v>0</v>
      </c>
      <c r="AJ20" s="51">
        <v>-1.00000000000051E-2</v>
      </c>
      <c r="AK20" s="51">
        <v>0</v>
      </c>
      <c r="AL20" s="50">
        <v>-1.00000000000051E-2</v>
      </c>
      <c r="AM20" s="51">
        <v>0</v>
      </c>
      <c r="AN20" s="50">
        <v>-1.00000000000051E-2</v>
      </c>
      <c r="AO20" s="61"/>
    </row>
    <row r="21" spans="1:41" s="1" customFormat="1" ht="51" customHeight="1">
      <c r="A21" s="637"/>
      <c r="B21" s="29" t="s">
        <v>216</v>
      </c>
      <c r="C21" s="27">
        <v>0</v>
      </c>
      <c r="D21" s="27">
        <v>0</v>
      </c>
      <c r="E21" s="28">
        <v>0</v>
      </c>
      <c r="F21" s="28">
        <v>0</v>
      </c>
      <c r="G21" s="27">
        <v>0</v>
      </c>
      <c r="H21" s="27">
        <v>0</v>
      </c>
      <c r="I21" s="28">
        <v>0</v>
      </c>
      <c r="J21" s="28">
        <v>0</v>
      </c>
      <c r="K21" s="45">
        <v>0</v>
      </c>
      <c r="L21" s="45"/>
      <c r="M21" s="45">
        <v>0</v>
      </c>
      <c r="N21" s="27">
        <v>0</v>
      </c>
      <c r="O21" s="27">
        <v>0</v>
      </c>
      <c r="P21" s="28">
        <v>0</v>
      </c>
      <c r="Q21" s="28">
        <v>0</v>
      </c>
      <c r="R21" s="27">
        <v>0</v>
      </c>
      <c r="S21" s="27">
        <v>0</v>
      </c>
      <c r="T21" s="28">
        <v>0</v>
      </c>
      <c r="U21" s="28">
        <v>0</v>
      </c>
      <c r="V21" s="50">
        <v>0</v>
      </c>
      <c r="W21" s="51">
        <v>0</v>
      </c>
      <c r="X21" s="50">
        <v>0</v>
      </c>
      <c r="Y21" s="50">
        <v>0</v>
      </c>
      <c r="Z21" s="51">
        <v>0</v>
      </c>
      <c r="AA21" s="50">
        <v>0</v>
      </c>
      <c r="AB21" s="50">
        <v>0</v>
      </c>
      <c r="AC21" s="51">
        <v>0</v>
      </c>
      <c r="AD21" s="50">
        <v>0</v>
      </c>
      <c r="AE21" s="50">
        <v>0</v>
      </c>
      <c r="AF21" s="51">
        <v>0</v>
      </c>
      <c r="AG21" s="51">
        <v>0</v>
      </c>
      <c r="AH21" s="50">
        <v>0</v>
      </c>
      <c r="AI21" s="51">
        <v>0</v>
      </c>
      <c r="AJ21" s="51">
        <v>0</v>
      </c>
      <c r="AK21" s="51">
        <v>0</v>
      </c>
      <c r="AL21" s="50">
        <v>0</v>
      </c>
      <c r="AM21" s="51">
        <v>0</v>
      </c>
      <c r="AN21" s="50">
        <v>0</v>
      </c>
      <c r="AO21" s="61"/>
    </row>
    <row r="22" spans="1:41" s="1" customFormat="1" ht="33" customHeight="1">
      <c r="A22" s="637"/>
      <c r="B22" s="29" t="s">
        <v>217</v>
      </c>
      <c r="C22" s="27">
        <v>6.4</v>
      </c>
      <c r="D22" s="27">
        <v>3.84</v>
      </c>
      <c r="E22" s="28">
        <v>2.56</v>
      </c>
      <c r="F22" s="28">
        <v>0</v>
      </c>
      <c r="G22" s="27">
        <v>57.26</v>
      </c>
      <c r="H22" s="27">
        <v>24.6</v>
      </c>
      <c r="I22" s="28">
        <v>32.659999999999997</v>
      </c>
      <c r="J22" s="28">
        <v>0</v>
      </c>
      <c r="K22" s="45">
        <v>37.68</v>
      </c>
      <c r="L22" s="45">
        <v>-19.579999999999998</v>
      </c>
      <c r="M22" s="45">
        <v>57.26</v>
      </c>
      <c r="N22" s="27">
        <v>25.98</v>
      </c>
      <c r="O22" s="27">
        <v>23.42</v>
      </c>
      <c r="P22" s="28">
        <v>2.56</v>
      </c>
      <c r="Q22" s="28">
        <v>0</v>
      </c>
      <c r="R22" s="27">
        <v>0</v>
      </c>
      <c r="S22" s="27">
        <v>-32.659999999999997</v>
      </c>
      <c r="T22" s="28">
        <v>32.659999999999997</v>
      </c>
      <c r="U22" s="28">
        <v>0</v>
      </c>
      <c r="V22" s="50">
        <v>3.55</v>
      </c>
      <c r="W22" s="51">
        <v>3</v>
      </c>
      <c r="X22" s="50">
        <v>0.55000000000000004</v>
      </c>
      <c r="Y22" s="50">
        <v>0</v>
      </c>
      <c r="Z22" s="51">
        <v>0</v>
      </c>
      <c r="AA22" s="50">
        <v>0</v>
      </c>
      <c r="AB22" s="50">
        <v>22.43</v>
      </c>
      <c r="AC22" s="51">
        <v>20.420000000000002</v>
      </c>
      <c r="AD22" s="50">
        <v>2.0099999999999998</v>
      </c>
      <c r="AE22" s="50">
        <v>0</v>
      </c>
      <c r="AF22" s="51">
        <v>-32.659999999999997</v>
      </c>
      <c r="AG22" s="51">
        <v>32.659999999999997</v>
      </c>
      <c r="AH22" s="50">
        <v>22.43</v>
      </c>
      <c r="AI22" s="51">
        <v>0</v>
      </c>
      <c r="AJ22" s="51">
        <v>22.43</v>
      </c>
      <c r="AK22" s="51">
        <v>22.43</v>
      </c>
      <c r="AL22" s="50">
        <v>0</v>
      </c>
      <c r="AM22" s="51">
        <v>-22.43</v>
      </c>
      <c r="AN22" s="50">
        <v>22.43</v>
      </c>
      <c r="AO22" s="61"/>
    </row>
    <row r="23" spans="1:41" s="1" customFormat="1" ht="21">
      <c r="A23" s="637"/>
      <c r="B23" s="29" t="s">
        <v>218</v>
      </c>
      <c r="C23" s="27">
        <v>0</v>
      </c>
      <c r="D23" s="27">
        <v>0</v>
      </c>
      <c r="E23" s="28">
        <v>0</v>
      </c>
      <c r="F23" s="28">
        <v>0</v>
      </c>
      <c r="G23" s="27">
        <v>0</v>
      </c>
      <c r="H23" s="27">
        <v>0</v>
      </c>
      <c r="I23" s="28">
        <v>0</v>
      </c>
      <c r="J23" s="28">
        <v>0</v>
      </c>
      <c r="K23" s="45">
        <v>0</v>
      </c>
      <c r="L23" s="45"/>
      <c r="M23" s="45">
        <v>0</v>
      </c>
      <c r="N23" s="27">
        <v>0</v>
      </c>
      <c r="O23" s="27">
        <v>0</v>
      </c>
      <c r="P23" s="28">
        <v>0</v>
      </c>
      <c r="Q23" s="28">
        <v>0</v>
      </c>
      <c r="R23" s="27">
        <v>0</v>
      </c>
      <c r="S23" s="27">
        <v>0</v>
      </c>
      <c r="T23" s="28">
        <v>0</v>
      </c>
      <c r="U23" s="28">
        <v>0</v>
      </c>
      <c r="V23" s="50">
        <v>0</v>
      </c>
      <c r="W23" s="51">
        <v>0</v>
      </c>
      <c r="X23" s="50">
        <v>0</v>
      </c>
      <c r="Y23" s="50">
        <v>0</v>
      </c>
      <c r="Z23" s="51">
        <v>0</v>
      </c>
      <c r="AA23" s="50">
        <v>0</v>
      </c>
      <c r="AB23" s="50">
        <v>0</v>
      </c>
      <c r="AC23" s="51">
        <v>0</v>
      </c>
      <c r="AD23" s="50">
        <v>0</v>
      </c>
      <c r="AE23" s="50">
        <v>0</v>
      </c>
      <c r="AF23" s="51">
        <v>0</v>
      </c>
      <c r="AG23" s="51">
        <v>0</v>
      </c>
      <c r="AH23" s="50">
        <v>0</v>
      </c>
      <c r="AI23" s="51">
        <v>0</v>
      </c>
      <c r="AJ23" s="51">
        <v>0</v>
      </c>
      <c r="AK23" s="51">
        <v>0</v>
      </c>
      <c r="AL23" s="50">
        <v>0</v>
      </c>
      <c r="AM23" s="51">
        <v>0</v>
      </c>
      <c r="AN23" s="50">
        <v>0</v>
      </c>
      <c r="AO23" s="61"/>
    </row>
    <row r="24" spans="1:41" s="1" customFormat="1" ht="11.25">
      <c r="A24" s="637"/>
      <c r="B24" s="31" t="s">
        <v>219</v>
      </c>
      <c r="C24" s="27">
        <v>50.2</v>
      </c>
      <c r="D24" s="27">
        <v>30.36</v>
      </c>
      <c r="E24" s="28">
        <v>19.84</v>
      </c>
      <c r="F24" s="28">
        <v>0</v>
      </c>
      <c r="G24" s="27">
        <v>0</v>
      </c>
      <c r="H24" s="27">
        <v>0</v>
      </c>
      <c r="I24" s="28">
        <v>0</v>
      </c>
      <c r="J24" s="28">
        <v>0</v>
      </c>
      <c r="K24" s="45">
        <v>-56.6</v>
      </c>
      <c r="L24" s="45">
        <v>-56.6</v>
      </c>
      <c r="M24" s="45"/>
      <c r="N24" s="27">
        <v>106.8</v>
      </c>
      <c r="O24" s="27">
        <v>86.96</v>
      </c>
      <c r="P24" s="28">
        <v>19.84</v>
      </c>
      <c r="Q24" s="28">
        <v>0</v>
      </c>
      <c r="R24" s="27">
        <v>0</v>
      </c>
      <c r="S24" s="27">
        <v>0</v>
      </c>
      <c r="T24" s="28">
        <v>0</v>
      </c>
      <c r="U24" s="28">
        <v>0</v>
      </c>
      <c r="V24" s="50">
        <v>93.5</v>
      </c>
      <c r="W24" s="51">
        <v>42.1</v>
      </c>
      <c r="X24" s="50">
        <v>51.4</v>
      </c>
      <c r="Y24" s="50">
        <v>0</v>
      </c>
      <c r="Z24" s="51">
        <v>0</v>
      </c>
      <c r="AA24" s="50">
        <v>0</v>
      </c>
      <c r="AB24" s="50">
        <v>13.3</v>
      </c>
      <c r="AC24" s="51">
        <v>44.86</v>
      </c>
      <c r="AD24" s="50">
        <v>-31.56</v>
      </c>
      <c r="AE24" s="50">
        <v>0</v>
      </c>
      <c r="AF24" s="51">
        <v>0</v>
      </c>
      <c r="AG24" s="51">
        <v>0</v>
      </c>
      <c r="AH24" s="50">
        <v>13.3</v>
      </c>
      <c r="AI24" s="51">
        <v>13.3</v>
      </c>
      <c r="AJ24" s="51">
        <v>0</v>
      </c>
      <c r="AK24" s="51">
        <v>13.3</v>
      </c>
      <c r="AL24" s="50">
        <v>0</v>
      </c>
      <c r="AM24" s="51">
        <v>0</v>
      </c>
      <c r="AN24" s="50">
        <v>0</v>
      </c>
      <c r="AO24" s="61"/>
    </row>
    <row r="25" spans="1:41" s="1" customFormat="1" ht="11.25">
      <c r="A25" s="637"/>
      <c r="B25" s="31" t="s">
        <v>220</v>
      </c>
      <c r="C25" s="27">
        <v>120.6</v>
      </c>
      <c r="D25" s="27">
        <v>72.599999999999994</v>
      </c>
      <c r="E25" s="28">
        <v>48</v>
      </c>
      <c r="F25" s="28">
        <v>0</v>
      </c>
      <c r="G25" s="27">
        <v>0</v>
      </c>
      <c r="H25" s="27">
        <v>0</v>
      </c>
      <c r="I25" s="28">
        <v>0</v>
      </c>
      <c r="J25" s="28">
        <v>0</v>
      </c>
      <c r="K25" s="45">
        <v>-52.4</v>
      </c>
      <c r="L25" s="45">
        <v>-52.4</v>
      </c>
      <c r="M25" s="45"/>
      <c r="N25" s="27">
        <v>173</v>
      </c>
      <c r="O25" s="27">
        <v>125</v>
      </c>
      <c r="P25" s="28">
        <v>48</v>
      </c>
      <c r="Q25" s="28">
        <v>0</v>
      </c>
      <c r="R25" s="27">
        <v>0</v>
      </c>
      <c r="S25" s="27">
        <v>0</v>
      </c>
      <c r="T25" s="28">
        <v>0</v>
      </c>
      <c r="U25" s="28">
        <v>0</v>
      </c>
      <c r="V25" s="50">
        <v>165.1</v>
      </c>
      <c r="W25" s="51">
        <v>81.5</v>
      </c>
      <c r="X25" s="50">
        <v>83.6</v>
      </c>
      <c r="Y25" s="50">
        <v>0</v>
      </c>
      <c r="Z25" s="51">
        <v>0</v>
      </c>
      <c r="AA25" s="50">
        <v>0</v>
      </c>
      <c r="AB25" s="50">
        <v>7.9000000000000101</v>
      </c>
      <c r="AC25" s="51">
        <v>43.5</v>
      </c>
      <c r="AD25" s="50">
        <v>-35.6</v>
      </c>
      <c r="AE25" s="50">
        <v>0</v>
      </c>
      <c r="AF25" s="51">
        <v>0</v>
      </c>
      <c r="AG25" s="51">
        <v>0</v>
      </c>
      <c r="AH25" s="50">
        <v>7.9000000000000101</v>
      </c>
      <c r="AI25" s="51">
        <v>7.9000000000000101</v>
      </c>
      <c r="AJ25" s="51">
        <v>0</v>
      </c>
      <c r="AK25" s="51">
        <v>7.9000000000000101</v>
      </c>
      <c r="AL25" s="50">
        <v>0</v>
      </c>
      <c r="AM25" s="51">
        <v>0</v>
      </c>
      <c r="AN25" s="50">
        <v>0</v>
      </c>
      <c r="AO25" s="61"/>
    </row>
    <row r="26" spans="1:41" s="1" customFormat="1" ht="11.25">
      <c r="A26" s="637"/>
      <c r="B26" s="31" t="s">
        <v>221</v>
      </c>
      <c r="C26" s="27">
        <v>48.6</v>
      </c>
      <c r="D26" s="27">
        <v>29.64</v>
      </c>
      <c r="E26" s="28">
        <v>18.96</v>
      </c>
      <c r="F26" s="28">
        <v>0</v>
      </c>
      <c r="G26" s="27">
        <v>227.85</v>
      </c>
      <c r="H26" s="27">
        <v>91.2</v>
      </c>
      <c r="I26" s="28">
        <v>136.65</v>
      </c>
      <c r="J26" s="28">
        <v>0</v>
      </c>
      <c r="K26" s="45">
        <v>-72.23</v>
      </c>
      <c r="L26" s="45">
        <v>-42.52</v>
      </c>
      <c r="M26" s="45">
        <v>-29.71</v>
      </c>
      <c r="N26" s="27">
        <v>91.12</v>
      </c>
      <c r="O26" s="27">
        <v>72.16</v>
      </c>
      <c r="P26" s="28">
        <v>18.96</v>
      </c>
      <c r="Q26" s="28">
        <v>0</v>
      </c>
      <c r="R26" s="27">
        <v>257.56</v>
      </c>
      <c r="S26" s="27">
        <v>120.91</v>
      </c>
      <c r="T26" s="28">
        <v>136.65</v>
      </c>
      <c r="U26" s="28">
        <v>0</v>
      </c>
      <c r="V26" s="50">
        <v>91.02</v>
      </c>
      <c r="W26" s="51">
        <v>53.1</v>
      </c>
      <c r="X26" s="50">
        <v>37.92</v>
      </c>
      <c r="Y26" s="50">
        <v>134.32</v>
      </c>
      <c r="Z26" s="51">
        <v>107</v>
      </c>
      <c r="AA26" s="50">
        <v>27.32</v>
      </c>
      <c r="AB26" s="50">
        <v>0.100000000000001</v>
      </c>
      <c r="AC26" s="51">
        <v>19.059999999999999</v>
      </c>
      <c r="AD26" s="50">
        <v>-18.96</v>
      </c>
      <c r="AE26" s="50">
        <v>123.24</v>
      </c>
      <c r="AF26" s="51">
        <v>13.91</v>
      </c>
      <c r="AG26" s="51">
        <v>109.33</v>
      </c>
      <c r="AH26" s="50">
        <v>123.34</v>
      </c>
      <c r="AI26" s="51">
        <v>32.97</v>
      </c>
      <c r="AJ26" s="51">
        <v>90.369999999999905</v>
      </c>
      <c r="AK26" s="51">
        <v>0.100000000000001</v>
      </c>
      <c r="AL26" s="50">
        <v>123.24</v>
      </c>
      <c r="AM26" s="51">
        <v>32.869999999999997</v>
      </c>
      <c r="AN26" s="50">
        <v>90.37</v>
      </c>
      <c r="AO26" s="61"/>
    </row>
    <row r="27" spans="1:41" s="1" customFormat="1" ht="11.25">
      <c r="A27" s="637"/>
      <c r="B27" s="31" t="s">
        <v>222</v>
      </c>
      <c r="C27" s="27">
        <v>75.599999999999994</v>
      </c>
      <c r="D27" s="27">
        <v>45.6</v>
      </c>
      <c r="E27" s="28">
        <v>30</v>
      </c>
      <c r="F27" s="28">
        <v>0</v>
      </c>
      <c r="G27" s="27">
        <v>0</v>
      </c>
      <c r="H27" s="27">
        <v>0</v>
      </c>
      <c r="I27" s="28">
        <v>0</v>
      </c>
      <c r="J27" s="28">
        <v>0</v>
      </c>
      <c r="K27" s="45">
        <v>-28.1</v>
      </c>
      <c r="L27" s="45">
        <v>-28.1</v>
      </c>
      <c r="M27" s="45"/>
      <c r="N27" s="27">
        <v>103.7</v>
      </c>
      <c r="O27" s="27">
        <v>73.7</v>
      </c>
      <c r="P27" s="28">
        <v>30</v>
      </c>
      <c r="Q27" s="28">
        <v>0</v>
      </c>
      <c r="R27" s="27">
        <v>0</v>
      </c>
      <c r="S27" s="27">
        <v>0</v>
      </c>
      <c r="T27" s="28">
        <v>0</v>
      </c>
      <c r="U27" s="28">
        <v>0</v>
      </c>
      <c r="V27" s="50">
        <v>62.3</v>
      </c>
      <c r="W27" s="51">
        <v>31</v>
      </c>
      <c r="X27" s="50">
        <v>31.3</v>
      </c>
      <c r="Y27" s="50">
        <v>0</v>
      </c>
      <c r="Z27" s="51">
        <v>0</v>
      </c>
      <c r="AA27" s="50">
        <v>0</v>
      </c>
      <c r="AB27" s="50">
        <v>41.4</v>
      </c>
      <c r="AC27" s="51">
        <v>42.7</v>
      </c>
      <c r="AD27" s="50">
        <v>-1.30000000000001</v>
      </c>
      <c r="AE27" s="50">
        <v>0</v>
      </c>
      <c r="AF27" s="51">
        <v>0</v>
      </c>
      <c r="AG27" s="51">
        <v>0</v>
      </c>
      <c r="AH27" s="50">
        <v>41.4</v>
      </c>
      <c r="AI27" s="51">
        <v>41.4</v>
      </c>
      <c r="AJ27" s="51">
        <v>0</v>
      </c>
      <c r="AK27" s="51">
        <v>41.4</v>
      </c>
      <c r="AL27" s="50">
        <v>0</v>
      </c>
      <c r="AM27" s="51">
        <v>0</v>
      </c>
      <c r="AN27" s="50">
        <v>0</v>
      </c>
      <c r="AO27" s="61"/>
    </row>
    <row r="28" spans="1:41" s="3" customFormat="1" ht="14.25" customHeight="1">
      <c r="A28" s="735" t="s">
        <v>401</v>
      </c>
      <c r="B28" s="23" t="s">
        <v>33</v>
      </c>
      <c r="C28" s="33">
        <v>53.2</v>
      </c>
      <c r="D28" s="21">
        <v>32.159999999999997</v>
      </c>
      <c r="E28" s="24">
        <v>21.04</v>
      </c>
      <c r="F28" s="24">
        <v>0</v>
      </c>
      <c r="G28" s="33">
        <v>219.32</v>
      </c>
      <c r="H28" s="21">
        <v>87.36</v>
      </c>
      <c r="I28" s="24">
        <v>131.96</v>
      </c>
      <c r="J28" s="24">
        <v>0</v>
      </c>
      <c r="K28" s="24">
        <v>-8.14</v>
      </c>
      <c r="L28" s="24">
        <v>0.7</v>
      </c>
      <c r="M28" s="24">
        <v>-8.84</v>
      </c>
      <c r="N28" s="33">
        <v>52.5</v>
      </c>
      <c r="O28" s="21">
        <v>31.46</v>
      </c>
      <c r="P28" s="24">
        <v>21.04</v>
      </c>
      <c r="Q28" s="24">
        <v>0</v>
      </c>
      <c r="R28" s="33">
        <v>228.16</v>
      </c>
      <c r="S28" s="21">
        <v>96.2</v>
      </c>
      <c r="T28" s="24">
        <v>131.96</v>
      </c>
      <c r="U28" s="24">
        <v>0</v>
      </c>
      <c r="V28" s="24">
        <v>45.86</v>
      </c>
      <c r="W28" s="24">
        <v>26.5</v>
      </c>
      <c r="X28" s="24">
        <v>19.36</v>
      </c>
      <c r="Y28" s="24">
        <v>176</v>
      </c>
      <c r="Z28" s="24">
        <v>75</v>
      </c>
      <c r="AA28" s="24">
        <v>101</v>
      </c>
      <c r="AB28" s="24">
        <v>6.6399999999999899</v>
      </c>
      <c r="AC28" s="24">
        <v>4.96</v>
      </c>
      <c r="AD28" s="24">
        <v>1.68</v>
      </c>
      <c r="AE28" s="24">
        <v>52.16</v>
      </c>
      <c r="AF28" s="24">
        <v>21.2</v>
      </c>
      <c r="AG28" s="24">
        <v>30.96</v>
      </c>
      <c r="AH28" s="24">
        <v>58.8</v>
      </c>
      <c r="AI28" s="24">
        <v>26.16</v>
      </c>
      <c r="AJ28" s="24">
        <v>32.64</v>
      </c>
      <c r="AK28" s="24">
        <v>6.6399999999999899</v>
      </c>
      <c r="AL28" s="24">
        <v>52.16</v>
      </c>
      <c r="AM28" s="24">
        <v>19.52</v>
      </c>
      <c r="AN28" s="24">
        <v>32.64</v>
      </c>
      <c r="AO28" s="60"/>
    </row>
    <row r="29" spans="1:41" s="1" customFormat="1" ht="25.5" customHeight="1">
      <c r="A29" s="735"/>
      <c r="B29" s="29" t="s">
        <v>233</v>
      </c>
      <c r="C29" s="27">
        <v>53.2</v>
      </c>
      <c r="D29" s="27">
        <v>32.159999999999997</v>
      </c>
      <c r="E29" s="28">
        <v>21.04</v>
      </c>
      <c r="F29" s="28">
        <v>0</v>
      </c>
      <c r="G29" s="27">
        <v>219.32</v>
      </c>
      <c r="H29" s="27">
        <v>87.36</v>
      </c>
      <c r="I29" s="28">
        <v>131.96</v>
      </c>
      <c r="J29" s="28">
        <v>0</v>
      </c>
      <c r="K29" s="45">
        <v>-8.14</v>
      </c>
      <c r="L29" s="45">
        <v>0.7</v>
      </c>
      <c r="M29" s="45">
        <v>-8.84</v>
      </c>
      <c r="N29" s="27">
        <v>52.5</v>
      </c>
      <c r="O29" s="27">
        <v>31.46</v>
      </c>
      <c r="P29" s="28">
        <v>21.04</v>
      </c>
      <c r="Q29" s="28">
        <v>0</v>
      </c>
      <c r="R29" s="27">
        <v>228.16</v>
      </c>
      <c r="S29" s="27">
        <v>96.2</v>
      </c>
      <c r="T29" s="28">
        <v>131.96</v>
      </c>
      <c r="U29" s="28">
        <v>0</v>
      </c>
      <c r="V29" s="50">
        <v>45.86</v>
      </c>
      <c r="W29" s="51">
        <v>26.5</v>
      </c>
      <c r="X29" s="50">
        <v>19.36</v>
      </c>
      <c r="Y29" s="50">
        <v>176</v>
      </c>
      <c r="Z29" s="51">
        <v>75</v>
      </c>
      <c r="AA29" s="50">
        <v>101</v>
      </c>
      <c r="AB29" s="50">
        <v>6.6399999999999899</v>
      </c>
      <c r="AC29" s="51">
        <v>4.96</v>
      </c>
      <c r="AD29" s="50">
        <v>1.68</v>
      </c>
      <c r="AE29" s="50">
        <v>52.16</v>
      </c>
      <c r="AF29" s="51">
        <v>21.2</v>
      </c>
      <c r="AG29" s="51">
        <v>30.96</v>
      </c>
      <c r="AH29" s="50">
        <v>58.8</v>
      </c>
      <c r="AI29" s="51">
        <v>26.16</v>
      </c>
      <c r="AJ29" s="51">
        <v>32.64</v>
      </c>
      <c r="AK29" s="51">
        <v>6.6399999999999899</v>
      </c>
      <c r="AL29" s="50">
        <v>52.16</v>
      </c>
      <c r="AM29" s="51">
        <v>19.52</v>
      </c>
      <c r="AN29" s="50">
        <v>32.64</v>
      </c>
      <c r="AO29" s="59"/>
    </row>
    <row r="30" spans="1:41" s="1" customFormat="1" ht="21">
      <c r="A30" s="735"/>
      <c r="B30" s="29" t="s">
        <v>234</v>
      </c>
      <c r="C30" s="27">
        <v>0</v>
      </c>
      <c r="D30" s="27">
        <v>0</v>
      </c>
      <c r="E30" s="28">
        <v>0</v>
      </c>
      <c r="F30" s="28">
        <v>0</v>
      </c>
      <c r="G30" s="27">
        <v>0</v>
      </c>
      <c r="H30" s="27">
        <v>0</v>
      </c>
      <c r="I30" s="28">
        <v>0</v>
      </c>
      <c r="J30" s="28">
        <v>0</v>
      </c>
      <c r="K30" s="45">
        <v>0</v>
      </c>
      <c r="L30" s="45"/>
      <c r="M30" s="45">
        <v>0</v>
      </c>
      <c r="N30" s="27">
        <v>0</v>
      </c>
      <c r="O30" s="27">
        <v>0</v>
      </c>
      <c r="P30" s="28">
        <v>0</v>
      </c>
      <c r="Q30" s="28">
        <v>0</v>
      </c>
      <c r="R30" s="27">
        <v>0</v>
      </c>
      <c r="S30" s="27">
        <v>0</v>
      </c>
      <c r="T30" s="28">
        <v>0</v>
      </c>
      <c r="U30" s="28">
        <v>0</v>
      </c>
      <c r="V30" s="50">
        <v>0</v>
      </c>
      <c r="W30" s="51">
        <v>0</v>
      </c>
      <c r="X30" s="50">
        <v>0</v>
      </c>
      <c r="Y30" s="50">
        <v>0</v>
      </c>
      <c r="Z30" s="51">
        <v>0</v>
      </c>
      <c r="AA30" s="50">
        <v>0</v>
      </c>
      <c r="AB30" s="50">
        <v>0</v>
      </c>
      <c r="AC30" s="51">
        <v>0</v>
      </c>
      <c r="AD30" s="50">
        <v>0</v>
      </c>
      <c r="AE30" s="50">
        <v>0</v>
      </c>
      <c r="AF30" s="51">
        <v>0</v>
      </c>
      <c r="AG30" s="51">
        <v>0</v>
      </c>
      <c r="AH30" s="50">
        <v>0</v>
      </c>
      <c r="AI30" s="51">
        <v>0</v>
      </c>
      <c r="AJ30" s="51">
        <v>0</v>
      </c>
      <c r="AK30" s="51">
        <v>0</v>
      </c>
      <c r="AL30" s="50">
        <v>0</v>
      </c>
      <c r="AM30" s="51">
        <v>0</v>
      </c>
      <c r="AN30" s="50">
        <v>0</v>
      </c>
      <c r="AO30" s="61"/>
    </row>
    <row r="31" spans="1:41" s="1" customFormat="1" ht="21">
      <c r="A31" s="32" t="s">
        <v>223</v>
      </c>
      <c r="B31" s="29" t="s">
        <v>224</v>
      </c>
      <c r="C31" s="27">
        <v>0</v>
      </c>
      <c r="D31" s="27">
        <v>0</v>
      </c>
      <c r="E31" s="28">
        <v>0</v>
      </c>
      <c r="F31" s="28">
        <v>0</v>
      </c>
      <c r="G31" s="27">
        <v>0</v>
      </c>
      <c r="H31" s="27">
        <v>0</v>
      </c>
      <c r="I31" s="28">
        <v>0</v>
      </c>
      <c r="J31" s="28">
        <v>0</v>
      </c>
      <c r="K31" s="45">
        <v>0</v>
      </c>
      <c r="L31" s="45"/>
      <c r="M31" s="45">
        <v>0</v>
      </c>
      <c r="N31" s="27">
        <v>0</v>
      </c>
      <c r="O31" s="27">
        <v>0</v>
      </c>
      <c r="P31" s="28">
        <v>0</v>
      </c>
      <c r="Q31" s="28">
        <v>0</v>
      </c>
      <c r="R31" s="27">
        <v>0</v>
      </c>
      <c r="S31" s="27">
        <v>0</v>
      </c>
      <c r="T31" s="28">
        <v>0</v>
      </c>
      <c r="U31" s="28">
        <v>0</v>
      </c>
      <c r="V31" s="50">
        <v>0</v>
      </c>
      <c r="W31" s="51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1">
        <v>0</v>
      </c>
      <c r="AD31" s="50">
        <v>0</v>
      </c>
      <c r="AE31" s="50">
        <v>0</v>
      </c>
      <c r="AF31" s="51">
        <v>0</v>
      </c>
      <c r="AG31" s="51">
        <v>0</v>
      </c>
      <c r="AH31" s="50">
        <v>0</v>
      </c>
      <c r="AI31" s="51">
        <v>0</v>
      </c>
      <c r="AJ31" s="51">
        <v>0</v>
      </c>
      <c r="AK31" s="51">
        <v>0</v>
      </c>
      <c r="AL31" s="50">
        <v>0</v>
      </c>
      <c r="AM31" s="51">
        <v>0</v>
      </c>
      <c r="AN31" s="50">
        <v>0</v>
      </c>
      <c r="AO31" s="61"/>
    </row>
    <row r="32" spans="1:41" s="1" customFormat="1" ht="21">
      <c r="A32" s="34" t="s">
        <v>225</v>
      </c>
      <c r="B32" s="29" t="s">
        <v>226</v>
      </c>
      <c r="C32" s="27">
        <v>10.199999999999999</v>
      </c>
      <c r="D32" s="27">
        <v>6.6</v>
      </c>
      <c r="E32" s="28">
        <v>3.6</v>
      </c>
      <c r="F32" s="28">
        <v>0</v>
      </c>
      <c r="G32" s="27">
        <v>112.2</v>
      </c>
      <c r="H32" s="27">
        <v>49.68</v>
      </c>
      <c r="I32" s="28">
        <v>62.52</v>
      </c>
      <c r="J32" s="28">
        <v>0</v>
      </c>
      <c r="K32" s="45">
        <v>-3.44</v>
      </c>
      <c r="L32" s="45">
        <v>-0.36</v>
      </c>
      <c r="M32" s="45">
        <v>-3.08</v>
      </c>
      <c r="N32" s="27">
        <v>10.56</v>
      </c>
      <c r="O32" s="27">
        <v>6.96</v>
      </c>
      <c r="P32" s="28">
        <v>3.6</v>
      </c>
      <c r="Q32" s="28">
        <v>0</v>
      </c>
      <c r="R32" s="27">
        <v>115.28</v>
      </c>
      <c r="S32" s="27">
        <v>52.76</v>
      </c>
      <c r="T32" s="28">
        <v>62.52</v>
      </c>
      <c r="U32" s="28">
        <v>0</v>
      </c>
      <c r="V32" s="50">
        <v>10.46</v>
      </c>
      <c r="W32" s="51">
        <v>5.0999999999999996</v>
      </c>
      <c r="X32" s="50">
        <v>5.36</v>
      </c>
      <c r="Y32" s="50">
        <v>96.74</v>
      </c>
      <c r="Z32" s="51">
        <v>34.1</v>
      </c>
      <c r="AA32" s="50">
        <v>62.64</v>
      </c>
      <c r="AB32" s="50">
        <v>0.100000000000001</v>
      </c>
      <c r="AC32" s="51">
        <v>1.86</v>
      </c>
      <c r="AD32" s="50">
        <v>-1.76</v>
      </c>
      <c r="AE32" s="50">
        <v>18.54</v>
      </c>
      <c r="AF32" s="51">
        <v>18.66</v>
      </c>
      <c r="AG32" s="51">
        <v>-0.119999999999997</v>
      </c>
      <c r="AH32" s="50">
        <v>18.64</v>
      </c>
      <c r="AI32" s="51">
        <v>18.64</v>
      </c>
      <c r="AJ32" s="51">
        <v>0</v>
      </c>
      <c r="AK32" s="51">
        <v>0.100000000000001</v>
      </c>
      <c r="AL32" s="50">
        <v>18.54</v>
      </c>
      <c r="AM32" s="51">
        <v>18.54</v>
      </c>
      <c r="AN32" s="50">
        <v>0</v>
      </c>
      <c r="AO32" s="59"/>
    </row>
    <row r="33" spans="1:41" s="1" customFormat="1" ht="21">
      <c r="A33" s="32" t="s">
        <v>227</v>
      </c>
      <c r="B33" s="29" t="s">
        <v>228</v>
      </c>
      <c r="C33" s="27">
        <v>0</v>
      </c>
      <c r="D33" s="27">
        <v>0</v>
      </c>
      <c r="E33" s="28">
        <v>0</v>
      </c>
      <c r="F33" s="28">
        <v>0</v>
      </c>
      <c r="G33" s="27">
        <v>54.15</v>
      </c>
      <c r="H33" s="27">
        <v>21.72</v>
      </c>
      <c r="I33" s="28">
        <v>32.43</v>
      </c>
      <c r="J33" s="28">
        <v>0</v>
      </c>
      <c r="K33" s="45">
        <v>54.15</v>
      </c>
      <c r="L33" s="45">
        <v>0</v>
      </c>
      <c r="M33" s="45">
        <v>54.15</v>
      </c>
      <c r="N33" s="27">
        <v>0</v>
      </c>
      <c r="O33" s="27">
        <v>0</v>
      </c>
      <c r="P33" s="28">
        <v>0</v>
      </c>
      <c r="Q33" s="28">
        <v>0</v>
      </c>
      <c r="R33" s="27">
        <v>0</v>
      </c>
      <c r="S33" s="27">
        <v>-32.43</v>
      </c>
      <c r="T33" s="28">
        <v>32.43</v>
      </c>
      <c r="U33" s="28">
        <v>0</v>
      </c>
      <c r="V33" s="50">
        <v>0.5</v>
      </c>
      <c r="W33" s="51">
        <v>0.5</v>
      </c>
      <c r="X33" s="50">
        <v>0</v>
      </c>
      <c r="Y33" s="50">
        <v>0</v>
      </c>
      <c r="Z33" s="51">
        <v>0</v>
      </c>
      <c r="AA33" s="50">
        <v>0</v>
      </c>
      <c r="AB33" s="50">
        <v>-0.5</v>
      </c>
      <c r="AC33" s="51">
        <v>-0.5</v>
      </c>
      <c r="AD33" s="50">
        <v>0</v>
      </c>
      <c r="AE33" s="50">
        <v>0</v>
      </c>
      <c r="AF33" s="51">
        <v>-32.43</v>
      </c>
      <c r="AG33" s="51">
        <v>32.43</v>
      </c>
      <c r="AH33" s="50">
        <v>-0.5</v>
      </c>
      <c r="AI33" s="51">
        <v>0</v>
      </c>
      <c r="AJ33" s="51">
        <v>-0.5</v>
      </c>
      <c r="AK33" s="51">
        <v>-0.5</v>
      </c>
      <c r="AL33" s="50">
        <v>0</v>
      </c>
      <c r="AM33" s="51">
        <v>0.5</v>
      </c>
      <c r="AN33" s="50">
        <v>-0.5</v>
      </c>
      <c r="AO33" s="61"/>
    </row>
    <row r="34" spans="1:41" s="3" customFormat="1" ht="20.100000000000001" customHeight="1">
      <c r="A34" s="636" t="s">
        <v>229</v>
      </c>
      <c r="B34" s="35" t="s">
        <v>33</v>
      </c>
      <c r="C34" s="33">
        <v>196.2</v>
      </c>
      <c r="D34" s="36">
        <v>118.92</v>
      </c>
      <c r="E34" s="24">
        <v>77.28</v>
      </c>
      <c r="F34" s="24">
        <v>0</v>
      </c>
      <c r="G34" s="33">
        <v>712.56</v>
      </c>
      <c r="H34" s="36">
        <v>324.12</v>
      </c>
      <c r="I34" s="24">
        <v>388.44</v>
      </c>
      <c r="J34" s="24">
        <v>0</v>
      </c>
      <c r="K34" s="24">
        <v>-92.62</v>
      </c>
      <c r="L34" s="24">
        <v>-10.220000000000001</v>
      </c>
      <c r="M34" s="24">
        <v>-82.4</v>
      </c>
      <c r="N34" s="33">
        <v>206.42</v>
      </c>
      <c r="O34" s="36">
        <v>129.13999999999999</v>
      </c>
      <c r="P34" s="24">
        <v>77.28</v>
      </c>
      <c r="Q34" s="24">
        <v>0</v>
      </c>
      <c r="R34" s="33">
        <v>794.96</v>
      </c>
      <c r="S34" s="36">
        <v>406.52</v>
      </c>
      <c r="T34" s="24">
        <v>388.44</v>
      </c>
      <c r="U34" s="24">
        <v>0</v>
      </c>
      <c r="V34" s="24">
        <v>177.6</v>
      </c>
      <c r="W34" s="24">
        <v>106.92</v>
      </c>
      <c r="X34" s="24">
        <v>70.680000000000007</v>
      </c>
      <c r="Y34" s="24">
        <v>736.4</v>
      </c>
      <c r="Z34" s="24">
        <v>381</v>
      </c>
      <c r="AA34" s="24">
        <v>355.4</v>
      </c>
      <c r="AB34" s="24">
        <v>28.82</v>
      </c>
      <c r="AC34" s="24">
        <v>22.22</v>
      </c>
      <c r="AD34" s="24">
        <v>6.5999999999999899</v>
      </c>
      <c r="AE34" s="24">
        <v>58.56</v>
      </c>
      <c r="AF34" s="24">
        <v>25.52</v>
      </c>
      <c r="AG34" s="24">
        <v>33.04</v>
      </c>
      <c r="AH34" s="24">
        <v>87.38</v>
      </c>
      <c r="AI34" s="24">
        <v>49.16</v>
      </c>
      <c r="AJ34" s="24">
        <v>38.22</v>
      </c>
      <c r="AK34" s="24">
        <v>28.82</v>
      </c>
      <c r="AL34" s="24">
        <v>58.56</v>
      </c>
      <c r="AM34" s="24">
        <v>20.34</v>
      </c>
      <c r="AN34" s="24">
        <v>38.22</v>
      </c>
      <c r="AO34" s="60"/>
    </row>
    <row r="35" spans="1:41" s="1" customFormat="1" ht="27" customHeight="1">
      <c r="A35" s="637"/>
      <c r="B35" s="29" t="s">
        <v>230</v>
      </c>
      <c r="C35" s="27">
        <v>22.2</v>
      </c>
      <c r="D35" s="27">
        <v>13.8</v>
      </c>
      <c r="E35" s="28">
        <v>8.4</v>
      </c>
      <c r="F35" s="28">
        <v>0</v>
      </c>
      <c r="G35" s="27">
        <v>179.52</v>
      </c>
      <c r="H35" s="27">
        <v>89.76</v>
      </c>
      <c r="I35" s="28">
        <v>89.76</v>
      </c>
      <c r="J35" s="28">
        <v>0</v>
      </c>
      <c r="K35" s="45">
        <v>-35.340000000000003</v>
      </c>
      <c r="L35" s="45">
        <v>8.98</v>
      </c>
      <c r="M35" s="45">
        <v>-44.32</v>
      </c>
      <c r="N35" s="27">
        <v>13.22</v>
      </c>
      <c r="O35" s="27">
        <v>4.82</v>
      </c>
      <c r="P35" s="28">
        <v>8.4</v>
      </c>
      <c r="Q35" s="28">
        <v>0</v>
      </c>
      <c r="R35" s="27">
        <v>223.84</v>
      </c>
      <c r="S35" s="27">
        <v>134.08000000000001</v>
      </c>
      <c r="T35" s="28">
        <v>89.76</v>
      </c>
      <c r="U35" s="28">
        <v>0</v>
      </c>
      <c r="V35" s="50">
        <v>11.32</v>
      </c>
      <c r="W35" s="52">
        <v>10.32</v>
      </c>
      <c r="X35" s="50">
        <v>1</v>
      </c>
      <c r="Y35" s="50">
        <v>234.4</v>
      </c>
      <c r="Z35" s="51">
        <v>130</v>
      </c>
      <c r="AA35" s="50">
        <v>104.4</v>
      </c>
      <c r="AB35" s="50">
        <v>1.9</v>
      </c>
      <c r="AC35" s="51">
        <v>-5.5</v>
      </c>
      <c r="AD35" s="50">
        <v>7.4</v>
      </c>
      <c r="AE35" s="50">
        <v>-10.56</v>
      </c>
      <c r="AF35" s="51">
        <v>4.0800000000000098</v>
      </c>
      <c r="AG35" s="51">
        <v>-14.64</v>
      </c>
      <c r="AH35" s="50">
        <v>-8.66</v>
      </c>
      <c r="AI35" s="51">
        <v>0</v>
      </c>
      <c r="AJ35" s="51">
        <v>-8.66</v>
      </c>
      <c r="AK35" s="51">
        <v>1.9</v>
      </c>
      <c r="AL35" s="50">
        <v>-10.56</v>
      </c>
      <c r="AM35" s="51">
        <v>-1.9</v>
      </c>
      <c r="AN35" s="50">
        <v>-8.66</v>
      </c>
      <c r="AO35" s="59"/>
    </row>
    <row r="36" spans="1:41" s="1" customFormat="1" ht="21">
      <c r="A36" s="637"/>
      <c r="B36" s="29" t="s">
        <v>231</v>
      </c>
      <c r="C36" s="27">
        <v>0</v>
      </c>
      <c r="D36" s="27">
        <v>0</v>
      </c>
      <c r="E36" s="28">
        <v>0</v>
      </c>
      <c r="F36" s="28">
        <v>0</v>
      </c>
      <c r="G36" s="27">
        <v>0</v>
      </c>
      <c r="H36" s="27">
        <v>0</v>
      </c>
      <c r="I36" s="28">
        <v>0</v>
      </c>
      <c r="J36" s="28">
        <v>0</v>
      </c>
      <c r="K36" s="45">
        <v>0</v>
      </c>
      <c r="L36" s="45"/>
      <c r="M36" s="45">
        <v>0</v>
      </c>
      <c r="N36" s="27">
        <v>0</v>
      </c>
      <c r="O36" s="27">
        <v>0</v>
      </c>
      <c r="P36" s="28">
        <v>0</v>
      </c>
      <c r="Q36" s="28">
        <v>0</v>
      </c>
      <c r="R36" s="27">
        <v>0</v>
      </c>
      <c r="S36" s="27">
        <v>0</v>
      </c>
      <c r="T36" s="28">
        <v>0</v>
      </c>
      <c r="U36" s="28">
        <v>0</v>
      </c>
      <c r="V36" s="50">
        <v>0</v>
      </c>
      <c r="W36" s="51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1">
        <v>0</v>
      </c>
      <c r="AD36" s="50">
        <v>0</v>
      </c>
      <c r="AE36" s="50">
        <v>0</v>
      </c>
      <c r="AF36" s="51">
        <v>0</v>
      </c>
      <c r="AG36" s="51">
        <v>0</v>
      </c>
      <c r="AH36" s="50">
        <v>0</v>
      </c>
      <c r="AI36" s="51">
        <v>0</v>
      </c>
      <c r="AJ36" s="51">
        <v>0</v>
      </c>
      <c r="AK36" s="51">
        <v>0</v>
      </c>
      <c r="AL36" s="50">
        <v>0</v>
      </c>
      <c r="AM36" s="51">
        <v>0</v>
      </c>
      <c r="AN36" s="50">
        <v>0</v>
      </c>
      <c r="AO36" s="61"/>
    </row>
    <row r="37" spans="1:41" s="1" customFormat="1" ht="21">
      <c r="A37" s="638"/>
      <c r="B37" s="29" t="s">
        <v>232</v>
      </c>
      <c r="C37" s="27">
        <v>174</v>
      </c>
      <c r="D37" s="27">
        <v>105.12</v>
      </c>
      <c r="E37" s="28">
        <v>68.88</v>
      </c>
      <c r="F37" s="28">
        <v>0</v>
      </c>
      <c r="G37" s="27">
        <v>533.04</v>
      </c>
      <c r="H37" s="27">
        <v>234.36</v>
      </c>
      <c r="I37" s="28">
        <v>298.68</v>
      </c>
      <c r="J37" s="28">
        <v>0</v>
      </c>
      <c r="K37" s="45">
        <v>-57.28</v>
      </c>
      <c r="L37" s="45">
        <v>-19.2</v>
      </c>
      <c r="M37" s="45">
        <v>-38.08</v>
      </c>
      <c r="N37" s="27">
        <v>193.2</v>
      </c>
      <c r="O37" s="27">
        <v>124.32</v>
      </c>
      <c r="P37" s="28">
        <v>68.88</v>
      </c>
      <c r="Q37" s="28">
        <v>0</v>
      </c>
      <c r="R37" s="27">
        <v>571.12</v>
      </c>
      <c r="S37" s="27">
        <v>272.44</v>
      </c>
      <c r="T37" s="28">
        <v>298.68</v>
      </c>
      <c r="U37" s="28">
        <v>0</v>
      </c>
      <c r="V37" s="50">
        <v>166.28</v>
      </c>
      <c r="W37" s="51">
        <v>96.6</v>
      </c>
      <c r="X37" s="50">
        <v>69.680000000000007</v>
      </c>
      <c r="Y37" s="50">
        <v>502</v>
      </c>
      <c r="Z37" s="51">
        <v>251</v>
      </c>
      <c r="AA37" s="50">
        <v>251</v>
      </c>
      <c r="AB37" s="50">
        <v>26.92</v>
      </c>
      <c r="AC37" s="51">
        <v>27.72</v>
      </c>
      <c r="AD37" s="50">
        <v>-0.80000000000001104</v>
      </c>
      <c r="AE37" s="50">
        <v>69.12</v>
      </c>
      <c r="AF37" s="51">
        <v>21.44</v>
      </c>
      <c r="AG37" s="51">
        <v>47.68</v>
      </c>
      <c r="AH37" s="50">
        <v>96.04</v>
      </c>
      <c r="AI37" s="51">
        <v>49.16</v>
      </c>
      <c r="AJ37" s="51">
        <v>46.88</v>
      </c>
      <c r="AK37" s="51">
        <v>26.92</v>
      </c>
      <c r="AL37" s="50">
        <v>69.12</v>
      </c>
      <c r="AM37" s="51">
        <v>22.24</v>
      </c>
      <c r="AN37" s="50">
        <v>46.88</v>
      </c>
      <c r="AO37" s="61"/>
    </row>
    <row r="38" spans="1:41" s="1" customFormat="1" ht="18" customHeight="1">
      <c r="A38" s="32" t="s">
        <v>235</v>
      </c>
      <c r="B38" s="29" t="s">
        <v>236</v>
      </c>
      <c r="C38" s="27">
        <v>36.799999999999997</v>
      </c>
      <c r="D38" s="27">
        <v>22.8</v>
      </c>
      <c r="E38" s="28">
        <v>14</v>
      </c>
      <c r="F38" s="28">
        <v>0</v>
      </c>
      <c r="G38" s="27">
        <v>199.62</v>
      </c>
      <c r="H38" s="27">
        <v>54.48</v>
      </c>
      <c r="I38" s="28">
        <v>145.13999999999999</v>
      </c>
      <c r="J38" s="28">
        <v>0</v>
      </c>
      <c r="K38" s="45">
        <v>-22.88</v>
      </c>
      <c r="L38" s="45">
        <v>-26.82</v>
      </c>
      <c r="M38" s="45">
        <v>3.94</v>
      </c>
      <c r="N38" s="27">
        <v>63.62</v>
      </c>
      <c r="O38" s="27">
        <v>49.62</v>
      </c>
      <c r="P38" s="28">
        <v>14</v>
      </c>
      <c r="Q38" s="28">
        <v>0</v>
      </c>
      <c r="R38" s="27">
        <v>195.68</v>
      </c>
      <c r="S38" s="27">
        <v>50.54</v>
      </c>
      <c r="T38" s="28">
        <v>145.13999999999999</v>
      </c>
      <c r="U38" s="28">
        <v>0</v>
      </c>
      <c r="V38" s="50">
        <v>34.119999999999997</v>
      </c>
      <c r="W38" s="51">
        <v>20.6</v>
      </c>
      <c r="X38" s="50">
        <v>13.52</v>
      </c>
      <c r="Y38" s="50">
        <v>195.68</v>
      </c>
      <c r="Z38" s="51">
        <v>47</v>
      </c>
      <c r="AA38" s="50">
        <v>148.68</v>
      </c>
      <c r="AB38" s="50">
        <v>29.5</v>
      </c>
      <c r="AC38" s="51">
        <v>29.02</v>
      </c>
      <c r="AD38" s="50">
        <v>0.47999999999999299</v>
      </c>
      <c r="AE38" s="50">
        <v>0</v>
      </c>
      <c r="AF38" s="51">
        <v>3.5399999999999898</v>
      </c>
      <c r="AG38" s="51">
        <v>-3.5399999999999898</v>
      </c>
      <c r="AH38" s="50">
        <v>29.5</v>
      </c>
      <c r="AI38" s="51">
        <v>29.5</v>
      </c>
      <c r="AJ38" s="51">
        <v>0</v>
      </c>
      <c r="AK38" s="51">
        <v>29.5</v>
      </c>
      <c r="AL38" s="50">
        <v>0</v>
      </c>
      <c r="AM38" s="51">
        <v>0</v>
      </c>
      <c r="AN38" s="50">
        <v>0</v>
      </c>
      <c r="AO38" s="61"/>
    </row>
    <row r="39" spans="1:41" s="1" customFormat="1" ht="20.100000000000001" customHeight="1">
      <c r="A39" s="32" t="s">
        <v>237</v>
      </c>
      <c r="B39" s="29" t="s">
        <v>238</v>
      </c>
      <c r="C39" s="27">
        <v>37.4</v>
      </c>
      <c r="D39" s="27">
        <v>22.92</v>
      </c>
      <c r="E39" s="28">
        <v>14.48</v>
      </c>
      <c r="F39" s="28">
        <v>0</v>
      </c>
      <c r="G39" s="27">
        <v>105.28</v>
      </c>
      <c r="H39" s="27">
        <v>45.12</v>
      </c>
      <c r="I39" s="28">
        <v>60.16</v>
      </c>
      <c r="J39" s="28">
        <v>0</v>
      </c>
      <c r="K39" s="45">
        <v>0.97</v>
      </c>
      <c r="L39" s="45">
        <v>-0.56999999999999995</v>
      </c>
      <c r="M39" s="45">
        <v>1.54</v>
      </c>
      <c r="N39" s="27">
        <v>37.97</v>
      </c>
      <c r="O39" s="27">
        <v>23.49</v>
      </c>
      <c r="P39" s="28">
        <v>14.48</v>
      </c>
      <c r="Q39" s="28">
        <v>0</v>
      </c>
      <c r="R39" s="27">
        <v>103.74</v>
      </c>
      <c r="S39" s="27">
        <v>43.58</v>
      </c>
      <c r="T39" s="28">
        <v>60.16</v>
      </c>
      <c r="U39" s="28">
        <v>0</v>
      </c>
      <c r="V39" s="50">
        <v>23.57</v>
      </c>
      <c r="W39" s="51">
        <v>9.5</v>
      </c>
      <c r="X39" s="50">
        <v>14.07</v>
      </c>
      <c r="Y39" s="50">
        <v>96.92</v>
      </c>
      <c r="Z39" s="51">
        <v>39</v>
      </c>
      <c r="AA39" s="50">
        <v>57.92</v>
      </c>
      <c r="AB39" s="50">
        <v>14.4</v>
      </c>
      <c r="AC39" s="51">
        <v>13.99</v>
      </c>
      <c r="AD39" s="50">
        <v>0.41</v>
      </c>
      <c r="AE39" s="50">
        <v>6.8199999999999896</v>
      </c>
      <c r="AF39" s="51">
        <v>4.58</v>
      </c>
      <c r="AG39" s="51">
        <v>2.23999999999999</v>
      </c>
      <c r="AH39" s="50">
        <v>21.22</v>
      </c>
      <c r="AI39" s="51">
        <v>18.57</v>
      </c>
      <c r="AJ39" s="51">
        <v>2.6499999999999901</v>
      </c>
      <c r="AK39" s="51">
        <v>14.4</v>
      </c>
      <c r="AL39" s="50">
        <v>6.8199999999999896</v>
      </c>
      <c r="AM39" s="51">
        <v>4.17</v>
      </c>
      <c r="AN39" s="50">
        <v>2.6499999999999901</v>
      </c>
      <c r="AO39" s="59"/>
    </row>
    <row r="40" spans="1:41" s="3" customFormat="1" ht="14.25" customHeight="1">
      <c r="A40" s="639" t="s">
        <v>239</v>
      </c>
      <c r="B40" s="35" t="s">
        <v>33</v>
      </c>
      <c r="C40" s="33">
        <v>128.4</v>
      </c>
      <c r="D40" s="21">
        <v>78</v>
      </c>
      <c r="E40" s="24">
        <v>50.4</v>
      </c>
      <c r="F40" s="24">
        <v>0</v>
      </c>
      <c r="G40" s="33">
        <v>536.28</v>
      </c>
      <c r="H40" s="21">
        <v>233.28</v>
      </c>
      <c r="I40" s="24">
        <v>303</v>
      </c>
      <c r="J40" s="24">
        <v>0</v>
      </c>
      <c r="K40" s="24">
        <v>-19.66</v>
      </c>
      <c r="L40" s="24">
        <v>-6.1</v>
      </c>
      <c r="M40" s="24">
        <v>-13.56</v>
      </c>
      <c r="N40" s="33">
        <v>134.5</v>
      </c>
      <c r="O40" s="21">
        <v>84.1</v>
      </c>
      <c r="P40" s="24">
        <v>50.4</v>
      </c>
      <c r="Q40" s="24">
        <v>0</v>
      </c>
      <c r="R40" s="33">
        <v>549.84</v>
      </c>
      <c r="S40" s="21">
        <v>246.84</v>
      </c>
      <c r="T40" s="24">
        <v>303</v>
      </c>
      <c r="U40" s="24">
        <v>0</v>
      </c>
      <c r="V40" s="24">
        <v>107</v>
      </c>
      <c r="W40" s="24">
        <v>62.6</v>
      </c>
      <c r="X40" s="24">
        <v>44.4</v>
      </c>
      <c r="Y40" s="24">
        <v>489.04</v>
      </c>
      <c r="Z40" s="24">
        <v>214</v>
      </c>
      <c r="AA40" s="24">
        <v>275.04000000000002</v>
      </c>
      <c r="AB40" s="24">
        <v>27.5</v>
      </c>
      <c r="AC40" s="24">
        <v>21.5</v>
      </c>
      <c r="AD40" s="24">
        <v>6.0000000000000098</v>
      </c>
      <c r="AE40" s="24">
        <v>60.799999999999898</v>
      </c>
      <c r="AF40" s="24">
        <v>32.840000000000003</v>
      </c>
      <c r="AG40" s="24">
        <v>27.959999999999901</v>
      </c>
      <c r="AH40" s="24">
        <v>88.299999999999898</v>
      </c>
      <c r="AI40" s="24">
        <v>54.34</v>
      </c>
      <c r="AJ40" s="24">
        <v>33.959999999999901</v>
      </c>
      <c r="AK40" s="24">
        <v>27.5</v>
      </c>
      <c r="AL40" s="24">
        <v>60.799999999999898</v>
      </c>
      <c r="AM40" s="24">
        <v>26.84</v>
      </c>
      <c r="AN40" s="24">
        <v>33.959999999999901</v>
      </c>
      <c r="AO40" s="60"/>
    </row>
    <row r="41" spans="1:41" s="1" customFormat="1" ht="21">
      <c r="A41" s="640"/>
      <c r="B41" s="29" t="s">
        <v>240</v>
      </c>
      <c r="C41" s="27">
        <v>0</v>
      </c>
      <c r="D41" s="27">
        <v>0</v>
      </c>
      <c r="E41" s="28">
        <v>0</v>
      </c>
      <c r="F41" s="28">
        <v>0</v>
      </c>
      <c r="G41" s="27">
        <v>0</v>
      </c>
      <c r="H41" s="27">
        <v>0</v>
      </c>
      <c r="I41" s="28">
        <v>0</v>
      </c>
      <c r="J41" s="28">
        <v>0</v>
      </c>
      <c r="K41" s="45">
        <v>0</v>
      </c>
      <c r="L41" s="45">
        <v>0</v>
      </c>
      <c r="M41" s="45">
        <v>0</v>
      </c>
      <c r="N41" s="27">
        <v>0</v>
      </c>
      <c r="O41" s="27">
        <v>0</v>
      </c>
      <c r="P41" s="28">
        <v>0</v>
      </c>
      <c r="Q41" s="28">
        <v>0</v>
      </c>
      <c r="R41" s="27">
        <v>0</v>
      </c>
      <c r="S41" s="27">
        <v>0</v>
      </c>
      <c r="T41" s="28">
        <v>0</v>
      </c>
      <c r="U41" s="28">
        <v>0</v>
      </c>
      <c r="V41" s="50">
        <v>0</v>
      </c>
      <c r="W41" s="51">
        <v>0</v>
      </c>
      <c r="X41" s="50">
        <v>0</v>
      </c>
      <c r="Y41" s="50">
        <v>0</v>
      </c>
      <c r="Z41" s="51">
        <v>0</v>
      </c>
      <c r="AA41" s="50">
        <v>0</v>
      </c>
      <c r="AB41" s="50">
        <v>0</v>
      </c>
      <c r="AC41" s="51">
        <v>0</v>
      </c>
      <c r="AD41" s="50">
        <v>0</v>
      </c>
      <c r="AE41" s="50">
        <v>0</v>
      </c>
      <c r="AF41" s="51">
        <v>0</v>
      </c>
      <c r="AG41" s="51">
        <v>0</v>
      </c>
      <c r="AH41" s="50">
        <v>0</v>
      </c>
      <c r="AI41" s="51">
        <v>0</v>
      </c>
      <c r="AJ41" s="51">
        <v>0</v>
      </c>
      <c r="AK41" s="51">
        <v>0</v>
      </c>
      <c r="AL41" s="50">
        <v>0</v>
      </c>
      <c r="AM41" s="51">
        <v>0</v>
      </c>
      <c r="AN41" s="50">
        <v>0</v>
      </c>
      <c r="AO41" s="61"/>
    </row>
    <row r="42" spans="1:41" s="1" customFormat="1" ht="11.25">
      <c r="A42" s="641"/>
      <c r="B42" s="29" t="s">
        <v>241</v>
      </c>
      <c r="C42" s="27">
        <v>128.4</v>
      </c>
      <c r="D42" s="27">
        <v>78</v>
      </c>
      <c r="E42" s="28">
        <v>50.4</v>
      </c>
      <c r="F42" s="28">
        <v>0</v>
      </c>
      <c r="G42" s="27">
        <v>536.28</v>
      </c>
      <c r="H42" s="27">
        <v>233.28</v>
      </c>
      <c r="I42" s="28">
        <v>303</v>
      </c>
      <c r="J42" s="28">
        <v>0</v>
      </c>
      <c r="K42" s="45">
        <v>-19.66</v>
      </c>
      <c r="L42" s="45">
        <v>-6.1</v>
      </c>
      <c r="M42" s="45">
        <v>-13.56</v>
      </c>
      <c r="N42" s="27">
        <v>134.5</v>
      </c>
      <c r="O42" s="27">
        <v>84.1</v>
      </c>
      <c r="P42" s="28">
        <v>50.4</v>
      </c>
      <c r="Q42" s="28">
        <v>0</v>
      </c>
      <c r="R42" s="27">
        <v>549.84</v>
      </c>
      <c r="S42" s="27">
        <v>246.84</v>
      </c>
      <c r="T42" s="28">
        <v>303</v>
      </c>
      <c r="U42" s="28">
        <v>0</v>
      </c>
      <c r="V42" s="50">
        <v>107</v>
      </c>
      <c r="W42" s="51">
        <v>62.6</v>
      </c>
      <c r="X42" s="50">
        <v>44.4</v>
      </c>
      <c r="Y42" s="50">
        <v>489.04</v>
      </c>
      <c r="Z42" s="51">
        <v>214</v>
      </c>
      <c r="AA42" s="50">
        <v>275.04000000000002</v>
      </c>
      <c r="AB42" s="50">
        <v>27.5</v>
      </c>
      <c r="AC42" s="51">
        <v>21.5</v>
      </c>
      <c r="AD42" s="50">
        <v>6.0000000000000098</v>
      </c>
      <c r="AE42" s="50">
        <v>60.799999999999898</v>
      </c>
      <c r="AF42" s="51">
        <v>32.840000000000003</v>
      </c>
      <c r="AG42" s="51">
        <v>27.959999999999901</v>
      </c>
      <c r="AH42" s="50">
        <v>88.299999999999898</v>
      </c>
      <c r="AI42" s="51">
        <v>54.34</v>
      </c>
      <c r="AJ42" s="51">
        <v>33.959999999999901</v>
      </c>
      <c r="AK42" s="51">
        <v>27.5</v>
      </c>
      <c r="AL42" s="50">
        <v>60.799999999999898</v>
      </c>
      <c r="AM42" s="51">
        <v>26.84</v>
      </c>
      <c r="AN42" s="50">
        <v>33.959999999999901</v>
      </c>
      <c r="AO42" s="59"/>
    </row>
    <row r="43" spans="1:41" s="1" customFormat="1" ht="21">
      <c r="A43" s="32" t="s">
        <v>242</v>
      </c>
      <c r="B43" s="37" t="s">
        <v>243</v>
      </c>
      <c r="C43" s="27">
        <v>0</v>
      </c>
      <c r="D43" s="27">
        <v>0</v>
      </c>
      <c r="E43" s="28">
        <v>0</v>
      </c>
      <c r="F43" s="28">
        <v>0</v>
      </c>
      <c r="G43" s="27">
        <v>0</v>
      </c>
      <c r="H43" s="27">
        <v>0</v>
      </c>
      <c r="I43" s="28">
        <v>0</v>
      </c>
      <c r="J43" s="28">
        <v>0</v>
      </c>
      <c r="K43" s="45">
        <v>0</v>
      </c>
      <c r="L43" s="45"/>
      <c r="M43" s="45">
        <v>0</v>
      </c>
      <c r="N43" s="27">
        <v>0</v>
      </c>
      <c r="O43" s="27">
        <v>0</v>
      </c>
      <c r="P43" s="28">
        <v>0</v>
      </c>
      <c r="Q43" s="28">
        <v>0</v>
      </c>
      <c r="R43" s="27">
        <v>0</v>
      </c>
      <c r="S43" s="27">
        <v>0</v>
      </c>
      <c r="T43" s="28">
        <v>0</v>
      </c>
      <c r="U43" s="28">
        <v>0</v>
      </c>
      <c r="V43" s="50">
        <v>0</v>
      </c>
      <c r="W43" s="51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1">
        <v>0</v>
      </c>
      <c r="AD43" s="50">
        <v>0</v>
      </c>
      <c r="AE43" s="50">
        <v>0</v>
      </c>
      <c r="AF43" s="51">
        <v>0</v>
      </c>
      <c r="AG43" s="51">
        <v>0</v>
      </c>
      <c r="AH43" s="50">
        <v>0</v>
      </c>
      <c r="AI43" s="51">
        <v>0</v>
      </c>
      <c r="AJ43" s="51">
        <v>0</v>
      </c>
      <c r="AK43" s="51">
        <v>0</v>
      </c>
      <c r="AL43" s="50">
        <v>0</v>
      </c>
      <c r="AM43" s="51">
        <v>0</v>
      </c>
      <c r="AN43" s="50">
        <v>0</v>
      </c>
      <c r="AO43" s="61"/>
    </row>
    <row r="44" spans="1:41" s="3" customFormat="1" ht="10.5">
      <c r="A44" s="636" t="s">
        <v>244</v>
      </c>
      <c r="B44" s="35" t="s">
        <v>33</v>
      </c>
      <c r="C44" s="33">
        <v>16.2</v>
      </c>
      <c r="D44" s="21">
        <v>9.7200000000000006</v>
      </c>
      <c r="E44" s="24">
        <v>6.48</v>
      </c>
      <c r="F44" s="24">
        <v>0</v>
      </c>
      <c r="G44" s="33">
        <v>69.11</v>
      </c>
      <c r="H44" s="21">
        <v>29.64</v>
      </c>
      <c r="I44" s="24">
        <v>39.47</v>
      </c>
      <c r="J44" s="24">
        <v>0</v>
      </c>
      <c r="K44" s="24">
        <v>45.11</v>
      </c>
      <c r="L44" s="24">
        <v>4</v>
      </c>
      <c r="M44" s="24">
        <v>41.11</v>
      </c>
      <c r="N44" s="33">
        <v>12.2</v>
      </c>
      <c r="O44" s="21">
        <v>5.72</v>
      </c>
      <c r="P44" s="24">
        <v>6.48</v>
      </c>
      <c r="Q44" s="24">
        <v>0</v>
      </c>
      <c r="R44" s="33">
        <v>28</v>
      </c>
      <c r="S44" s="21">
        <v>-11.47</v>
      </c>
      <c r="T44" s="24">
        <v>39.47</v>
      </c>
      <c r="U44" s="24">
        <v>0</v>
      </c>
      <c r="V44" s="24">
        <v>12.2</v>
      </c>
      <c r="W44" s="24">
        <v>7</v>
      </c>
      <c r="X44" s="24">
        <v>5.2</v>
      </c>
      <c r="Y44" s="24">
        <v>0</v>
      </c>
      <c r="Z44" s="24">
        <v>0</v>
      </c>
      <c r="AA44" s="24">
        <v>0</v>
      </c>
      <c r="AB44" s="24">
        <v>0</v>
      </c>
      <c r="AC44" s="24">
        <v>-1.28</v>
      </c>
      <c r="AD44" s="24">
        <v>1.28</v>
      </c>
      <c r="AE44" s="24">
        <v>28</v>
      </c>
      <c r="AF44" s="24">
        <v>-11.47</v>
      </c>
      <c r="AG44" s="24">
        <v>39.47</v>
      </c>
      <c r="AH44" s="24">
        <v>28</v>
      </c>
      <c r="AI44" s="24">
        <v>2.06</v>
      </c>
      <c r="AJ44" s="24">
        <v>25.94</v>
      </c>
      <c r="AK44" s="24">
        <v>0</v>
      </c>
      <c r="AL44" s="24">
        <v>28</v>
      </c>
      <c r="AM44" s="24">
        <v>2.06</v>
      </c>
      <c r="AN44" s="24">
        <v>25.94</v>
      </c>
      <c r="AO44" s="60"/>
    </row>
    <row r="45" spans="1:41" s="1" customFormat="1" ht="11.25">
      <c r="A45" s="637"/>
      <c r="B45" s="29" t="s">
        <v>245</v>
      </c>
      <c r="C45" s="27">
        <v>2</v>
      </c>
      <c r="D45" s="27">
        <v>1.2</v>
      </c>
      <c r="E45" s="28">
        <v>0.8</v>
      </c>
      <c r="F45" s="28">
        <v>0</v>
      </c>
      <c r="G45" s="27">
        <v>27.01</v>
      </c>
      <c r="H45" s="27">
        <v>11.4</v>
      </c>
      <c r="I45" s="28">
        <v>15.61</v>
      </c>
      <c r="J45" s="28">
        <v>0</v>
      </c>
      <c r="K45" s="45">
        <v>25.41</v>
      </c>
      <c r="L45" s="45">
        <v>-1.6</v>
      </c>
      <c r="M45" s="45">
        <v>27.01</v>
      </c>
      <c r="N45" s="27">
        <v>3.6</v>
      </c>
      <c r="O45" s="27">
        <v>2.8</v>
      </c>
      <c r="P45" s="28">
        <v>0.8</v>
      </c>
      <c r="Q45" s="28">
        <v>0</v>
      </c>
      <c r="R45" s="27">
        <v>0</v>
      </c>
      <c r="S45" s="27">
        <v>-15.61</v>
      </c>
      <c r="T45" s="28">
        <v>15.61</v>
      </c>
      <c r="U45" s="28">
        <v>0</v>
      </c>
      <c r="V45" s="50">
        <v>3.6</v>
      </c>
      <c r="W45" s="51">
        <v>2</v>
      </c>
      <c r="X45" s="50">
        <v>1.6</v>
      </c>
      <c r="Y45" s="50">
        <v>0</v>
      </c>
      <c r="Z45" s="51">
        <v>0</v>
      </c>
      <c r="AA45" s="50">
        <v>0</v>
      </c>
      <c r="AB45" s="50">
        <v>0</v>
      </c>
      <c r="AC45" s="51">
        <v>0.8</v>
      </c>
      <c r="AD45" s="50">
        <v>-0.8</v>
      </c>
      <c r="AE45" s="50">
        <v>0</v>
      </c>
      <c r="AF45" s="51">
        <v>-15.61</v>
      </c>
      <c r="AG45" s="51">
        <v>15.61</v>
      </c>
      <c r="AH45" s="50">
        <v>0</v>
      </c>
      <c r="AI45" s="51">
        <v>0</v>
      </c>
      <c r="AJ45" s="51">
        <v>0</v>
      </c>
      <c r="AK45" s="51">
        <v>0</v>
      </c>
      <c r="AL45" s="50">
        <v>0</v>
      </c>
      <c r="AM45" s="51">
        <v>0</v>
      </c>
      <c r="AN45" s="50">
        <v>0</v>
      </c>
      <c r="AO45" s="61"/>
    </row>
    <row r="46" spans="1:41" s="1" customFormat="1" ht="21">
      <c r="A46" s="638"/>
      <c r="B46" s="29" t="s">
        <v>246</v>
      </c>
      <c r="C46" s="27">
        <v>14.2</v>
      </c>
      <c r="D46" s="27">
        <v>8.52</v>
      </c>
      <c r="E46" s="28">
        <v>5.68</v>
      </c>
      <c r="F46" s="28">
        <v>0</v>
      </c>
      <c r="G46" s="27">
        <v>42.1</v>
      </c>
      <c r="H46" s="27">
        <v>18.239999999999998</v>
      </c>
      <c r="I46" s="28">
        <v>23.86</v>
      </c>
      <c r="J46" s="28">
        <v>0</v>
      </c>
      <c r="K46" s="45">
        <v>19.7</v>
      </c>
      <c r="L46" s="45">
        <v>5.6</v>
      </c>
      <c r="M46" s="45">
        <v>14.1</v>
      </c>
      <c r="N46" s="27">
        <v>8.6</v>
      </c>
      <c r="O46" s="27">
        <v>2.92</v>
      </c>
      <c r="P46" s="28">
        <v>5.68</v>
      </c>
      <c r="Q46" s="28">
        <v>0</v>
      </c>
      <c r="R46" s="27">
        <v>28</v>
      </c>
      <c r="S46" s="27">
        <v>4.1399999999999997</v>
      </c>
      <c r="T46" s="28">
        <v>23.86</v>
      </c>
      <c r="U46" s="28">
        <v>0</v>
      </c>
      <c r="V46" s="50">
        <v>8.6</v>
      </c>
      <c r="W46" s="51">
        <v>5</v>
      </c>
      <c r="X46" s="50">
        <v>3.6</v>
      </c>
      <c r="Y46" s="50">
        <v>0</v>
      </c>
      <c r="Z46" s="51">
        <v>0</v>
      </c>
      <c r="AA46" s="50">
        <v>0</v>
      </c>
      <c r="AB46" s="50">
        <v>0</v>
      </c>
      <c r="AC46" s="51">
        <v>-2.08</v>
      </c>
      <c r="AD46" s="50">
        <v>2.08</v>
      </c>
      <c r="AE46" s="50">
        <v>28</v>
      </c>
      <c r="AF46" s="51">
        <v>4.1399999999999997</v>
      </c>
      <c r="AG46" s="51">
        <v>23.86</v>
      </c>
      <c r="AH46" s="50">
        <v>28</v>
      </c>
      <c r="AI46" s="51">
        <v>2.06</v>
      </c>
      <c r="AJ46" s="51">
        <v>25.94</v>
      </c>
      <c r="AK46" s="51">
        <v>0</v>
      </c>
      <c r="AL46" s="50">
        <v>28</v>
      </c>
      <c r="AM46" s="51">
        <v>2.06</v>
      </c>
      <c r="AN46" s="50">
        <v>25.94</v>
      </c>
      <c r="AO46" s="61"/>
    </row>
    <row r="47" spans="1:41" s="1" customFormat="1" ht="21">
      <c r="A47" s="32" t="s">
        <v>247</v>
      </c>
      <c r="B47" s="29" t="s">
        <v>248</v>
      </c>
      <c r="C47" s="27">
        <v>15</v>
      </c>
      <c r="D47" s="27">
        <v>9.24</v>
      </c>
      <c r="E47" s="28">
        <v>5.76</v>
      </c>
      <c r="F47" s="28">
        <v>0</v>
      </c>
      <c r="G47" s="27">
        <v>107.66</v>
      </c>
      <c r="H47" s="27">
        <v>53.52</v>
      </c>
      <c r="I47" s="28">
        <v>54.14</v>
      </c>
      <c r="J47" s="28">
        <v>0</v>
      </c>
      <c r="K47" s="45">
        <v>-23.6</v>
      </c>
      <c r="L47" s="45">
        <v>-33</v>
      </c>
      <c r="M47" s="45">
        <v>9.4</v>
      </c>
      <c r="N47" s="27">
        <v>48</v>
      </c>
      <c r="O47" s="27">
        <v>42.24</v>
      </c>
      <c r="P47" s="28">
        <v>5.76</v>
      </c>
      <c r="Q47" s="28">
        <v>0</v>
      </c>
      <c r="R47" s="27">
        <v>98.26</v>
      </c>
      <c r="S47" s="27">
        <v>44.12</v>
      </c>
      <c r="T47" s="28">
        <v>54.14</v>
      </c>
      <c r="U47" s="28">
        <v>0</v>
      </c>
      <c r="V47" s="50">
        <v>27.86</v>
      </c>
      <c r="W47" s="51">
        <v>16.5</v>
      </c>
      <c r="X47" s="50">
        <v>11.36</v>
      </c>
      <c r="Y47" s="50">
        <v>98.26</v>
      </c>
      <c r="Z47" s="51">
        <v>54</v>
      </c>
      <c r="AA47" s="50">
        <v>44.26</v>
      </c>
      <c r="AB47" s="50">
        <v>20.14</v>
      </c>
      <c r="AC47" s="51">
        <v>25.74</v>
      </c>
      <c r="AD47" s="50">
        <v>-5.6</v>
      </c>
      <c r="AE47" s="50">
        <v>0</v>
      </c>
      <c r="AF47" s="51">
        <v>-9.8800000000000008</v>
      </c>
      <c r="AG47" s="51">
        <v>9.8799999999999901</v>
      </c>
      <c r="AH47" s="50">
        <v>20.14</v>
      </c>
      <c r="AI47" s="51">
        <v>15.86</v>
      </c>
      <c r="AJ47" s="51">
        <v>4.2799999999999896</v>
      </c>
      <c r="AK47" s="51">
        <v>20.14</v>
      </c>
      <c r="AL47" s="50">
        <v>0</v>
      </c>
      <c r="AM47" s="51">
        <v>-4.2799999999999896</v>
      </c>
      <c r="AN47" s="50">
        <v>4.2799999999999896</v>
      </c>
      <c r="AO47" s="61"/>
    </row>
    <row r="48" spans="1:41" s="1" customFormat="1" ht="21">
      <c r="A48" s="32" t="s">
        <v>249</v>
      </c>
      <c r="B48" s="29" t="s">
        <v>250</v>
      </c>
      <c r="C48" s="27">
        <v>88.6</v>
      </c>
      <c r="D48" s="27">
        <v>53.64</v>
      </c>
      <c r="E48" s="28">
        <v>34.96</v>
      </c>
      <c r="F48" s="28">
        <v>0</v>
      </c>
      <c r="G48" s="27">
        <v>202.08</v>
      </c>
      <c r="H48" s="27">
        <v>76.08</v>
      </c>
      <c r="I48" s="28">
        <v>126</v>
      </c>
      <c r="J48" s="28">
        <v>0</v>
      </c>
      <c r="K48" s="45">
        <v>-17.7</v>
      </c>
      <c r="L48" s="45">
        <v>3.2</v>
      </c>
      <c r="M48" s="45">
        <v>-20.9</v>
      </c>
      <c r="N48" s="27">
        <v>85.4</v>
      </c>
      <c r="O48" s="27">
        <v>50.44</v>
      </c>
      <c r="P48" s="28">
        <v>34.96</v>
      </c>
      <c r="Q48" s="28">
        <v>0</v>
      </c>
      <c r="R48" s="27">
        <v>222.98</v>
      </c>
      <c r="S48" s="27">
        <v>96.98</v>
      </c>
      <c r="T48" s="28">
        <v>126</v>
      </c>
      <c r="U48" s="28">
        <v>0</v>
      </c>
      <c r="V48" s="50">
        <v>80.94</v>
      </c>
      <c r="W48" s="51">
        <v>47.1</v>
      </c>
      <c r="X48" s="50">
        <v>33.840000000000003</v>
      </c>
      <c r="Y48" s="50">
        <v>224.3</v>
      </c>
      <c r="Z48" s="51">
        <v>98.3</v>
      </c>
      <c r="AA48" s="50">
        <v>126</v>
      </c>
      <c r="AB48" s="50">
        <v>4.4599999999999902</v>
      </c>
      <c r="AC48" s="51">
        <v>3.34</v>
      </c>
      <c r="AD48" s="50">
        <v>1.1199999999999899</v>
      </c>
      <c r="AE48" s="50">
        <v>-1.3200000000000101</v>
      </c>
      <c r="AF48" s="51">
        <v>-1.3200000000000101</v>
      </c>
      <c r="AG48" s="51">
        <v>0</v>
      </c>
      <c r="AH48" s="50">
        <v>3.1399999999999801</v>
      </c>
      <c r="AI48" s="51">
        <v>2.0199999999999898</v>
      </c>
      <c r="AJ48" s="51">
        <v>1.1199999999999899</v>
      </c>
      <c r="AK48" s="51">
        <v>4.4599999999999902</v>
      </c>
      <c r="AL48" s="50">
        <v>-1.3200000000000101</v>
      </c>
      <c r="AM48" s="51">
        <v>-2.44</v>
      </c>
      <c r="AN48" s="50">
        <v>1.1199999999999899</v>
      </c>
      <c r="AO48" s="59"/>
    </row>
    <row r="49" spans="1:41" s="1" customFormat="1" ht="21">
      <c r="A49" s="32" t="s">
        <v>251</v>
      </c>
      <c r="B49" s="29" t="s">
        <v>252</v>
      </c>
      <c r="C49" s="27">
        <v>22.2</v>
      </c>
      <c r="D49" s="27">
        <v>13.56</v>
      </c>
      <c r="E49" s="28">
        <v>8.64</v>
      </c>
      <c r="F49" s="28">
        <v>0</v>
      </c>
      <c r="G49" s="27">
        <v>166.27</v>
      </c>
      <c r="H49" s="27">
        <v>74.040000000000006</v>
      </c>
      <c r="I49" s="28">
        <v>92.23</v>
      </c>
      <c r="J49" s="28">
        <v>0</v>
      </c>
      <c r="K49" s="45">
        <v>-45.89</v>
      </c>
      <c r="L49" s="45">
        <v>-9.2799999999999994</v>
      </c>
      <c r="M49" s="45">
        <v>-36.61</v>
      </c>
      <c r="N49" s="27">
        <v>31.48</v>
      </c>
      <c r="O49" s="27">
        <v>22.84</v>
      </c>
      <c r="P49" s="28">
        <v>8.64</v>
      </c>
      <c r="Q49" s="28">
        <v>0</v>
      </c>
      <c r="R49" s="27">
        <v>202.88</v>
      </c>
      <c r="S49" s="27">
        <v>110.65</v>
      </c>
      <c r="T49" s="28">
        <v>92.23</v>
      </c>
      <c r="U49" s="28">
        <v>0</v>
      </c>
      <c r="V49" s="50">
        <v>31.38</v>
      </c>
      <c r="W49" s="51">
        <v>18.5</v>
      </c>
      <c r="X49" s="50">
        <v>12.88</v>
      </c>
      <c r="Y49" s="50">
        <v>202.88</v>
      </c>
      <c r="Z49" s="51">
        <v>79</v>
      </c>
      <c r="AA49" s="50">
        <v>123.88</v>
      </c>
      <c r="AB49" s="50">
        <v>0.100000000000003</v>
      </c>
      <c r="AC49" s="51">
        <v>4.34</v>
      </c>
      <c r="AD49" s="50">
        <v>-4.24</v>
      </c>
      <c r="AE49" s="50">
        <v>0</v>
      </c>
      <c r="AF49" s="51">
        <v>31.65</v>
      </c>
      <c r="AG49" s="51">
        <v>-31.65</v>
      </c>
      <c r="AH49" s="50">
        <v>0.100000000000003</v>
      </c>
      <c r="AI49" s="51">
        <v>0.100000000000003</v>
      </c>
      <c r="AJ49" s="51">
        <v>0</v>
      </c>
      <c r="AK49" s="51">
        <v>0.100000000000003</v>
      </c>
      <c r="AL49" s="50">
        <v>0</v>
      </c>
      <c r="AM49" s="51">
        <v>0</v>
      </c>
      <c r="AN49" s="50">
        <v>0</v>
      </c>
      <c r="AO49" s="61"/>
    </row>
    <row r="50" spans="1:41" s="1" customFormat="1" ht="21">
      <c r="A50" s="32" t="s">
        <v>253</v>
      </c>
      <c r="B50" s="29" t="s">
        <v>254</v>
      </c>
      <c r="C50" s="27">
        <v>0</v>
      </c>
      <c r="D50" s="27">
        <v>0</v>
      </c>
      <c r="E50" s="28">
        <v>0</v>
      </c>
      <c r="F50" s="28">
        <v>0</v>
      </c>
      <c r="G50" s="27">
        <v>0</v>
      </c>
      <c r="H50" s="27">
        <v>0</v>
      </c>
      <c r="I50" s="28">
        <v>0</v>
      </c>
      <c r="J50" s="28">
        <v>0</v>
      </c>
      <c r="K50" s="45">
        <v>-42.86</v>
      </c>
      <c r="L50" s="45">
        <v>-32.86</v>
      </c>
      <c r="M50" s="45">
        <v>-10</v>
      </c>
      <c r="N50" s="27">
        <v>32.86</v>
      </c>
      <c r="O50" s="27">
        <v>32.86</v>
      </c>
      <c r="P50" s="28">
        <v>0</v>
      </c>
      <c r="Q50" s="28">
        <v>0</v>
      </c>
      <c r="R50" s="27">
        <v>10</v>
      </c>
      <c r="S50" s="27">
        <v>10</v>
      </c>
      <c r="T50" s="28">
        <v>0</v>
      </c>
      <c r="U50" s="28">
        <v>0</v>
      </c>
      <c r="V50" s="50">
        <v>0</v>
      </c>
      <c r="W50" s="51">
        <v>0</v>
      </c>
      <c r="X50" s="50">
        <v>0</v>
      </c>
      <c r="Y50" s="50">
        <v>0</v>
      </c>
      <c r="Z50" s="51">
        <v>0</v>
      </c>
      <c r="AA50" s="50">
        <v>0</v>
      </c>
      <c r="AB50" s="50">
        <v>32.86</v>
      </c>
      <c r="AC50" s="51">
        <v>32.86</v>
      </c>
      <c r="AD50" s="50">
        <v>0</v>
      </c>
      <c r="AE50" s="50">
        <v>10</v>
      </c>
      <c r="AF50" s="51">
        <v>10</v>
      </c>
      <c r="AG50" s="51">
        <v>0</v>
      </c>
      <c r="AH50" s="50">
        <v>42.86</v>
      </c>
      <c r="AI50" s="51">
        <v>42.86</v>
      </c>
      <c r="AJ50" s="51">
        <v>0</v>
      </c>
      <c r="AK50" s="51">
        <v>32.86</v>
      </c>
      <c r="AL50" s="50">
        <v>10</v>
      </c>
      <c r="AM50" s="51">
        <v>10</v>
      </c>
      <c r="AN50" s="50">
        <v>0</v>
      </c>
      <c r="AO50" s="61"/>
    </row>
    <row r="51" spans="1:41" s="1" customFormat="1" ht="21">
      <c r="A51" s="32" t="s">
        <v>255</v>
      </c>
      <c r="B51" s="29" t="s">
        <v>256</v>
      </c>
      <c r="C51" s="27">
        <v>10.6</v>
      </c>
      <c r="D51" s="27">
        <v>6.6</v>
      </c>
      <c r="E51" s="28">
        <v>4</v>
      </c>
      <c r="F51" s="28">
        <v>0</v>
      </c>
      <c r="G51" s="27">
        <v>68.3</v>
      </c>
      <c r="H51" s="27">
        <v>41.04</v>
      </c>
      <c r="I51" s="28">
        <v>27.26</v>
      </c>
      <c r="J51" s="28">
        <v>0</v>
      </c>
      <c r="K51" s="45">
        <v>-49.4</v>
      </c>
      <c r="L51" s="45">
        <v>0.3</v>
      </c>
      <c r="M51" s="45">
        <v>-49.7</v>
      </c>
      <c r="N51" s="27">
        <v>10.3</v>
      </c>
      <c r="O51" s="27">
        <v>6.3</v>
      </c>
      <c r="P51" s="28">
        <v>4</v>
      </c>
      <c r="Q51" s="28">
        <v>0</v>
      </c>
      <c r="R51" s="27">
        <v>118</v>
      </c>
      <c r="S51" s="27">
        <v>90.74</v>
      </c>
      <c r="T51" s="28">
        <v>27.26</v>
      </c>
      <c r="U51" s="28">
        <v>0</v>
      </c>
      <c r="V51" s="50">
        <v>9.5</v>
      </c>
      <c r="W51" s="51">
        <v>5.5</v>
      </c>
      <c r="X51" s="50">
        <v>4</v>
      </c>
      <c r="Y51" s="50">
        <v>118</v>
      </c>
      <c r="Z51" s="51">
        <v>59</v>
      </c>
      <c r="AA51" s="50">
        <v>59</v>
      </c>
      <c r="AB51" s="50">
        <v>0.8</v>
      </c>
      <c r="AC51" s="51">
        <v>0.8</v>
      </c>
      <c r="AD51" s="50">
        <v>0</v>
      </c>
      <c r="AE51" s="50">
        <v>0</v>
      </c>
      <c r="AF51" s="51">
        <v>31.74</v>
      </c>
      <c r="AG51" s="51">
        <v>-31.74</v>
      </c>
      <c r="AH51" s="50">
        <v>0.8</v>
      </c>
      <c r="AI51" s="51">
        <v>0.8</v>
      </c>
      <c r="AJ51" s="51">
        <v>0</v>
      </c>
      <c r="AK51" s="51">
        <v>0.8</v>
      </c>
      <c r="AL51" s="50">
        <v>0</v>
      </c>
      <c r="AM51" s="51">
        <v>0</v>
      </c>
      <c r="AN51" s="50">
        <v>0</v>
      </c>
      <c r="AO51" s="61"/>
    </row>
    <row r="52" spans="1:41" s="1" customFormat="1" ht="21">
      <c r="A52" s="32" t="s">
        <v>257</v>
      </c>
      <c r="B52" s="29" t="s">
        <v>258</v>
      </c>
      <c r="C52" s="27">
        <v>0</v>
      </c>
      <c r="D52" s="27">
        <v>0</v>
      </c>
      <c r="E52" s="28">
        <v>0</v>
      </c>
      <c r="F52" s="28">
        <v>0</v>
      </c>
      <c r="G52" s="27">
        <v>18.079999999999998</v>
      </c>
      <c r="H52" s="27">
        <v>6.96</v>
      </c>
      <c r="I52" s="28">
        <v>11.12</v>
      </c>
      <c r="J52" s="28">
        <v>0</v>
      </c>
      <c r="K52" s="45">
        <v>18.079999999999998</v>
      </c>
      <c r="L52" s="45">
        <v>0</v>
      </c>
      <c r="M52" s="45">
        <v>18.079999999999998</v>
      </c>
      <c r="N52" s="27">
        <v>0</v>
      </c>
      <c r="O52" s="27">
        <v>0</v>
      </c>
      <c r="P52" s="28">
        <v>0</v>
      </c>
      <c r="Q52" s="28">
        <v>0</v>
      </c>
      <c r="R52" s="27">
        <v>0</v>
      </c>
      <c r="S52" s="27">
        <v>-11.12</v>
      </c>
      <c r="T52" s="28">
        <v>11.12</v>
      </c>
      <c r="U52" s="28">
        <v>0</v>
      </c>
      <c r="V52" s="50">
        <v>0</v>
      </c>
      <c r="W52" s="51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1">
        <v>0</v>
      </c>
      <c r="AD52" s="50">
        <v>0</v>
      </c>
      <c r="AE52" s="50">
        <v>0</v>
      </c>
      <c r="AF52" s="51">
        <v>-11.12</v>
      </c>
      <c r="AG52" s="51">
        <v>11.12</v>
      </c>
      <c r="AH52" s="50">
        <v>0</v>
      </c>
      <c r="AI52" s="51">
        <v>0</v>
      </c>
      <c r="AJ52" s="51">
        <v>0</v>
      </c>
      <c r="AK52" s="51">
        <v>0</v>
      </c>
      <c r="AL52" s="50">
        <v>0</v>
      </c>
      <c r="AM52" s="51">
        <v>0</v>
      </c>
      <c r="AN52" s="50">
        <v>0</v>
      </c>
      <c r="AO52" s="61"/>
    </row>
    <row r="53" spans="1:41" s="1" customFormat="1" ht="21">
      <c r="A53" s="32" t="s">
        <v>259</v>
      </c>
      <c r="B53" s="29" t="s">
        <v>260</v>
      </c>
      <c r="C53" s="27">
        <v>0</v>
      </c>
      <c r="D53" s="27">
        <v>0</v>
      </c>
      <c r="E53" s="28">
        <v>0</v>
      </c>
      <c r="F53" s="28">
        <v>0</v>
      </c>
      <c r="G53" s="27">
        <v>0</v>
      </c>
      <c r="H53" s="27">
        <v>0</v>
      </c>
      <c r="I53" s="28">
        <v>0</v>
      </c>
      <c r="J53" s="28">
        <v>0</v>
      </c>
      <c r="K53" s="45">
        <v>0</v>
      </c>
      <c r="L53" s="45"/>
      <c r="M53" s="45">
        <v>0</v>
      </c>
      <c r="N53" s="27">
        <v>0</v>
      </c>
      <c r="O53" s="27">
        <v>0</v>
      </c>
      <c r="P53" s="28">
        <v>0</v>
      </c>
      <c r="Q53" s="28">
        <v>0</v>
      </c>
      <c r="R53" s="27">
        <v>0</v>
      </c>
      <c r="S53" s="27">
        <v>0</v>
      </c>
      <c r="T53" s="28">
        <v>0</v>
      </c>
      <c r="U53" s="28">
        <v>0</v>
      </c>
      <c r="V53" s="50">
        <v>0</v>
      </c>
      <c r="W53" s="51">
        <v>0</v>
      </c>
      <c r="X53" s="50">
        <v>0</v>
      </c>
      <c r="Y53" s="50">
        <v>0</v>
      </c>
      <c r="Z53" s="51">
        <v>0</v>
      </c>
      <c r="AA53" s="50">
        <v>0</v>
      </c>
      <c r="AB53" s="50">
        <v>0</v>
      </c>
      <c r="AC53" s="51">
        <v>0</v>
      </c>
      <c r="AD53" s="50">
        <v>0</v>
      </c>
      <c r="AE53" s="50">
        <v>0</v>
      </c>
      <c r="AF53" s="51">
        <v>0</v>
      </c>
      <c r="AG53" s="51">
        <v>0</v>
      </c>
      <c r="AH53" s="50">
        <v>0</v>
      </c>
      <c r="AI53" s="51">
        <v>0</v>
      </c>
      <c r="AJ53" s="51">
        <v>0</v>
      </c>
      <c r="AK53" s="51">
        <v>0</v>
      </c>
      <c r="AL53" s="50">
        <v>0</v>
      </c>
      <c r="AM53" s="51">
        <v>0</v>
      </c>
      <c r="AN53" s="50">
        <v>0</v>
      </c>
      <c r="AO53" s="61"/>
    </row>
    <row r="54" spans="1:41" s="1" customFormat="1" ht="31.5">
      <c r="A54" s="32" t="s">
        <v>261</v>
      </c>
      <c r="B54" s="26" t="s">
        <v>262</v>
      </c>
      <c r="C54" s="27">
        <v>65.599999999999994</v>
      </c>
      <c r="D54" s="27">
        <v>39.840000000000003</v>
      </c>
      <c r="E54" s="28">
        <v>25.76</v>
      </c>
      <c r="F54" s="28">
        <v>0</v>
      </c>
      <c r="G54" s="27">
        <v>174.3</v>
      </c>
      <c r="H54" s="27">
        <v>104.64</v>
      </c>
      <c r="I54" s="28">
        <v>69.66</v>
      </c>
      <c r="J54" s="28">
        <v>0</v>
      </c>
      <c r="K54" s="45">
        <v>-69.819999999999993</v>
      </c>
      <c r="L54" s="45">
        <v>-16.3</v>
      </c>
      <c r="M54" s="45">
        <v>-53.52</v>
      </c>
      <c r="N54" s="27">
        <v>81.900000000000006</v>
      </c>
      <c r="O54" s="27">
        <v>56.14</v>
      </c>
      <c r="P54" s="28">
        <v>25.76</v>
      </c>
      <c r="Q54" s="28">
        <v>0</v>
      </c>
      <c r="R54" s="27">
        <v>227.82</v>
      </c>
      <c r="S54" s="27">
        <v>158.16</v>
      </c>
      <c r="T54" s="28">
        <v>69.66</v>
      </c>
      <c r="U54" s="28">
        <v>0</v>
      </c>
      <c r="V54" s="50">
        <v>52.86</v>
      </c>
      <c r="W54" s="51">
        <v>29.5</v>
      </c>
      <c r="X54" s="50">
        <v>23.36</v>
      </c>
      <c r="Y54" s="50">
        <v>186.52</v>
      </c>
      <c r="Z54" s="51">
        <v>95.32</v>
      </c>
      <c r="AA54" s="50">
        <v>91.2</v>
      </c>
      <c r="AB54" s="50">
        <v>29.04</v>
      </c>
      <c r="AC54" s="51">
        <v>26.64</v>
      </c>
      <c r="AD54" s="50">
        <v>2.4000000000000101</v>
      </c>
      <c r="AE54" s="50">
        <v>41.3</v>
      </c>
      <c r="AF54" s="51">
        <v>62.84</v>
      </c>
      <c r="AG54" s="51">
        <v>-21.54</v>
      </c>
      <c r="AH54" s="50">
        <v>70.34</v>
      </c>
      <c r="AI54" s="51">
        <v>70.34</v>
      </c>
      <c r="AJ54" s="51">
        <v>0</v>
      </c>
      <c r="AK54" s="51">
        <v>29.04</v>
      </c>
      <c r="AL54" s="50">
        <v>41.3</v>
      </c>
      <c r="AM54" s="51">
        <v>41.3</v>
      </c>
      <c r="AN54" s="50">
        <v>0</v>
      </c>
      <c r="AO54" s="59"/>
    </row>
    <row r="55" spans="1:41" s="1" customFormat="1" ht="33" customHeight="1">
      <c r="A55" s="22" t="s">
        <v>263</v>
      </c>
      <c r="B55" s="29" t="s">
        <v>264</v>
      </c>
      <c r="C55" s="27">
        <v>66.400000000000006</v>
      </c>
      <c r="D55" s="27">
        <v>40.08</v>
      </c>
      <c r="E55" s="28">
        <v>26.32</v>
      </c>
      <c r="F55" s="28">
        <v>0</v>
      </c>
      <c r="G55" s="27">
        <v>236.58</v>
      </c>
      <c r="H55" s="27">
        <v>107.64</v>
      </c>
      <c r="I55" s="28">
        <v>128.94</v>
      </c>
      <c r="J55" s="28">
        <v>0</v>
      </c>
      <c r="K55" s="45">
        <v>-63.74</v>
      </c>
      <c r="L55" s="45">
        <v>-14.8</v>
      </c>
      <c r="M55" s="45">
        <v>-48.94</v>
      </c>
      <c r="N55" s="27">
        <v>81.2</v>
      </c>
      <c r="O55" s="27">
        <v>54.88</v>
      </c>
      <c r="P55" s="28">
        <v>26.32</v>
      </c>
      <c r="Q55" s="28">
        <v>0</v>
      </c>
      <c r="R55" s="27">
        <v>285.52</v>
      </c>
      <c r="S55" s="27">
        <v>156.58000000000001</v>
      </c>
      <c r="T55" s="28">
        <v>128.94</v>
      </c>
      <c r="U55" s="28">
        <v>0</v>
      </c>
      <c r="V55" s="50">
        <v>63.46</v>
      </c>
      <c r="W55" s="51">
        <v>36.5</v>
      </c>
      <c r="X55" s="50">
        <v>26.96</v>
      </c>
      <c r="Y55" s="50">
        <v>26.84</v>
      </c>
      <c r="Z55" s="51">
        <v>0</v>
      </c>
      <c r="AA55" s="50">
        <v>26.84</v>
      </c>
      <c r="AB55" s="50">
        <v>17.739999999999998</v>
      </c>
      <c r="AC55" s="51">
        <v>18.38</v>
      </c>
      <c r="AD55" s="50">
        <v>-0.63999999999999302</v>
      </c>
      <c r="AE55" s="50">
        <v>258.68</v>
      </c>
      <c r="AF55" s="51">
        <v>156.58000000000001</v>
      </c>
      <c r="AG55" s="51">
        <v>102.1</v>
      </c>
      <c r="AH55" s="50">
        <v>276.42</v>
      </c>
      <c r="AI55" s="51">
        <v>174.96</v>
      </c>
      <c r="AJ55" s="51">
        <v>101.46</v>
      </c>
      <c r="AK55" s="51">
        <v>17.739999999999998</v>
      </c>
      <c r="AL55" s="50">
        <v>258.68</v>
      </c>
      <c r="AM55" s="51">
        <v>157.22</v>
      </c>
      <c r="AN55" s="50">
        <v>101.46</v>
      </c>
      <c r="AO55" s="59"/>
    </row>
    <row r="56" spans="1:41" s="1" customFormat="1" ht="42">
      <c r="A56" s="22" t="s">
        <v>265</v>
      </c>
      <c r="B56" s="31" t="s">
        <v>266</v>
      </c>
      <c r="C56" s="27">
        <v>9</v>
      </c>
      <c r="D56" s="27">
        <v>5.4</v>
      </c>
      <c r="E56" s="28">
        <v>3.6</v>
      </c>
      <c r="F56" s="28">
        <v>0</v>
      </c>
      <c r="G56" s="27">
        <v>57.5</v>
      </c>
      <c r="H56" s="27">
        <v>29.52</v>
      </c>
      <c r="I56" s="28">
        <v>27.98</v>
      </c>
      <c r="J56" s="28">
        <v>0</v>
      </c>
      <c r="K56" s="45">
        <v>-17.28</v>
      </c>
      <c r="L56" s="45">
        <v>-1.7</v>
      </c>
      <c r="M56" s="45">
        <v>-15.58</v>
      </c>
      <c r="N56" s="27">
        <v>10.7</v>
      </c>
      <c r="O56" s="27">
        <v>7.1</v>
      </c>
      <c r="P56" s="28">
        <v>3.6</v>
      </c>
      <c r="Q56" s="28">
        <v>0</v>
      </c>
      <c r="R56" s="27">
        <v>73.08</v>
      </c>
      <c r="S56" s="27">
        <v>45.1</v>
      </c>
      <c r="T56" s="28">
        <v>27.98</v>
      </c>
      <c r="U56" s="28">
        <v>0</v>
      </c>
      <c r="V56" s="50">
        <v>13.98</v>
      </c>
      <c r="W56" s="51">
        <v>3</v>
      </c>
      <c r="X56" s="50">
        <v>10.98</v>
      </c>
      <c r="Y56" s="50">
        <v>64.680000000000007</v>
      </c>
      <c r="Z56" s="51">
        <v>30.84</v>
      </c>
      <c r="AA56" s="50">
        <v>33.840000000000003</v>
      </c>
      <c r="AB56" s="50">
        <v>-3.28</v>
      </c>
      <c r="AC56" s="51">
        <v>4.0999999999999996</v>
      </c>
      <c r="AD56" s="50">
        <v>-7.38</v>
      </c>
      <c r="AE56" s="50">
        <v>8.4</v>
      </c>
      <c r="AF56" s="51">
        <v>14.26</v>
      </c>
      <c r="AG56" s="51">
        <v>-5.8600000000000101</v>
      </c>
      <c r="AH56" s="50">
        <v>5.1199999999999903</v>
      </c>
      <c r="AI56" s="51">
        <v>5.1199999999999903</v>
      </c>
      <c r="AJ56" s="51">
        <v>0</v>
      </c>
      <c r="AK56" s="51">
        <v>-3.28</v>
      </c>
      <c r="AL56" s="50">
        <v>8.4</v>
      </c>
      <c r="AM56" s="51">
        <v>8.4</v>
      </c>
      <c r="AN56" s="50">
        <v>0</v>
      </c>
      <c r="AO56" s="59"/>
    </row>
    <row r="57" spans="1:41" s="3" customFormat="1" ht="18.95" customHeight="1">
      <c r="A57" s="636" t="s">
        <v>267</v>
      </c>
      <c r="B57" s="23" t="s">
        <v>33</v>
      </c>
      <c r="C57" s="33">
        <v>245.2</v>
      </c>
      <c r="D57" s="33">
        <v>149.52000000000001</v>
      </c>
      <c r="E57" s="33">
        <v>95.68</v>
      </c>
      <c r="F57" s="33">
        <v>0</v>
      </c>
      <c r="G57" s="33">
        <v>1598.08</v>
      </c>
      <c r="H57" s="33">
        <v>657.96</v>
      </c>
      <c r="I57" s="33">
        <v>940.12</v>
      </c>
      <c r="J57" s="33">
        <v>0</v>
      </c>
      <c r="K57" s="33">
        <v>-124.39</v>
      </c>
      <c r="L57" s="33">
        <v>-5.2</v>
      </c>
      <c r="M57" s="33">
        <v>-119.19</v>
      </c>
      <c r="N57" s="33">
        <v>250.4</v>
      </c>
      <c r="O57" s="33">
        <v>154.72</v>
      </c>
      <c r="P57" s="33">
        <v>95.68</v>
      </c>
      <c r="Q57" s="33">
        <v>0</v>
      </c>
      <c r="R57" s="33">
        <v>1717.27</v>
      </c>
      <c r="S57" s="33">
        <v>777.15</v>
      </c>
      <c r="T57" s="33">
        <v>940.12</v>
      </c>
      <c r="U57" s="33">
        <v>0</v>
      </c>
      <c r="V57" s="33">
        <v>187.82</v>
      </c>
      <c r="W57" s="33">
        <v>101</v>
      </c>
      <c r="X57" s="33">
        <v>86.82</v>
      </c>
      <c r="Y57" s="33">
        <v>1475.44</v>
      </c>
      <c r="Z57" s="33">
        <v>558.24</v>
      </c>
      <c r="AA57" s="33">
        <v>917.2</v>
      </c>
      <c r="AB57" s="33">
        <v>62.58</v>
      </c>
      <c r="AC57" s="33">
        <v>53.72</v>
      </c>
      <c r="AD57" s="33">
        <v>8.8599999999999905</v>
      </c>
      <c r="AE57" s="33">
        <v>241.83</v>
      </c>
      <c r="AF57" s="33">
        <v>218.91</v>
      </c>
      <c r="AG57" s="33">
        <v>22.919999999999899</v>
      </c>
      <c r="AH57" s="33">
        <v>304.41000000000003</v>
      </c>
      <c r="AI57" s="33">
        <v>281.39</v>
      </c>
      <c r="AJ57" s="33">
        <v>23.0199999999999</v>
      </c>
      <c r="AK57" s="33">
        <v>62.58</v>
      </c>
      <c r="AL57" s="33">
        <v>241.83</v>
      </c>
      <c r="AM57" s="33">
        <v>218.81</v>
      </c>
      <c r="AN57" s="33">
        <v>23.0199999999999</v>
      </c>
      <c r="AO57" s="60"/>
    </row>
    <row r="58" spans="1:41" s="1" customFormat="1" ht="21">
      <c r="A58" s="637"/>
      <c r="B58" s="29" t="s">
        <v>268</v>
      </c>
      <c r="C58" s="27">
        <v>125.2</v>
      </c>
      <c r="D58" s="27">
        <v>76.319999999999993</v>
      </c>
      <c r="E58" s="28">
        <v>48.88</v>
      </c>
      <c r="F58" s="28">
        <v>0</v>
      </c>
      <c r="G58" s="27">
        <v>946.8</v>
      </c>
      <c r="H58" s="27">
        <v>378.72</v>
      </c>
      <c r="I58" s="28">
        <v>568.08000000000004</v>
      </c>
      <c r="J58" s="28">
        <v>0</v>
      </c>
      <c r="K58" s="45">
        <v>6.45</v>
      </c>
      <c r="L58" s="45">
        <v>7.2</v>
      </c>
      <c r="M58" s="45">
        <v>-0.75</v>
      </c>
      <c r="N58" s="27">
        <v>118</v>
      </c>
      <c r="O58" s="27">
        <v>69.12</v>
      </c>
      <c r="P58" s="28">
        <v>48.88</v>
      </c>
      <c r="Q58" s="28">
        <v>0</v>
      </c>
      <c r="R58" s="27">
        <v>947.55</v>
      </c>
      <c r="S58" s="27">
        <v>379.47</v>
      </c>
      <c r="T58" s="28">
        <v>568.08000000000004</v>
      </c>
      <c r="U58" s="28">
        <v>0</v>
      </c>
      <c r="V58" s="50">
        <v>110.38</v>
      </c>
      <c r="W58" s="51">
        <v>64.7</v>
      </c>
      <c r="X58" s="50">
        <v>45.68</v>
      </c>
      <c r="Y58" s="50">
        <v>872.16</v>
      </c>
      <c r="Z58" s="51">
        <v>330</v>
      </c>
      <c r="AA58" s="50">
        <v>542.16</v>
      </c>
      <c r="AB58" s="50">
        <v>7.6199999999999797</v>
      </c>
      <c r="AC58" s="51">
        <v>4.4199999999999902</v>
      </c>
      <c r="AD58" s="50">
        <v>3.2</v>
      </c>
      <c r="AE58" s="50">
        <v>75.39</v>
      </c>
      <c r="AF58" s="51">
        <v>49.47</v>
      </c>
      <c r="AG58" s="51">
        <v>25.92</v>
      </c>
      <c r="AH58" s="50">
        <v>83.01</v>
      </c>
      <c r="AI58" s="51">
        <v>53.89</v>
      </c>
      <c r="AJ58" s="51">
        <v>29.119999999999902</v>
      </c>
      <c r="AK58" s="51">
        <v>7.6199999999999797</v>
      </c>
      <c r="AL58" s="50">
        <v>75.39</v>
      </c>
      <c r="AM58" s="51">
        <v>46.27</v>
      </c>
      <c r="AN58" s="50">
        <v>29.12</v>
      </c>
      <c r="AO58" s="59"/>
    </row>
    <row r="59" spans="1:41" s="1" customFormat="1" ht="21">
      <c r="A59" s="637"/>
      <c r="B59" s="29" t="s">
        <v>269</v>
      </c>
      <c r="C59" s="27">
        <v>100</v>
      </c>
      <c r="D59" s="27">
        <v>60.96</v>
      </c>
      <c r="E59" s="28">
        <v>39.04</v>
      </c>
      <c r="F59" s="28">
        <v>0</v>
      </c>
      <c r="G59" s="27">
        <v>548.38</v>
      </c>
      <c r="H59" s="27">
        <v>235.08</v>
      </c>
      <c r="I59" s="28">
        <v>313.3</v>
      </c>
      <c r="J59" s="28">
        <v>0</v>
      </c>
      <c r="K59" s="45">
        <v>-138.66</v>
      </c>
      <c r="L59" s="45">
        <v>-12.8</v>
      </c>
      <c r="M59" s="45">
        <v>-125.86</v>
      </c>
      <c r="N59" s="27">
        <v>112.8</v>
      </c>
      <c r="O59" s="27">
        <v>73.760000000000005</v>
      </c>
      <c r="P59" s="28">
        <v>39.04</v>
      </c>
      <c r="Q59" s="28">
        <v>0</v>
      </c>
      <c r="R59" s="27">
        <v>674.24</v>
      </c>
      <c r="S59" s="27">
        <v>360.94</v>
      </c>
      <c r="T59" s="28">
        <v>313.3</v>
      </c>
      <c r="U59" s="28">
        <v>0</v>
      </c>
      <c r="V59" s="50">
        <v>58.48</v>
      </c>
      <c r="W59" s="51">
        <v>25.2</v>
      </c>
      <c r="X59" s="50">
        <v>33.28</v>
      </c>
      <c r="Y59" s="50">
        <v>494.96</v>
      </c>
      <c r="Z59" s="51">
        <v>182</v>
      </c>
      <c r="AA59" s="50">
        <v>312.95999999999998</v>
      </c>
      <c r="AB59" s="50">
        <v>54.32</v>
      </c>
      <c r="AC59" s="51">
        <v>48.56</v>
      </c>
      <c r="AD59" s="50">
        <v>5.75999999999999</v>
      </c>
      <c r="AE59" s="50">
        <v>179.28</v>
      </c>
      <c r="AF59" s="51">
        <v>178.94</v>
      </c>
      <c r="AG59" s="51">
        <v>0.33999999999997499</v>
      </c>
      <c r="AH59" s="50">
        <v>233.6</v>
      </c>
      <c r="AI59" s="51">
        <v>227.5</v>
      </c>
      <c r="AJ59" s="51">
        <v>6.0999999999999703</v>
      </c>
      <c r="AK59" s="51">
        <v>54.32</v>
      </c>
      <c r="AL59" s="50">
        <v>179.28</v>
      </c>
      <c r="AM59" s="51">
        <v>173.18</v>
      </c>
      <c r="AN59" s="50">
        <v>6.0999999999999703</v>
      </c>
      <c r="AO59" s="59"/>
    </row>
    <row r="60" spans="1:41" s="1" customFormat="1" ht="42">
      <c r="A60" s="637"/>
      <c r="B60" s="29" t="s">
        <v>270</v>
      </c>
      <c r="C60" s="27">
        <v>19.600000000000001</v>
      </c>
      <c r="D60" s="27">
        <v>12</v>
      </c>
      <c r="E60" s="28">
        <v>7.6</v>
      </c>
      <c r="F60" s="28">
        <v>0</v>
      </c>
      <c r="G60" s="27">
        <v>98.98</v>
      </c>
      <c r="H60" s="27">
        <v>42.48</v>
      </c>
      <c r="I60" s="28">
        <v>56.5</v>
      </c>
      <c r="J60" s="28">
        <v>0</v>
      </c>
      <c r="K60" s="45">
        <v>10.08</v>
      </c>
      <c r="L60" s="45">
        <v>0.7</v>
      </c>
      <c r="M60" s="45">
        <v>9.3800000000000008</v>
      </c>
      <c r="N60" s="27">
        <v>18.899999999999999</v>
      </c>
      <c r="O60" s="27">
        <v>11.3</v>
      </c>
      <c r="P60" s="28">
        <v>7.6</v>
      </c>
      <c r="Q60" s="28">
        <v>0</v>
      </c>
      <c r="R60" s="27">
        <v>89.6</v>
      </c>
      <c r="S60" s="27">
        <v>33.1</v>
      </c>
      <c r="T60" s="28">
        <v>56.5</v>
      </c>
      <c r="U60" s="28">
        <v>0</v>
      </c>
      <c r="V60" s="50">
        <v>18.22</v>
      </c>
      <c r="W60" s="51">
        <v>11.1</v>
      </c>
      <c r="X60" s="50">
        <v>7.12</v>
      </c>
      <c r="Y60" s="50">
        <v>101.84</v>
      </c>
      <c r="Z60" s="51">
        <v>42</v>
      </c>
      <c r="AA60" s="50">
        <v>59.84</v>
      </c>
      <c r="AB60" s="50">
        <v>0.68000000000000205</v>
      </c>
      <c r="AC60" s="51">
        <v>0.20000000000000101</v>
      </c>
      <c r="AD60" s="50">
        <v>0.48000000000000098</v>
      </c>
      <c r="AE60" s="50">
        <v>-12.24</v>
      </c>
      <c r="AF60" s="51">
        <v>-8.9000000000000092</v>
      </c>
      <c r="AG60" s="51">
        <v>-3.3399999999999901</v>
      </c>
      <c r="AH60" s="50">
        <v>-11.56</v>
      </c>
      <c r="AI60" s="51">
        <v>0</v>
      </c>
      <c r="AJ60" s="51">
        <v>-11.56</v>
      </c>
      <c r="AK60" s="51">
        <v>0.68000000000000205</v>
      </c>
      <c r="AL60" s="50">
        <v>-12.24</v>
      </c>
      <c r="AM60" s="51">
        <v>-0.68000000000000205</v>
      </c>
      <c r="AN60" s="50">
        <v>-11.56</v>
      </c>
      <c r="AO60" s="59"/>
    </row>
    <row r="61" spans="1:41" s="1" customFormat="1" ht="21">
      <c r="A61" s="637"/>
      <c r="B61" s="29" t="s">
        <v>271</v>
      </c>
      <c r="C61" s="27">
        <v>0</v>
      </c>
      <c r="D61" s="27">
        <v>0</v>
      </c>
      <c r="E61" s="28">
        <v>0</v>
      </c>
      <c r="F61" s="28">
        <v>0</v>
      </c>
      <c r="G61" s="27">
        <v>0</v>
      </c>
      <c r="H61" s="27">
        <v>0</v>
      </c>
      <c r="I61" s="28">
        <v>0</v>
      </c>
      <c r="J61" s="28">
        <v>0</v>
      </c>
      <c r="K61" s="45">
        <v>0</v>
      </c>
      <c r="L61" s="45">
        <v>0</v>
      </c>
      <c r="M61" s="45">
        <v>0</v>
      </c>
      <c r="N61" s="27">
        <v>0</v>
      </c>
      <c r="O61" s="27">
        <v>0</v>
      </c>
      <c r="P61" s="28">
        <v>0</v>
      </c>
      <c r="Q61" s="28">
        <v>0</v>
      </c>
      <c r="R61" s="27">
        <v>0</v>
      </c>
      <c r="S61" s="27">
        <v>0</v>
      </c>
      <c r="T61" s="28">
        <v>0</v>
      </c>
      <c r="U61" s="28">
        <v>0</v>
      </c>
      <c r="V61" s="50">
        <v>0</v>
      </c>
      <c r="W61" s="51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1">
        <v>0</v>
      </c>
      <c r="AD61" s="50">
        <v>0</v>
      </c>
      <c r="AE61" s="50">
        <v>0</v>
      </c>
      <c r="AF61" s="51">
        <v>0</v>
      </c>
      <c r="AG61" s="51">
        <v>0</v>
      </c>
      <c r="AH61" s="50">
        <v>0</v>
      </c>
      <c r="AI61" s="51">
        <v>0</v>
      </c>
      <c r="AJ61" s="51">
        <v>0</v>
      </c>
      <c r="AK61" s="51">
        <v>0</v>
      </c>
      <c r="AL61" s="50">
        <v>0</v>
      </c>
      <c r="AM61" s="51">
        <v>0</v>
      </c>
      <c r="AN61" s="50">
        <v>0</v>
      </c>
      <c r="AO61" s="61"/>
    </row>
    <row r="62" spans="1:41" s="1" customFormat="1" ht="42">
      <c r="A62" s="637"/>
      <c r="B62" s="38" t="s">
        <v>272</v>
      </c>
      <c r="C62" s="27">
        <v>0.4</v>
      </c>
      <c r="D62" s="27">
        <v>0.24</v>
      </c>
      <c r="E62" s="28">
        <v>0.16</v>
      </c>
      <c r="F62" s="28">
        <v>0</v>
      </c>
      <c r="G62" s="27">
        <v>3.92</v>
      </c>
      <c r="H62" s="27">
        <v>1.68</v>
      </c>
      <c r="I62" s="28">
        <v>2.2400000000000002</v>
      </c>
      <c r="J62" s="28">
        <v>0</v>
      </c>
      <c r="K62" s="45">
        <v>-2.2599999999999998</v>
      </c>
      <c r="L62" s="45">
        <v>-0.3</v>
      </c>
      <c r="M62" s="45">
        <v>-1.96</v>
      </c>
      <c r="N62" s="27">
        <v>0.7</v>
      </c>
      <c r="O62" s="27">
        <v>0.54</v>
      </c>
      <c r="P62" s="28">
        <v>0.16</v>
      </c>
      <c r="Q62" s="28">
        <v>0</v>
      </c>
      <c r="R62" s="27">
        <v>5.88</v>
      </c>
      <c r="S62" s="27">
        <v>3.64</v>
      </c>
      <c r="T62" s="28">
        <v>2.2400000000000002</v>
      </c>
      <c r="U62" s="28">
        <v>0</v>
      </c>
      <c r="V62" s="53">
        <v>0.74</v>
      </c>
      <c r="W62" s="51">
        <v>0</v>
      </c>
      <c r="X62" s="50">
        <v>0.74</v>
      </c>
      <c r="Y62" s="53">
        <v>6.48</v>
      </c>
      <c r="Z62" s="51">
        <v>4.24</v>
      </c>
      <c r="AA62" s="50">
        <v>2.2400000000000002</v>
      </c>
      <c r="AB62" s="50">
        <v>-0.04</v>
      </c>
      <c r="AC62" s="51">
        <v>0.54</v>
      </c>
      <c r="AD62" s="50">
        <v>-0.57999999999999996</v>
      </c>
      <c r="AE62" s="50">
        <v>-0.60000000000000098</v>
      </c>
      <c r="AF62" s="51">
        <v>-0.60000000000000098</v>
      </c>
      <c r="AG62" s="51">
        <v>0</v>
      </c>
      <c r="AH62" s="50">
        <v>-0.64000000000000101</v>
      </c>
      <c r="AI62" s="51">
        <v>0</v>
      </c>
      <c r="AJ62" s="51">
        <v>-0.64000000000000101</v>
      </c>
      <c r="AK62" s="51">
        <v>-0.04</v>
      </c>
      <c r="AL62" s="50">
        <v>-0.60000000000000098</v>
      </c>
      <c r="AM62" s="51">
        <v>0.04</v>
      </c>
      <c r="AN62" s="50">
        <v>-0.64000000000000101</v>
      </c>
      <c r="AO62" s="59"/>
    </row>
    <row r="63" spans="1:41" s="1" customFormat="1" ht="27" customHeight="1">
      <c r="A63" s="39" t="s">
        <v>273</v>
      </c>
      <c r="B63" s="40" t="s">
        <v>274</v>
      </c>
      <c r="C63" s="21">
        <v>1535.2</v>
      </c>
      <c r="D63" s="21">
        <v>1033.8800000000001</v>
      </c>
      <c r="E63" s="21">
        <v>501.32</v>
      </c>
      <c r="F63" s="21">
        <v>0</v>
      </c>
      <c r="G63" s="21">
        <v>8503.68</v>
      </c>
      <c r="H63" s="21">
        <v>3188.88</v>
      </c>
      <c r="I63" s="21">
        <v>5314.8</v>
      </c>
      <c r="J63" s="21">
        <v>0</v>
      </c>
      <c r="K63" s="21">
        <v>31</v>
      </c>
      <c r="L63" s="21">
        <v>0</v>
      </c>
      <c r="M63" s="21">
        <v>31</v>
      </c>
      <c r="N63" s="21">
        <v>1535.2</v>
      </c>
      <c r="O63" s="21">
        <v>1033.8800000000001</v>
      </c>
      <c r="P63" s="21">
        <v>501.32</v>
      </c>
      <c r="Q63" s="21">
        <v>0</v>
      </c>
      <c r="R63" s="21">
        <v>8472.68</v>
      </c>
      <c r="S63" s="21">
        <v>3103.2</v>
      </c>
      <c r="T63" s="21">
        <v>5369.48</v>
      </c>
      <c r="U63" s="21">
        <v>0</v>
      </c>
      <c r="V63" s="21">
        <v>1253.8800000000001</v>
      </c>
      <c r="W63" s="21">
        <v>761.82</v>
      </c>
      <c r="X63" s="21">
        <v>492.06</v>
      </c>
      <c r="Y63" s="21">
        <v>7311.87</v>
      </c>
      <c r="Z63" s="21">
        <v>2756.08</v>
      </c>
      <c r="AA63" s="21">
        <v>4555.79</v>
      </c>
      <c r="AB63" s="21">
        <v>281.32</v>
      </c>
      <c r="AC63" s="21">
        <v>272.06</v>
      </c>
      <c r="AD63" s="21">
        <v>9.2599999999999802</v>
      </c>
      <c r="AE63" s="21">
        <v>1160.81</v>
      </c>
      <c r="AF63" s="21">
        <v>347.12</v>
      </c>
      <c r="AG63" s="21">
        <v>813.69</v>
      </c>
      <c r="AH63" s="21">
        <v>1442.13</v>
      </c>
      <c r="AI63" s="21">
        <v>710.71</v>
      </c>
      <c r="AJ63" s="21">
        <v>731.42</v>
      </c>
      <c r="AK63" s="21">
        <v>281.32</v>
      </c>
      <c r="AL63" s="21">
        <v>1160.81</v>
      </c>
      <c r="AM63" s="21">
        <v>429.39</v>
      </c>
      <c r="AN63" s="21">
        <v>731.42</v>
      </c>
      <c r="AO63" s="62"/>
    </row>
    <row r="64" spans="1:41" s="1" customFormat="1" ht="32.25">
      <c r="A64" s="41" t="s">
        <v>247</v>
      </c>
      <c r="B64" s="42" t="s">
        <v>275</v>
      </c>
      <c r="C64" s="27">
        <v>5</v>
      </c>
      <c r="D64" s="27">
        <v>3</v>
      </c>
      <c r="E64" s="28">
        <v>2</v>
      </c>
      <c r="F64" s="28">
        <v>0</v>
      </c>
      <c r="G64" s="27">
        <v>18.559999999999999</v>
      </c>
      <c r="H64" s="27">
        <v>6.96</v>
      </c>
      <c r="I64" s="28">
        <v>11.6</v>
      </c>
      <c r="J64" s="28">
        <v>0</v>
      </c>
      <c r="K64" s="45">
        <v>0</v>
      </c>
      <c r="L64" s="45"/>
      <c r="M64" s="45"/>
      <c r="N64" s="27">
        <v>5</v>
      </c>
      <c r="O64" s="27">
        <v>3</v>
      </c>
      <c r="P64" s="28">
        <v>2</v>
      </c>
      <c r="Q64" s="28">
        <v>0</v>
      </c>
      <c r="R64" s="27">
        <v>18.559999999999999</v>
      </c>
      <c r="S64" s="27">
        <v>6.96</v>
      </c>
      <c r="T64" s="28">
        <v>11.6</v>
      </c>
      <c r="U64" s="28">
        <v>0</v>
      </c>
      <c r="V64" s="50">
        <v>11.93</v>
      </c>
      <c r="W64" s="51">
        <v>7.16</v>
      </c>
      <c r="X64" s="50">
        <v>4.7699999999999996</v>
      </c>
      <c r="Y64" s="50">
        <v>46.39</v>
      </c>
      <c r="Z64" s="51">
        <v>17.95</v>
      </c>
      <c r="AA64" s="50">
        <v>28.44</v>
      </c>
      <c r="AB64" s="50">
        <v>-6.93</v>
      </c>
      <c r="AC64" s="51">
        <v>-4.16</v>
      </c>
      <c r="AD64" s="50">
        <v>-2.77</v>
      </c>
      <c r="AE64" s="50">
        <v>-27.83</v>
      </c>
      <c r="AF64" s="51">
        <v>-10.99</v>
      </c>
      <c r="AG64" s="51">
        <v>-16.84</v>
      </c>
      <c r="AH64" s="50">
        <v>-34.76</v>
      </c>
      <c r="AI64" s="51">
        <v>0</v>
      </c>
      <c r="AJ64" s="51">
        <v>-34.76</v>
      </c>
      <c r="AK64" s="51">
        <v>-6.93</v>
      </c>
      <c r="AL64" s="50">
        <v>-27.83</v>
      </c>
      <c r="AM64" s="51">
        <v>6.93</v>
      </c>
      <c r="AN64" s="50">
        <v>-34.76</v>
      </c>
      <c r="AO64" s="62"/>
    </row>
    <row r="65" spans="1:41" s="1" customFormat="1" ht="31.5">
      <c r="A65" s="63" t="s">
        <v>259</v>
      </c>
      <c r="B65" s="64" t="s">
        <v>276</v>
      </c>
      <c r="C65" s="27">
        <v>0.4</v>
      </c>
      <c r="D65" s="27">
        <v>0.24</v>
      </c>
      <c r="E65" s="28">
        <v>0.16</v>
      </c>
      <c r="F65" s="28">
        <v>0</v>
      </c>
      <c r="G65" s="27">
        <v>6.4</v>
      </c>
      <c r="H65" s="27">
        <v>2.4</v>
      </c>
      <c r="I65" s="28">
        <v>4</v>
      </c>
      <c r="J65" s="28">
        <v>0</v>
      </c>
      <c r="K65" s="45">
        <v>0</v>
      </c>
      <c r="L65" s="45"/>
      <c r="M65" s="45"/>
      <c r="N65" s="27">
        <v>0.4</v>
      </c>
      <c r="O65" s="27">
        <v>0.24</v>
      </c>
      <c r="P65" s="28">
        <v>0.16</v>
      </c>
      <c r="Q65" s="28">
        <v>0</v>
      </c>
      <c r="R65" s="27">
        <v>6.4</v>
      </c>
      <c r="S65" s="27">
        <v>2.4</v>
      </c>
      <c r="T65" s="28">
        <v>4</v>
      </c>
      <c r="U65" s="28">
        <v>0</v>
      </c>
      <c r="V65" s="50">
        <v>0.8</v>
      </c>
      <c r="W65" s="51">
        <v>0.48</v>
      </c>
      <c r="X65" s="50">
        <v>0.32</v>
      </c>
      <c r="Y65" s="50">
        <v>7.07</v>
      </c>
      <c r="Z65" s="51">
        <v>2.79</v>
      </c>
      <c r="AA65" s="50">
        <v>4.28</v>
      </c>
      <c r="AB65" s="50">
        <v>-0.4</v>
      </c>
      <c r="AC65" s="51">
        <v>-0.24</v>
      </c>
      <c r="AD65" s="50">
        <v>-0.16</v>
      </c>
      <c r="AE65" s="50">
        <v>-0.67</v>
      </c>
      <c r="AF65" s="51">
        <v>-0.39</v>
      </c>
      <c r="AG65" s="51">
        <v>-0.28000000000000003</v>
      </c>
      <c r="AH65" s="50">
        <v>-1.07</v>
      </c>
      <c r="AI65" s="51">
        <v>0</v>
      </c>
      <c r="AJ65" s="51">
        <v>-1.07</v>
      </c>
      <c r="AK65" s="51">
        <v>-0.4</v>
      </c>
      <c r="AL65" s="50">
        <v>-0.67</v>
      </c>
      <c r="AM65" s="51">
        <v>0.4</v>
      </c>
      <c r="AN65" s="50">
        <v>-1.07</v>
      </c>
      <c r="AO65" s="62"/>
    </row>
    <row r="66" spans="1:41" s="1" customFormat="1" ht="21.75">
      <c r="A66" s="41" t="s">
        <v>223</v>
      </c>
      <c r="B66" s="42" t="s">
        <v>277</v>
      </c>
      <c r="C66" s="27">
        <v>135.6</v>
      </c>
      <c r="D66" s="27">
        <v>82.56</v>
      </c>
      <c r="E66" s="28">
        <v>53.04</v>
      </c>
      <c r="F66" s="28">
        <v>0</v>
      </c>
      <c r="G66" s="27">
        <v>809.92</v>
      </c>
      <c r="H66" s="27">
        <v>303.72000000000003</v>
      </c>
      <c r="I66" s="28">
        <v>506.2</v>
      </c>
      <c r="J66" s="28">
        <v>0</v>
      </c>
      <c r="K66" s="45">
        <v>0</v>
      </c>
      <c r="L66" s="45"/>
      <c r="M66" s="45"/>
      <c r="N66" s="27">
        <v>135.6</v>
      </c>
      <c r="O66" s="27">
        <v>82.56</v>
      </c>
      <c r="P66" s="28">
        <v>53.04</v>
      </c>
      <c r="Q66" s="28">
        <v>0</v>
      </c>
      <c r="R66" s="27">
        <v>809.92</v>
      </c>
      <c r="S66" s="27">
        <v>303.72000000000003</v>
      </c>
      <c r="T66" s="28">
        <v>506.2</v>
      </c>
      <c r="U66" s="28">
        <v>0</v>
      </c>
      <c r="V66" s="50">
        <v>93.8</v>
      </c>
      <c r="W66" s="51">
        <v>57.16</v>
      </c>
      <c r="X66" s="50">
        <v>36.64</v>
      </c>
      <c r="Y66" s="50">
        <v>684.63</v>
      </c>
      <c r="Z66" s="51">
        <v>241.21</v>
      </c>
      <c r="AA66" s="50">
        <v>443.42</v>
      </c>
      <c r="AB66" s="50">
        <v>41.8</v>
      </c>
      <c r="AC66" s="51">
        <v>25.4</v>
      </c>
      <c r="AD66" s="50">
        <v>16.399999999999999</v>
      </c>
      <c r="AE66" s="50">
        <v>125.29</v>
      </c>
      <c r="AF66" s="51">
        <v>62.51</v>
      </c>
      <c r="AG66" s="51">
        <v>62.779999999999902</v>
      </c>
      <c r="AH66" s="50">
        <v>167.09</v>
      </c>
      <c r="AI66" s="51">
        <v>87.91</v>
      </c>
      <c r="AJ66" s="51">
        <v>79.179999999999893</v>
      </c>
      <c r="AK66" s="51">
        <v>41.8</v>
      </c>
      <c r="AL66" s="50">
        <v>125.29</v>
      </c>
      <c r="AM66" s="51">
        <v>46.11</v>
      </c>
      <c r="AN66" s="50">
        <v>79.179999999999893</v>
      </c>
      <c r="AO66" s="62"/>
    </row>
    <row r="67" spans="1:41" s="1" customFormat="1" ht="10.5">
      <c r="A67" s="644" t="s">
        <v>229</v>
      </c>
      <c r="B67" s="65" t="s">
        <v>274</v>
      </c>
      <c r="C67" s="21">
        <v>687.6</v>
      </c>
      <c r="D67" s="21">
        <v>519.32000000000005</v>
      </c>
      <c r="E67" s="21">
        <v>168.28</v>
      </c>
      <c r="F67" s="21">
        <v>0</v>
      </c>
      <c r="G67" s="21">
        <v>3746.24</v>
      </c>
      <c r="H67" s="21">
        <v>1404.84</v>
      </c>
      <c r="I67" s="21">
        <v>2341.4</v>
      </c>
      <c r="J67" s="21">
        <v>0</v>
      </c>
      <c r="K67" s="21">
        <v>0</v>
      </c>
      <c r="L67" s="21">
        <v>0</v>
      </c>
      <c r="M67" s="21">
        <v>0</v>
      </c>
      <c r="N67" s="21">
        <v>687.6</v>
      </c>
      <c r="O67" s="21">
        <v>519.32000000000005</v>
      </c>
      <c r="P67" s="21">
        <v>168.28</v>
      </c>
      <c r="Q67" s="21">
        <v>0</v>
      </c>
      <c r="R67" s="21">
        <v>3746.24</v>
      </c>
      <c r="S67" s="21">
        <v>1404.84</v>
      </c>
      <c r="T67" s="21">
        <v>2341.4</v>
      </c>
      <c r="U67" s="21">
        <v>0</v>
      </c>
      <c r="V67" s="21">
        <v>635.42999999999995</v>
      </c>
      <c r="W67" s="21">
        <v>386.22</v>
      </c>
      <c r="X67" s="21">
        <v>249.21</v>
      </c>
      <c r="Y67" s="21">
        <v>3241.48</v>
      </c>
      <c r="Z67" s="21">
        <v>1140.05</v>
      </c>
      <c r="AA67" s="21">
        <v>2101.4299999999998</v>
      </c>
      <c r="AB67" s="21">
        <v>52.17</v>
      </c>
      <c r="AC67" s="21">
        <v>133.1</v>
      </c>
      <c r="AD67" s="21">
        <v>-80.930000000000007</v>
      </c>
      <c r="AE67" s="21">
        <v>504.76</v>
      </c>
      <c r="AF67" s="21">
        <v>264.79000000000002</v>
      </c>
      <c r="AG67" s="21">
        <v>239.97</v>
      </c>
      <c r="AH67" s="21">
        <v>556.92999999999995</v>
      </c>
      <c r="AI67" s="21">
        <v>309.69</v>
      </c>
      <c r="AJ67" s="21">
        <v>247.24</v>
      </c>
      <c r="AK67" s="21">
        <v>52.17</v>
      </c>
      <c r="AL67" s="21">
        <v>504.76</v>
      </c>
      <c r="AM67" s="21">
        <v>257.52</v>
      </c>
      <c r="AN67" s="21">
        <v>247.24</v>
      </c>
      <c r="AO67" s="62"/>
    </row>
    <row r="68" spans="1:41" s="1" customFormat="1" ht="31.5">
      <c r="A68" s="643"/>
      <c r="B68" s="64" t="s">
        <v>278</v>
      </c>
      <c r="C68" s="27">
        <v>114.4</v>
      </c>
      <c r="D68" s="27">
        <v>69.84</v>
      </c>
      <c r="E68" s="28">
        <v>44.56</v>
      </c>
      <c r="F68" s="28">
        <v>0</v>
      </c>
      <c r="G68" s="27">
        <v>947.84</v>
      </c>
      <c r="H68" s="27">
        <v>355.44</v>
      </c>
      <c r="I68" s="28">
        <v>592.4</v>
      </c>
      <c r="J68" s="28">
        <v>0</v>
      </c>
      <c r="K68" s="45">
        <v>0</v>
      </c>
      <c r="L68" s="45"/>
      <c r="M68" s="45"/>
      <c r="N68" s="27">
        <v>114.4</v>
      </c>
      <c r="O68" s="27">
        <v>69.84</v>
      </c>
      <c r="P68" s="28">
        <v>44.56</v>
      </c>
      <c r="Q68" s="28">
        <v>0</v>
      </c>
      <c r="R68" s="27">
        <v>947.84</v>
      </c>
      <c r="S68" s="27">
        <v>355.44</v>
      </c>
      <c r="T68" s="28">
        <v>592.4</v>
      </c>
      <c r="U68" s="28">
        <v>0</v>
      </c>
      <c r="V68" s="50">
        <v>78.25</v>
      </c>
      <c r="W68" s="51">
        <v>48.23</v>
      </c>
      <c r="X68" s="50">
        <v>30.02</v>
      </c>
      <c r="Y68" s="50">
        <v>842.79</v>
      </c>
      <c r="Z68" s="51">
        <v>283.89</v>
      </c>
      <c r="AA68" s="50">
        <v>558.9</v>
      </c>
      <c r="AB68" s="50">
        <v>36.15</v>
      </c>
      <c r="AC68" s="51">
        <v>21.61</v>
      </c>
      <c r="AD68" s="50">
        <v>14.54</v>
      </c>
      <c r="AE68" s="50">
        <v>105.05</v>
      </c>
      <c r="AF68" s="51">
        <v>71.55</v>
      </c>
      <c r="AG68" s="51">
        <v>33.500000000000099</v>
      </c>
      <c r="AH68" s="50">
        <v>141.19999999999999</v>
      </c>
      <c r="AI68" s="51">
        <v>93.16</v>
      </c>
      <c r="AJ68" s="51">
        <v>48.040000000000099</v>
      </c>
      <c r="AK68" s="51">
        <v>36.15</v>
      </c>
      <c r="AL68" s="50">
        <v>105.05</v>
      </c>
      <c r="AM68" s="51">
        <v>57.01</v>
      </c>
      <c r="AN68" s="50">
        <v>48.040000000000099</v>
      </c>
      <c r="AO68" s="62"/>
    </row>
    <row r="69" spans="1:41" s="1" customFormat="1" ht="21">
      <c r="A69" s="643"/>
      <c r="B69" s="64" t="s">
        <v>279</v>
      </c>
      <c r="C69" s="27">
        <v>394.4</v>
      </c>
      <c r="D69" s="27">
        <v>340.28</v>
      </c>
      <c r="E69" s="28">
        <v>54.12</v>
      </c>
      <c r="F69" s="28">
        <v>0</v>
      </c>
      <c r="G69" s="27">
        <v>1239.04</v>
      </c>
      <c r="H69" s="27">
        <v>464.64</v>
      </c>
      <c r="I69" s="28">
        <v>774.4</v>
      </c>
      <c r="J69" s="28">
        <v>0</v>
      </c>
      <c r="K69" s="45">
        <v>0</v>
      </c>
      <c r="L69" s="45"/>
      <c r="M69" s="45"/>
      <c r="N69" s="27">
        <v>394.4</v>
      </c>
      <c r="O69" s="27">
        <v>340.28</v>
      </c>
      <c r="P69" s="28">
        <v>54.12</v>
      </c>
      <c r="Q69" s="28">
        <v>0</v>
      </c>
      <c r="R69" s="27">
        <v>1239.04</v>
      </c>
      <c r="S69" s="27">
        <v>464.64</v>
      </c>
      <c r="T69" s="28">
        <v>774.4</v>
      </c>
      <c r="U69" s="28">
        <v>0</v>
      </c>
      <c r="V69" s="50">
        <v>376.07</v>
      </c>
      <c r="W69" s="51">
        <v>227.8</v>
      </c>
      <c r="X69" s="50">
        <v>148.27000000000001</v>
      </c>
      <c r="Y69" s="50">
        <v>1144.08</v>
      </c>
      <c r="Z69" s="51">
        <v>375.63</v>
      </c>
      <c r="AA69" s="50">
        <v>768.45</v>
      </c>
      <c r="AB69" s="50">
        <v>18.329999999999998</v>
      </c>
      <c r="AC69" s="51">
        <v>112.48</v>
      </c>
      <c r="AD69" s="50">
        <v>-94.15</v>
      </c>
      <c r="AE69" s="50">
        <v>94.959999999999894</v>
      </c>
      <c r="AF69" s="51">
        <v>89.01</v>
      </c>
      <c r="AG69" s="51">
        <v>5.9499999999998199</v>
      </c>
      <c r="AH69" s="50">
        <v>113.29</v>
      </c>
      <c r="AI69" s="51">
        <v>113.29</v>
      </c>
      <c r="AJ69" s="51">
        <v>0</v>
      </c>
      <c r="AK69" s="51">
        <v>18.329999999999998</v>
      </c>
      <c r="AL69" s="50">
        <v>94.959999999999894</v>
      </c>
      <c r="AM69" s="51">
        <v>94.959999999999894</v>
      </c>
      <c r="AN69" s="50">
        <v>0</v>
      </c>
      <c r="AO69" s="62"/>
    </row>
    <row r="70" spans="1:41" s="1" customFormat="1" ht="21">
      <c r="A70" s="643"/>
      <c r="B70" s="64" t="s">
        <v>280</v>
      </c>
      <c r="C70" s="27">
        <v>66.8</v>
      </c>
      <c r="D70" s="27">
        <v>41.28</v>
      </c>
      <c r="E70" s="28">
        <v>25.52</v>
      </c>
      <c r="F70" s="28">
        <v>0</v>
      </c>
      <c r="G70" s="27">
        <v>953.92</v>
      </c>
      <c r="H70" s="27">
        <v>357.72</v>
      </c>
      <c r="I70" s="28">
        <v>596.20000000000005</v>
      </c>
      <c r="J70" s="28">
        <v>0</v>
      </c>
      <c r="K70" s="45">
        <v>0</v>
      </c>
      <c r="L70" s="45"/>
      <c r="M70" s="45"/>
      <c r="N70" s="27">
        <v>66.8</v>
      </c>
      <c r="O70" s="27">
        <v>41.28</v>
      </c>
      <c r="P70" s="28">
        <v>25.52</v>
      </c>
      <c r="Q70" s="28">
        <v>0</v>
      </c>
      <c r="R70" s="27">
        <v>953.92</v>
      </c>
      <c r="S70" s="27">
        <v>357.72</v>
      </c>
      <c r="T70" s="28">
        <v>596.20000000000005</v>
      </c>
      <c r="U70" s="28">
        <v>0</v>
      </c>
      <c r="V70" s="50">
        <v>70.58</v>
      </c>
      <c r="W70" s="51">
        <v>43.23</v>
      </c>
      <c r="X70" s="50">
        <v>27.35</v>
      </c>
      <c r="Y70" s="50">
        <v>751.15</v>
      </c>
      <c r="Z70" s="51">
        <v>297.25</v>
      </c>
      <c r="AA70" s="50">
        <v>453.9</v>
      </c>
      <c r="AB70" s="50">
        <v>-3.78000000000001</v>
      </c>
      <c r="AC70" s="51">
        <v>-1.95</v>
      </c>
      <c r="AD70" s="50">
        <v>-1.8300000000000101</v>
      </c>
      <c r="AE70" s="50">
        <v>202.77</v>
      </c>
      <c r="AF70" s="51">
        <v>60.47</v>
      </c>
      <c r="AG70" s="51">
        <v>142.30000000000001</v>
      </c>
      <c r="AH70" s="50">
        <v>198.99</v>
      </c>
      <c r="AI70" s="51">
        <v>58.52</v>
      </c>
      <c r="AJ70" s="51">
        <v>140.47</v>
      </c>
      <c r="AK70" s="51">
        <v>-3.78000000000001</v>
      </c>
      <c r="AL70" s="50">
        <v>202.77</v>
      </c>
      <c r="AM70" s="51">
        <v>62.3</v>
      </c>
      <c r="AN70" s="50">
        <v>140.47</v>
      </c>
      <c r="AO70" s="62"/>
    </row>
    <row r="71" spans="1:41" s="1" customFormat="1" ht="21">
      <c r="A71" s="645"/>
      <c r="B71" s="64" t="s">
        <v>281</v>
      </c>
      <c r="C71" s="27">
        <v>112</v>
      </c>
      <c r="D71" s="27">
        <v>67.92</v>
      </c>
      <c r="E71" s="28">
        <v>44.08</v>
      </c>
      <c r="F71" s="28">
        <v>0</v>
      </c>
      <c r="G71" s="27">
        <v>605.44000000000005</v>
      </c>
      <c r="H71" s="27">
        <v>227.04</v>
      </c>
      <c r="I71" s="28">
        <v>378.4</v>
      </c>
      <c r="J71" s="28">
        <v>0</v>
      </c>
      <c r="K71" s="45">
        <v>0</v>
      </c>
      <c r="L71" s="45"/>
      <c r="M71" s="45"/>
      <c r="N71" s="27">
        <v>112</v>
      </c>
      <c r="O71" s="27">
        <v>67.92</v>
      </c>
      <c r="P71" s="28">
        <v>44.08</v>
      </c>
      <c r="Q71" s="28">
        <v>0</v>
      </c>
      <c r="R71" s="27">
        <v>605.44000000000005</v>
      </c>
      <c r="S71" s="27">
        <v>227.04</v>
      </c>
      <c r="T71" s="28">
        <v>378.4</v>
      </c>
      <c r="U71" s="28">
        <v>0</v>
      </c>
      <c r="V71" s="50">
        <v>110.53</v>
      </c>
      <c r="W71" s="51">
        <v>66.959999999999994</v>
      </c>
      <c r="X71" s="50">
        <v>43.57</v>
      </c>
      <c r="Y71" s="50">
        <v>503.46</v>
      </c>
      <c r="Z71" s="51">
        <v>183.28</v>
      </c>
      <c r="AA71" s="50">
        <v>320.18</v>
      </c>
      <c r="AB71" s="50">
        <v>1.47000000000001</v>
      </c>
      <c r="AC71" s="51">
        <v>0.96000000000000796</v>
      </c>
      <c r="AD71" s="50">
        <v>0.50999999999999801</v>
      </c>
      <c r="AE71" s="50">
        <v>101.98</v>
      </c>
      <c r="AF71" s="51">
        <v>43.76</v>
      </c>
      <c r="AG71" s="51">
        <v>58.22</v>
      </c>
      <c r="AH71" s="50">
        <v>103.45</v>
      </c>
      <c r="AI71" s="51">
        <v>44.72</v>
      </c>
      <c r="AJ71" s="51">
        <v>58.73</v>
      </c>
      <c r="AK71" s="51">
        <v>1.47000000000001</v>
      </c>
      <c r="AL71" s="50">
        <v>101.98</v>
      </c>
      <c r="AM71" s="51">
        <v>43.25</v>
      </c>
      <c r="AN71" s="50">
        <v>58.73</v>
      </c>
      <c r="AO71" s="62"/>
    </row>
    <row r="72" spans="1:41" s="1" customFormat="1" ht="10.5">
      <c r="A72" s="642" t="s">
        <v>282</v>
      </c>
      <c r="B72" s="66" t="s">
        <v>274</v>
      </c>
      <c r="C72" s="21">
        <v>2.2000000000000002</v>
      </c>
      <c r="D72" s="21">
        <v>1.32</v>
      </c>
      <c r="E72" s="21">
        <v>0.88</v>
      </c>
      <c r="F72" s="21">
        <v>0</v>
      </c>
      <c r="G72" s="21">
        <v>7.04</v>
      </c>
      <c r="H72" s="21">
        <v>2.64</v>
      </c>
      <c r="I72" s="21">
        <v>4.4000000000000004</v>
      </c>
      <c r="J72" s="21">
        <v>0</v>
      </c>
      <c r="K72" s="21">
        <v>0</v>
      </c>
      <c r="L72" s="21">
        <v>0</v>
      </c>
      <c r="M72" s="21">
        <v>0</v>
      </c>
      <c r="N72" s="21">
        <v>2.2000000000000002</v>
      </c>
      <c r="O72" s="21">
        <v>1.32</v>
      </c>
      <c r="P72" s="21">
        <v>0.88</v>
      </c>
      <c r="Q72" s="21">
        <v>0</v>
      </c>
      <c r="R72" s="21">
        <v>7.04</v>
      </c>
      <c r="S72" s="21">
        <v>2.64</v>
      </c>
      <c r="T72" s="21">
        <v>4.4000000000000004</v>
      </c>
      <c r="U72" s="21">
        <v>0</v>
      </c>
      <c r="V72" s="21">
        <v>0</v>
      </c>
      <c r="W72" s="21">
        <v>0</v>
      </c>
      <c r="X72" s="21">
        <v>0</v>
      </c>
      <c r="Y72" s="21">
        <v>34.57</v>
      </c>
      <c r="Z72" s="21">
        <v>12.96</v>
      </c>
      <c r="AA72" s="21">
        <v>21.61</v>
      </c>
      <c r="AB72" s="21">
        <v>2.2000000000000002</v>
      </c>
      <c r="AC72" s="21">
        <v>1.32</v>
      </c>
      <c r="AD72" s="21">
        <v>0.88</v>
      </c>
      <c r="AE72" s="21">
        <v>-27.53</v>
      </c>
      <c r="AF72" s="21">
        <v>-10.32</v>
      </c>
      <c r="AG72" s="21">
        <v>-17.21</v>
      </c>
      <c r="AH72" s="21">
        <v>-25.33</v>
      </c>
      <c r="AI72" s="21">
        <v>3.96</v>
      </c>
      <c r="AJ72" s="21">
        <v>-29.29</v>
      </c>
      <c r="AK72" s="21">
        <v>2.2000000000000002</v>
      </c>
      <c r="AL72" s="21">
        <v>-27.53</v>
      </c>
      <c r="AM72" s="21">
        <v>1.76</v>
      </c>
      <c r="AN72" s="21">
        <v>-29.29</v>
      </c>
      <c r="AO72" s="62"/>
    </row>
    <row r="73" spans="1:41" s="1" customFormat="1" ht="32.25">
      <c r="A73" s="643"/>
      <c r="B73" s="42" t="s">
        <v>283</v>
      </c>
      <c r="C73" s="27">
        <v>2.2000000000000002</v>
      </c>
      <c r="D73" s="27">
        <v>1.32</v>
      </c>
      <c r="E73" s="28">
        <v>0.88</v>
      </c>
      <c r="F73" s="28">
        <v>0</v>
      </c>
      <c r="G73" s="27">
        <v>7.04</v>
      </c>
      <c r="H73" s="27">
        <v>2.64</v>
      </c>
      <c r="I73" s="28">
        <v>4.4000000000000004</v>
      </c>
      <c r="J73" s="28">
        <v>0</v>
      </c>
      <c r="K73" s="45">
        <v>0</v>
      </c>
      <c r="L73" s="45"/>
      <c r="M73" s="45"/>
      <c r="N73" s="27">
        <v>2.2000000000000002</v>
      </c>
      <c r="O73" s="27">
        <v>1.32</v>
      </c>
      <c r="P73" s="28">
        <v>0.88</v>
      </c>
      <c r="Q73" s="28">
        <v>0</v>
      </c>
      <c r="R73" s="27">
        <v>7.04</v>
      </c>
      <c r="S73" s="27">
        <v>2.64</v>
      </c>
      <c r="T73" s="28">
        <v>4.4000000000000004</v>
      </c>
      <c r="U73" s="28">
        <v>0</v>
      </c>
      <c r="V73" s="50">
        <v>0</v>
      </c>
      <c r="W73" s="51">
        <v>0</v>
      </c>
      <c r="X73" s="50">
        <v>0</v>
      </c>
      <c r="Y73" s="50">
        <v>0</v>
      </c>
      <c r="Z73" s="51">
        <v>0</v>
      </c>
      <c r="AA73" s="50">
        <v>0</v>
      </c>
      <c r="AB73" s="50">
        <v>2.2000000000000002</v>
      </c>
      <c r="AC73" s="51">
        <v>1.32</v>
      </c>
      <c r="AD73" s="50">
        <v>0.88</v>
      </c>
      <c r="AE73" s="50">
        <v>7.04</v>
      </c>
      <c r="AF73" s="51">
        <v>2.64</v>
      </c>
      <c r="AG73" s="51">
        <v>4.4000000000000004</v>
      </c>
      <c r="AH73" s="50">
        <v>9.24</v>
      </c>
      <c r="AI73" s="51">
        <v>3.96</v>
      </c>
      <c r="AJ73" s="51">
        <v>5.28</v>
      </c>
      <c r="AK73" s="51">
        <v>2.2000000000000002</v>
      </c>
      <c r="AL73" s="50">
        <v>7.04</v>
      </c>
      <c r="AM73" s="51">
        <v>1.76</v>
      </c>
      <c r="AN73" s="50">
        <v>5.28</v>
      </c>
      <c r="AO73" s="62"/>
    </row>
    <row r="74" spans="1:41" s="1" customFormat="1" ht="32.25">
      <c r="A74" s="645"/>
      <c r="B74" s="42" t="s">
        <v>284</v>
      </c>
      <c r="C74" s="27">
        <v>0</v>
      </c>
      <c r="D74" s="27">
        <v>0</v>
      </c>
      <c r="E74" s="28">
        <v>0</v>
      </c>
      <c r="F74" s="28">
        <v>0</v>
      </c>
      <c r="G74" s="27">
        <v>0</v>
      </c>
      <c r="H74" s="27">
        <v>0</v>
      </c>
      <c r="I74" s="28">
        <v>0</v>
      </c>
      <c r="J74" s="28">
        <v>0</v>
      </c>
      <c r="K74" s="45">
        <v>0</v>
      </c>
      <c r="L74" s="45"/>
      <c r="M74" s="45"/>
      <c r="N74" s="27">
        <v>0</v>
      </c>
      <c r="O74" s="27">
        <v>0</v>
      </c>
      <c r="P74" s="28">
        <v>0</v>
      </c>
      <c r="Q74" s="28">
        <v>0</v>
      </c>
      <c r="R74" s="27">
        <v>0</v>
      </c>
      <c r="S74" s="27">
        <v>0</v>
      </c>
      <c r="T74" s="28">
        <v>0</v>
      </c>
      <c r="U74" s="28">
        <v>0</v>
      </c>
      <c r="V74" s="50">
        <v>0</v>
      </c>
      <c r="W74" s="51">
        <v>0</v>
      </c>
      <c r="X74" s="50">
        <v>0</v>
      </c>
      <c r="Y74" s="50">
        <v>34.57</v>
      </c>
      <c r="Z74" s="51">
        <v>12.96</v>
      </c>
      <c r="AA74" s="50">
        <v>21.61</v>
      </c>
      <c r="AB74" s="50">
        <v>0</v>
      </c>
      <c r="AC74" s="51">
        <v>0</v>
      </c>
      <c r="AD74" s="50">
        <v>0</v>
      </c>
      <c r="AE74" s="50">
        <v>-34.57</v>
      </c>
      <c r="AF74" s="51">
        <v>-12.96</v>
      </c>
      <c r="AG74" s="51">
        <v>-21.61</v>
      </c>
      <c r="AH74" s="50">
        <v>-34.57</v>
      </c>
      <c r="AI74" s="51">
        <v>0</v>
      </c>
      <c r="AJ74" s="51">
        <v>-34.57</v>
      </c>
      <c r="AK74" s="51">
        <v>0</v>
      </c>
      <c r="AL74" s="50">
        <v>-34.57</v>
      </c>
      <c r="AM74" s="51">
        <v>0</v>
      </c>
      <c r="AN74" s="50">
        <v>-34.57</v>
      </c>
      <c r="AO74" s="62"/>
    </row>
    <row r="75" spans="1:41" s="1" customFormat="1" ht="31.5">
      <c r="A75" s="41" t="s">
        <v>425</v>
      </c>
      <c r="B75" s="64" t="s">
        <v>285</v>
      </c>
      <c r="C75" s="27">
        <v>28.4</v>
      </c>
      <c r="D75" s="27">
        <v>17.28</v>
      </c>
      <c r="E75" s="28">
        <v>11.12</v>
      </c>
      <c r="F75" s="28">
        <v>0</v>
      </c>
      <c r="G75" s="27">
        <v>154.56</v>
      </c>
      <c r="H75" s="27">
        <v>57.96</v>
      </c>
      <c r="I75" s="28">
        <v>96.6</v>
      </c>
      <c r="J75" s="28">
        <v>0</v>
      </c>
      <c r="K75" s="45">
        <v>0</v>
      </c>
      <c r="L75" s="45"/>
      <c r="M75" s="45"/>
      <c r="N75" s="27">
        <v>28.4</v>
      </c>
      <c r="O75" s="27">
        <v>17.28</v>
      </c>
      <c r="P75" s="28">
        <v>11.12</v>
      </c>
      <c r="Q75" s="28">
        <v>0</v>
      </c>
      <c r="R75" s="27">
        <v>154.56</v>
      </c>
      <c r="S75" s="27">
        <v>57.96</v>
      </c>
      <c r="T75" s="28">
        <v>96.6</v>
      </c>
      <c r="U75" s="28">
        <v>0</v>
      </c>
      <c r="V75" s="50">
        <v>13.52</v>
      </c>
      <c r="W75" s="51">
        <v>8.11</v>
      </c>
      <c r="X75" s="50">
        <v>5.41</v>
      </c>
      <c r="Y75" s="50">
        <v>56.46</v>
      </c>
      <c r="Z75" s="51">
        <v>35.200000000000003</v>
      </c>
      <c r="AA75" s="50">
        <v>21.26</v>
      </c>
      <c r="AB75" s="50">
        <v>14.88</v>
      </c>
      <c r="AC75" s="51">
        <v>9.17</v>
      </c>
      <c r="AD75" s="50">
        <v>5.71</v>
      </c>
      <c r="AE75" s="50">
        <v>98.1</v>
      </c>
      <c r="AF75" s="51">
        <v>22.76</v>
      </c>
      <c r="AG75" s="51">
        <v>75.34</v>
      </c>
      <c r="AH75" s="50">
        <v>112.98</v>
      </c>
      <c r="AI75" s="51">
        <v>31.93</v>
      </c>
      <c r="AJ75" s="51">
        <v>81.05</v>
      </c>
      <c r="AK75" s="51">
        <v>14.88</v>
      </c>
      <c r="AL75" s="50">
        <v>98.1</v>
      </c>
      <c r="AM75" s="51">
        <v>17.05</v>
      </c>
      <c r="AN75" s="50">
        <v>81.05</v>
      </c>
      <c r="AO75" s="62"/>
    </row>
    <row r="76" spans="1:41" s="1" customFormat="1" ht="32.25">
      <c r="A76" s="41" t="s">
        <v>263</v>
      </c>
      <c r="B76" s="42" t="s">
        <v>286</v>
      </c>
      <c r="C76" s="27">
        <v>11.2</v>
      </c>
      <c r="D76" s="27">
        <v>6.72</v>
      </c>
      <c r="E76" s="28">
        <v>4.4800000000000004</v>
      </c>
      <c r="F76" s="28">
        <v>0</v>
      </c>
      <c r="G76" s="27">
        <v>88.64</v>
      </c>
      <c r="H76" s="27">
        <v>33.24</v>
      </c>
      <c r="I76" s="28">
        <v>55.4</v>
      </c>
      <c r="J76" s="28">
        <v>0</v>
      </c>
      <c r="K76" s="45">
        <v>0</v>
      </c>
      <c r="L76" s="45"/>
      <c r="M76" s="45"/>
      <c r="N76" s="27">
        <v>11.2</v>
      </c>
      <c r="O76" s="27">
        <v>6.72</v>
      </c>
      <c r="P76" s="28">
        <v>4.4800000000000004</v>
      </c>
      <c r="Q76" s="28">
        <v>0</v>
      </c>
      <c r="R76" s="27">
        <v>88.64</v>
      </c>
      <c r="S76" s="27">
        <v>33.24</v>
      </c>
      <c r="T76" s="28">
        <v>55.4</v>
      </c>
      <c r="U76" s="28">
        <v>0</v>
      </c>
      <c r="V76" s="50">
        <v>9.86</v>
      </c>
      <c r="W76" s="51">
        <v>5.92</v>
      </c>
      <c r="X76" s="50">
        <v>3.94</v>
      </c>
      <c r="Y76" s="50">
        <v>273.31</v>
      </c>
      <c r="Z76" s="51">
        <v>122.11</v>
      </c>
      <c r="AA76" s="50">
        <v>151.19999999999999</v>
      </c>
      <c r="AB76" s="50">
        <v>1.34</v>
      </c>
      <c r="AC76" s="51">
        <v>0.8</v>
      </c>
      <c r="AD76" s="50">
        <v>0.54</v>
      </c>
      <c r="AE76" s="50">
        <v>-184.67</v>
      </c>
      <c r="AF76" s="51">
        <v>-88.87</v>
      </c>
      <c r="AG76" s="51">
        <v>-95.8</v>
      </c>
      <c r="AH76" s="50">
        <v>-183.33</v>
      </c>
      <c r="AI76" s="51">
        <v>0</v>
      </c>
      <c r="AJ76" s="51">
        <v>-183.33</v>
      </c>
      <c r="AK76" s="51">
        <v>1.34</v>
      </c>
      <c r="AL76" s="50">
        <v>-184.67</v>
      </c>
      <c r="AM76" s="51">
        <v>-1.34</v>
      </c>
      <c r="AN76" s="50">
        <v>-183.33</v>
      </c>
      <c r="AO76" s="62"/>
    </row>
    <row r="77" spans="1:41" s="1" customFormat="1" ht="21.75">
      <c r="A77" s="67" t="s">
        <v>287</v>
      </c>
      <c r="B77" s="42" t="s">
        <v>288</v>
      </c>
      <c r="C77" s="27">
        <v>135.4</v>
      </c>
      <c r="D77" s="27">
        <v>82.2</v>
      </c>
      <c r="E77" s="28">
        <v>53.2</v>
      </c>
      <c r="F77" s="28">
        <v>0</v>
      </c>
      <c r="G77" s="27">
        <v>783.36</v>
      </c>
      <c r="H77" s="27">
        <v>293.76</v>
      </c>
      <c r="I77" s="28">
        <v>489.6</v>
      </c>
      <c r="J77" s="28">
        <v>0</v>
      </c>
      <c r="K77" s="45">
        <v>0</v>
      </c>
      <c r="L77" s="45"/>
      <c r="M77" s="45"/>
      <c r="N77" s="27">
        <v>135.4</v>
      </c>
      <c r="O77" s="27">
        <v>82.2</v>
      </c>
      <c r="P77" s="28">
        <v>53.2</v>
      </c>
      <c r="Q77" s="28">
        <v>0</v>
      </c>
      <c r="R77" s="27">
        <v>783.36</v>
      </c>
      <c r="S77" s="27">
        <v>239.08</v>
      </c>
      <c r="T77" s="28">
        <v>544.28</v>
      </c>
      <c r="U77" s="28">
        <v>0</v>
      </c>
      <c r="V77" s="50">
        <v>102.42</v>
      </c>
      <c r="W77" s="51">
        <v>62.09</v>
      </c>
      <c r="X77" s="50">
        <v>40.33</v>
      </c>
      <c r="Y77" s="50">
        <v>657.5</v>
      </c>
      <c r="Z77" s="51">
        <v>251.58</v>
      </c>
      <c r="AA77" s="50">
        <v>405.92</v>
      </c>
      <c r="AB77" s="50">
        <v>32.979999999999997</v>
      </c>
      <c r="AC77" s="51">
        <v>20.11</v>
      </c>
      <c r="AD77" s="50">
        <v>12.87</v>
      </c>
      <c r="AE77" s="50">
        <v>125.86</v>
      </c>
      <c r="AF77" s="51">
        <v>-12.5</v>
      </c>
      <c r="AG77" s="51">
        <v>138.36000000000001</v>
      </c>
      <c r="AH77" s="50">
        <v>158.84</v>
      </c>
      <c r="AI77" s="51">
        <v>7.6099999999999701</v>
      </c>
      <c r="AJ77" s="51">
        <v>151.22999999999999</v>
      </c>
      <c r="AK77" s="51">
        <v>32.979999999999997</v>
      </c>
      <c r="AL77" s="50">
        <v>125.86</v>
      </c>
      <c r="AM77" s="51">
        <v>-25.37</v>
      </c>
      <c r="AN77" s="50">
        <v>151.22999999999999</v>
      </c>
      <c r="AO77" s="62"/>
    </row>
    <row r="78" spans="1:41" s="1" customFormat="1" ht="21.75">
      <c r="A78" s="67" t="s">
        <v>289</v>
      </c>
      <c r="B78" s="42" t="s">
        <v>290</v>
      </c>
      <c r="C78" s="27">
        <v>166.8</v>
      </c>
      <c r="D78" s="27">
        <v>101.28</v>
      </c>
      <c r="E78" s="28">
        <v>65.52</v>
      </c>
      <c r="F78" s="28">
        <v>0</v>
      </c>
      <c r="G78" s="27">
        <v>1110.72</v>
      </c>
      <c r="H78" s="27">
        <v>416.52</v>
      </c>
      <c r="I78" s="28">
        <v>694.2</v>
      </c>
      <c r="J78" s="28">
        <v>0</v>
      </c>
      <c r="K78" s="45">
        <v>0</v>
      </c>
      <c r="L78" s="45"/>
      <c r="M78" s="45"/>
      <c r="N78" s="27">
        <v>166.8</v>
      </c>
      <c r="O78" s="27">
        <v>101.28</v>
      </c>
      <c r="P78" s="28">
        <v>65.52</v>
      </c>
      <c r="Q78" s="28">
        <v>0</v>
      </c>
      <c r="R78" s="27">
        <v>1110.72</v>
      </c>
      <c r="S78" s="27">
        <v>416.52</v>
      </c>
      <c r="T78" s="28">
        <v>694.2</v>
      </c>
      <c r="U78" s="28">
        <v>0</v>
      </c>
      <c r="V78" s="50">
        <v>142.30000000000001</v>
      </c>
      <c r="W78" s="51">
        <v>87.34</v>
      </c>
      <c r="X78" s="50">
        <v>54.96</v>
      </c>
      <c r="Y78" s="50">
        <v>1062.82</v>
      </c>
      <c r="Z78" s="51">
        <v>383.9</v>
      </c>
      <c r="AA78" s="50">
        <v>678.92</v>
      </c>
      <c r="AB78" s="50">
        <v>24.5</v>
      </c>
      <c r="AC78" s="51">
        <v>13.94</v>
      </c>
      <c r="AD78" s="50">
        <v>10.56</v>
      </c>
      <c r="AE78" s="50">
        <v>47.900000000000098</v>
      </c>
      <c r="AF78" s="51">
        <v>32.620000000000097</v>
      </c>
      <c r="AG78" s="51">
        <v>15.280000000000101</v>
      </c>
      <c r="AH78" s="50">
        <v>72.400000000000105</v>
      </c>
      <c r="AI78" s="51">
        <v>46.560000000000102</v>
      </c>
      <c r="AJ78" s="51">
        <v>25.840000000000099</v>
      </c>
      <c r="AK78" s="51">
        <v>24.5</v>
      </c>
      <c r="AL78" s="50">
        <v>47.900000000000098</v>
      </c>
      <c r="AM78" s="51">
        <v>22.060000000000102</v>
      </c>
      <c r="AN78" s="50">
        <v>25.840000000000099</v>
      </c>
      <c r="AO78" s="62"/>
    </row>
    <row r="79" spans="1:41" s="1" customFormat="1" ht="21">
      <c r="A79" s="41" t="s">
        <v>401</v>
      </c>
      <c r="B79" s="64" t="s">
        <v>407</v>
      </c>
      <c r="C79" s="27">
        <v>0</v>
      </c>
      <c r="D79" s="27">
        <v>0</v>
      </c>
      <c r="E79" s="28">
        <v>0</v>
      </c>
      <c r="F79" s="28">
        <v>0</v>
      </c>
      <c r="G79" s="27">
        <v>0</v>
      </c>
      <c r="H79" s="27">
        <v>0</v>
      </c>
      <c r="I79" s="28">
        <v>0</v>
      </c>
      <c r="J79" s="28">
        <v>0</v>
      </c>
      <c r="K79" s="45">
        <v>9</v>
      </c>
      <c r="L79" s="45"/>
      <c r="M79" s="45">
        <v>9</v>
      </c>
      <c r="N79" s="27">
        <v>0</v>
      </c>
      <c r="O79" s="27">
        <v>0</v>
      </c>
      <c r="P79" s="28">
        <v>0</v>
      </c>
      <c r="Q79" s="28">
        <v>0</v>
      </c>
      <c r="R79" s="27">
        <v>-9</v>
      </c>
      <c r="S79" s="27">
        <v>-9</v>
      </c>
      <c r="T79" s="28">
        <v>0</v>
      </c>
      <c r="U79" s="28">
        <v>0</v>
      </c>
      <c r="V79" s="50">
        <v>0</v>
      </c>
      <c r="W79" s="51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1">
        <v>0</v>
      </c>
      <c r="AD79" s="50">
        <v>0</v>
      </c>
      <c r="AE79" s="50">
        <v>-9</v>
      </c>
      <c r="AF79" s="51">
        <v>-9</v>
      </c>
      <c r="AG79" s="51">
        <v>0</v>
      </c>
      <c r="AH79" s="50">
        <v>-9</v>
      </c>
      <c r="AI79" s="51">
        <v>0</v>
      </c>
      <c r="AJ79" s="51">
        <v>-9</v>
      </c>
      <c r="AK79" s="51">
        <v>0</v>
      </c>
      <c r="AL79" s="50">
        <v>-9</v>
      </c>
      <c r="AM79" s="51">
        <v>0</v>
      </c>
      <c r="AN79" s="50">
        <v>-9</v>
      </c>
      <c r="AO79" s="62"/>
    </row>
    <row r="80" spans="1:41" s="1" customFormat="1" ht="10.5">
      <c r="A80" s="642" t="s">
        <v>291</v>
      </c>
      <c r="B80" s="68" t="s">
        <v>33</v>
      </c>
      <c r="C80" s="21">
        <v>73</v>
      </c>
      <c r="D80" s="21">
        <v>44.52</v>
      </c>
      <c r="E80" s="21">
        <v>28.48</v>
      </c>
      <c r="F80" s="21">
        <v>0</v>
      </c>
      <c r="G80" s="21">
        <v>662.4</v>
      </c>
      <c r="H80" s="21">
        <v>248.4</v>
      </c>
      <c r="I80" s="21">
        <v>414</v>
      </c>
      <c r="J80" s="21">
        <v>0</v>
      </c>
      <c r="K80" s="21">
        <v>22</v>
      </c>
      <c r="L80" s="21">
        <v>0</v>
      </c>
      <c r="M80" s="21">
        <v>22</v>
      </c>
      <c r="N80" s="21">
        <v>73</v>
      </c>
      <c r="O80" s="21">
        <v>44.52</v>
      </c>
      <c r="P80" s="21">
        <v>28.48</v>
      </c>
      <c r="Q80" s="21">
        <v>0</v>
      </c>
      <c r="R80" s="21">
        <v>640.4</v>
      </c>
      <c r="S80" s="21">
        <v>226.4</v>
      </c>
      <c r="T80" s="21">
        <v>414</v>
      </c>
      <c r="U80" s="21">
        <v>0</v>
      </c>
      <c r="V80" s="21">
        <v>59.47</v>
      </c>
      <c r="W80" s="21">
        <v>35.68</v>
      </c>
      <c r="X80" s="21">
        <v>23.79</v>
      </c>
      <c r="Y80" s="21">
        <v>551.03</v>
      </c>
      <c r="Z80" s="21">
        <v>273.52</v>
      </c>
      <c r="AA80" s="21">
        <v>277.51</v>
      </c>
      <c r="AB80" s="21">
        <v>13.53</v>
      </c>
      <c r="AC80" s="21">
        <v>8.84</v>
      </c>
      <c r="AD80" s="21">
        <v>4.6899999999999897</v>
      </c>
      <c r="AE80" s="21">
        <v>89.37</v>
      </c>
      <c r="AF80" s="21">
        <v>-47.12</v>
      </c>
      <c r="AG80" s="21">
        <v>136.49</v>
      </c>
      <c r="AH80" s="21">
        <v>102.9</v>
      </c>
      <c r="AI80" s="21">
        <v>15.64</v>
      </c>
      <c r="AJ80" s="21">
        <v>87.26</v>
      </c>
      <c r="AK80" s="21">
        <v>13.53</v>
      </c>
      <c r="AL80" s="21">
        <v>89.37</v>
      </c>
      <c r="AM80" s="21">
        <v>2.1100000000000101</v>
      </c>
      <c r="AN80" s="21">
        <v>87.26</v>
      </c>
      <c r="AO80" s="62"/>
    </row>
    <row r="81" spans="1:41" s="1" customFormat="1" ht="11.25">
      <c r="A81" s="643"/>
      <c r="B81" s="64" t="s">
        <v>292</v>
      </c>
      <c r="C81" s="27">
        <v>0</v>
      </c>
      <c r="D81" s="27">
        <v>0</v>
      </c>
      <c r="E81" s="28">
        <v>0</v>
      </c>
      <c r="F81" s="28">
        <v>0</v>
      </c>
      <c r="G81" s="27">
        <v>0</v>
      </c>
      <c r="H81" s="27">
        <v>0</v>
      </c>
      <c r="I81" s="28">
        <v>0</v>
      </c>
      <c r="J81" s="28">
        <v>0</v>
      </c>
      <c r="K81" s="45">
        <v>0</v>
      </c>
      <c r="L81" s="45"/>
      <c r="M81" s="45"/>
      <c r="N81" s="27">
        <v>0</v>
      </c>
      <c r="O81" s="27">
        <v>0</v>
      </c>
      <c r="P81" s="28">
        <v>0</v>
      </c>
      <c r="Q81" s="28">
        <v>0</v>
      </c>
      <c r="R81" s="27">
        <v>0</v>
      </c>
      <c r="S81" s="27">
        <v>0</v>
      </c>
      <c r="T81" s="28">
        <v>0</v>
      </c>
      <c r="U81" s="28">
        <v>0</v>
      </c>
      <c r="V81" s="50">
        <v>0</v>
      </c>
      <c r="W81" s="51">
        <v>0</v>
      </c>
      <c r="X81" s="50">
        <v>0</v>
      </c>
      <c r="Y81" s="50">
        <v>0</v>
      </c>
      <c r="Z81" s="51">
        <v>0</v>
      </c>
      <c r="AA81" s="50">
        <v>0</v>
      </c>
      <c r="AB81" s="50">
        <v>0</v>
      </c>
      <c r="AC81" s="51">
        <v>0</v>
      </c>
      <c r="AD81" s="50">
        <v>0</v>
      </c>
      <c r="AE81" s="50">
        <v>0</v>
      </c>
      <c r="AF81" s="51">
        <v>0</v>
      </c>
      <c r="AG81" s="51">
        <v>0</v>
      </c>
      <c r="AH81" s="50">
        <v>0</v>
      </c>
      <c r="AI81" s="51">
        <v>0</v>
      </c>
      <c r="AJ81" s="51">
        <v>0</v>
      </c>
      <c r="AK81" s="51">
        <v>0</v>
      </c>
      <c r="AL81" s="50">
        <v>0</v>
      </c>
      <c r="AM81" s="51">
        <v>0</v>
      </c>
      <c r="AN81" s="50">
        <v>0</v>
      </c>
      <c r="AO81" s="62"/>
    </row>
    <row r="82" spans="1:41" s="1" customFormat="1" ht="31.5">
      <c r="A82" s="643"/>
      <c r="B82" s="64" t="s">
        <v>293</v>
      </c>
      <c r="C82" s="27">
        <v>34.6</v>
      </c>
      <c r="D82" s="27">
        <v>21.24</v>
      </c>
      <c r="E82" s="28">
        <v>13.36</v>
      </c>
      <c r="F82" s="28">
        <v>0</v>
      </c>
      <c r="G82" s="27">
        <v>387.84</v>
      </c>
      <c r="H82" s="27">
        <v>145.44</v>
      </c>
      <c r="I82" s="28">
        <v>242.4</v>
      </c>
      <c r="J82" s="28">
        <v>0</v>
      </c>
      <c r="K82" s="45">
        <v>0</v>
      </c>
      <c r="L82" s="45"/>
      <c r="M82" s="45"/>
      <c r="N82" s="27">
        <v>34.6</v>
      </c>
      <c r="O82" s="27">
        <v>21.24</v>
      </c>
      <c r="P82" s="28">
        <v>13.36</v>
      </c>
      <c r="Q82" s="28">
        <v>0</v>
      </c>
      <c r="R82" s="27">
        <v>387.84</v>
      </c>
      <c r="S82" s="27">
        <v>145.44</v>
      </c>
      <c r="T82" s="28">
        <v>242.4</v>
      </c>
      <c r="U82" s="28">
        <v>0</v>
      </c>
      <c r="V82" s="50">
        <v>34.19</v>
      </c>
      <c r="W82" s="51">
        <v>20.51</v>
      </c>
      <c r="X82" s="50">
        <v>13.68</v>
      </c>
      <c r="Y82" s="50">
        <v>374.03</v>
      </c>
      <c r="Z82" s="51">
        <v>178.09</v>
      </c>
      <c r="AA82" s="50">
        <v>195.94</v>
      </c>
      <c r="AB82" s="50">
        <v>0.40999999999999298</v>
      </c>
      <c r="AC82" s="51">
        <v>0.72999999999999698</v>
      </c>
      <c r="AD82" s="50">
        <v>-0.320000000000004</v>
      </c>
      <c r="AE82" s="50">
        <v>13.81</v>
      </c>
      <c r="AF82" s="51">
        <v>-32.65</v>
      </c>
      <c r="AG82" s="51">
        <v>46.46</v>
      </c>
      <c r="AH82" s="50">
        <v>14.22</v>
      </c>
      <c r="AI82" s="51">
        <v>0</v>
      </c>
      <c r="AJ82" s="51">
        <v>14.22</v>
      </c>
      <c r="AK82" s="51">
        <v>0.40999999999999298</v>
      </c>
      <c r="AL82" s="50">
        <v>13.81</v>
      </c>
      <c r="AM82" s="51">
        <v>-0.40999999999999298</v>
      </c>
      <c r="AN82" s="50">
        <v>14.22</v>
      </c>
      <c r="AO82" s="62"/>
    </row>
    <row r="83" spans="1:41" s="1" customFormat="1" ht="31.5">
      <c r="A83" s="643"/>
      <c r="B83" s="64" t="s">
        <v>294</v>
      </c>
      <c r="C83" s="27">
        <v>38.4</v>
      </c>
      <c r="D83" s="27">
        <v>23.28</v>
      </c>
      <c r="E83" s="28">
        <v>15.12</v>
      </c>
      <c r="F83" s="28">
        <v>0</v>
      </c>
      <c r="G83" s="27">
        <v>274.56</v>
      </c>
      <c r="H83" s="27">
        <v>102.96</v>
      </c>
      <c r="I83" s="28">
        <v>171.6</v>
      </c>
      <c r="J83" s="28">
        <v>0</v>
      </c>
      <c r="K83" s="45">
        <v>0</v>
      </c>
      <c r="L83" s="45"/>
      <c r="M83" s="45"/>
      <c r="N83" s="27">
        <v>38.4</v>
      </c>
      <c r="O83" s="27">
        <v>23.28</v>
      </c>
      <c r="P83" s="28">
        <v>15.12</v>
      </c>
      <c r="Q83" s="28">
        <v>0</v>
      </c>
      <c r="R83" s="27">
        <v>274.56</v>
      </c>
      <c r="S83" s="27">
        <v>102.96</v>
      </c>
      <c r="T83" s="28">
        <v>171.6</v>
      </c>
      <c r="U83" s="28">
        <v>0</v>
      </c>
      <c r="V83" s="50">
        <v>25.28</v>
      </c>
      <c r="W83" s="51">
        <v>15.17</v>
      </c>
      <c r="X83" s="50">
        <v>10.11</v>
      </c>
      <c r="Y83" s="50">
        <v>177</v>
      </c>
      <c r="Z83" s="51">
        <v>95.43</v>
      </c>
      <c r="AA83" s="50">
        <v>81.569999999999993</v>
      </c>
      <c r="AB83" s="50">
        <v>13.12</v>
      </c>
      <c r="AC83" s="51">
        <v>8.11</v>
      </c>
      <c r="AD83" s="50">
        <v>5.01</v>
      </c>
      <c r="AE83" s="50">
        <v>97.56</v>
      </c>
      <c r="AF83" s="51">
        <v>7.53</v>
      </c>
      <c r="AG83" s="51">
        <v>90.03</v>
      </c>
      <c r="AH83" s="50">
        <v>110.68</v>
      </c>
      <c r="AI83" s="51">
        <v>15.64</v>
      </c>
      <c r="AJ83" s="51">
        <v>95.04</v>
      </c>
      <c r="AK83" s="51">
        <v>13.12</v>
      </c>
      <c r="AL83" s="50">
        <v>97.56</v>
      </c>
      <c r="AM83" s="51">
        <v>2.52</v>
      </c>
      <c r="AN83" s="50">
        <v>95.04</v>
      </c>
      <c r="AO83" s="62"/>
    </row>
    <row r="84" spans="1:41" s="1" customFormat="1" ht="11.25">
      <c r="A84" s="645"/>
      <c r="B84" s="42" t="s">
        <v>295</v>
      </c>
      <c r="C84" s="27">
        <v>0</v>
      </c>
      <c r="D84" s="27">
        <v>0</v>
      </c>
      <c r="E84" s="28">
        <v>0</v>
      </c>
      <c r="F84" s="28">
        <v>0</v>
      </c>
      <c r="G84" s="27">
        <v>0</v>
      </c>
      <c r="H84" s="27">
        <v>0</v>
      </c>
      <c r="I84" s="28">
        <v>0</v>
      </c>
      <c r="J84" s="28">
        <v>0</v>
      </c>
      <c r="K84" s="45">
        <v>22</v>
      </c>
      <c r="L84" s="45"/>
      <c r="M84" s="45">
        <v>22</v>
      </c>
      <c r="N84" s="27">
        <v>0</v>
      </c>
      <c r="O84" s="27">
        <v>0</v>
      </c>
      <c r="P84" s="28">
        <v>0</v>
      </c>
      <c r="Q84" s="28">
        <v>0</v>
      </c>
      <c r="R84" s="27">
        <v>-22</v>
      </c>
      <c r="S84" s="27">
        <v>-22</v>
      </c>
      <c r="T84" s="28">
        <v>0</v>
      </c>
      <c r="U84" s="28">
        <v>0</v>
      </c>
      <c r="V84" s="50">
        <v>0</v>
      </c>
      <c r="W84" s="51">
        <v>0</v>
      </c>
      <c r="X84" s="50">
        <v>0</v>
      </c>
      <c r="Y84" s="50">
        <v>0</v>
      </c>
      <c r="Z84" s="51">
        <v>0</v>
      </c>
      <c r="AA84" s="50">
        <v>0</v>
      </c>
      <c r="AB84" s="50">
        <v>0</v>
      </c>
      <c r="AC84" s="51">
        <v>0</v>
      </c>
      <c r="AD84" s="50">
        <v>0</v>
      </c>
      <c r="AE84" s="50">
        <v>-22</v>
      </c>
      <c r="AF84" s="51">
        <v>-22</v>
      </c>
      <c r="AG84" s="51">
        <v>0</v>
      </c>
      <c r="AH84" s="50">
        <v>-22</v>
      </c>
      <c r="AI84" s="51">
        <v>0</v>
      </c>
      <c r="AJ84" s="51">
        <v>-22</v>
      </c>
      <c r="AK84" s="51">
        <v>0</v>
      </c>
      <c r="AL84" s="50">
        <v>-22</v>
      </c>
      <c r="AM84" s="51">
        <v>0</v>
      </c>
      <c r="AN84" s="50">
        <v>-22</v>
      </c>
      <c r="AO84" s="62"/>
    </row>
    <row r="85" spans="1:41" s="3" customFormat="1" ht="10.5">
      <c r="A85" s="642" t="s">
        <v>296</v>
      </c>
      <c r="B85" s="66" t="s">
        <v>274</v>
      </c>
      <c r="C85" s="21">
        <v>289.60000000000002</v>
      </c>
      <c r="D85" s="21">
        <v>175.44</v>
      </c>
      <c r="E85" s="21">
        <v>114.16</v>
      </c>
      <c r="F85" s="21">
        <v>0</v>
      </c>
      <c r="G85" s="21">
        <v>1115.8399999999999</v>
      </c>
      <c r="H85" s="21">
        <v>418.44</v>
      </c>
      <c r="I85" s="21">
        <v>697.4</v>
      </c>
      <c r="J85" s="21">
        <v>0</v>
      </c>
      <c r="K85" s="21">
        <v>0</v>
      </c>
      <c r="L85" s="21">
        <v>0</v>
      </c>
      <c r="M85" s="21">
        <v>0</v>
      </c>
      <c r="N85" s="21">
        <v>289.60000000000002</v>
      </c>
      <c r="O85" s="21">
        <v>175.44</v>
      </c>
      <c r="P85" s="21">
        <v>114.16</v>
      </c>
      <c r="Q85" s="21">
        <v>0</v>
      </c>
      <c r="R85" s="21">
        <v>1115.8399999999999</v>
      </c>
      <c r="S85" s="21">
        <v>418.44</v>
      </c>
      <c r="T85" s="21">
        <v>697.4</v>
      </c>
      <c r="U85" s="21">
        <v>0</v>
      </c>
      <c r="V85" s="21">
        <v>184.35</v>
      </c>
      <c r="W85" s="21">
        <v>111.66</v>
      </c>
      <c r="X85" s="21">
        <v>72.69</v>
      </c>
      <c r="Y85" s="21">
        <v>696.61</v>
      </c>
      <c r="Z85" s="21">
        <v>274.81</v>
      </c>
      <c r="AA85" s="21">
        <v>421.8</v>
      </c>
      <c r="AB85" s="21">
        <v>105.25</v>
      </c>
      <c r="AC85" s="21">
        <v>63.78</v>
      </c>
      <c r="AD85" s="21">
        <v>41.47</v>
      </c>
      <c r="AE85" s="21">
        <v>419.23</v>
      </c>
      <c r="AF85" s="21">
        <v>143.63</v>
      </c>
      <c r="AG85" s="21">
        <v>275.60000000000002</v>
      </c>
      <c r="AH85" s="21">
        <v>524.48</v>
      </c>
      <c r="AI85" s="21">
        <v>207.41</v>
      </c>
      <c r="AJ85" s="21">
        <v>317.07</v>
      </c>
      <c r="AK85" s="21">
        <v>105.25</v>
      </c>
      <c r="AL85" s="21">
        <v>419.23</v>
      </c>
      <c r="AM85" s="21">
        <v>102.16</v>
      </c>
      <c r="AN85" s="21">
        <v>317.07</v>
      </c>
      <c r="AO85" s="74"/>
    </row>
    <row r="86" spans="1:41" s="1" customFormat="1" ht="52.5">
      <c r="A86" s="643"/>
      <c r="B86" s="64" t="s">
        <v>297</v>
      </c>
      <c r="C86" s="27">
        <v>99.2</v>
      </c>
      <c r="D86" s="27">
        <v>60.24</v>
      </c>
      <c r="E86" s="28">
        <v>38.96</v>
      </c>
      <c r="F86" s="28">
        <v>0</v>
      </c>
      <c r="G86" s="27">
        <v>444.8</v>
      </c>
      <c r="H86" s="27">
        <v>166.8</v>
      </c>
      <c r="I86" s="28">
        <v>278</v>
      </c>
      <c r="J86" s="28">
        <v>0</v>
      </c>
      <c r="K86" s="45">
        <v>0</v>
      </c>
      <c r="L86" s="45"/>
      <c r="M86" s="45"/>
      <c r="N86" s="27">
        <v>99.2</v>
      </c>
      <c r="O86" s="27">
        <v>60.24</v>
      </c>
      <c r="P86" s="28">
        <v>38.96</v>
      </c>
      <c r="Q86" s="28">
        <v>0</v>
      </c>
      <c r="R86" s="27">
        <v>444.8</v>
      </c>
      <c r="S86" s="27">
        <v>166.8</v>
      </c>
      <c r="T86" s="28">
        <v>278</v>
      </c>
      <c r="U86" s="28">
        <v>0</v>
      </c>
      <c r="V86" s="50">
        <v>59.3</v>
      </c>
      <c r="W86" s="51">
        <v>36.020000000000003</v>
      </c>
      <c r="X86" s="50">
        <v>23.28</v>
      </c>
      <c r="Y86" s="50">
        <v>306.57</v>
      </c>
      <c r="Z86" s="51">
        <v>107.59</v>
      </c>
      <c r="AA86" s="50">
        <v>198.98</v>
      </c>
      <c r="AB86" s="50">
        <v>39.9</v>
      </c>
      <c r="AC86" s="51">
        <v>24.22</v>
      </c>
      <c r="AD86" s="50">
        <v>15.68</v>
      </c>
      <c r="AE86" s="50">
        <v>138.22999999999999</v>
      </c>
      <c r="AF86" s="51">
        <v>59.21</v>
      </c>
      <c r="AG86" s="51">
        <v>79.02</v>
      </c>
      <c r="AH86" s="50">
        <v>178.13</v>
      </c>
      <c r="AI86" s="51">
        <v>83.43</v>
      </c>
      <c r="AJ86" s="51">
        <v>94.7</v>
      </c>
      <c r="AK86" s="51">
        <v>39.9</v>
      </c>
      <c r="AL86" s="50">
        <v>138.22999999999999</v>
      </c>
      <c r="AM86" s="51">
        <v>43.53</v>
      </c>
      <c r="AN86" s="50">
        <v>94.7</v>
      </c>
      <c r="AO86" s="62"/>
    </row>
    <row r="87" spans="1:41" s="1" customFormat="1" ht="42">
      <c r="A87" s="643"/>
      <c r="B87" s="64" t="s">
        <v>298</v>
      </c>
      <c r="C87" s="27">
        <v>17.2</v>
      </c>
      <c r="D87" s="27">
        <v>10.56</v>
      </c>
      <c r="E87" s="28">
        <v>6.64</v>
      </c>
      <c r="F87" s="28">
        <v>0</v>
      </c>
      <c r="G87" s="27">
        <v>132.80000000000001</v>
      </c>
      <c r="H87" s="27">
        <v>49.8</v>
      </c>
      <c r="I87" s="28">
        <v>83</v>
      </c>
      <c r="J87" s="28">
        <v>0</v>
      </c>
      <c r="K87" s="45">
        <v>0</v>
      </c>
      <c r="L87" s="45"/>
      <c r="M87" s="45"/>
      <c r="N87" s="27">
        <v>17.2</v>
      </c>
      <c r="O87" s="27">
        <v>10.56</v>
      </c>
      <c r="P87" s="28">
        <v>6.64</v>
      </c>
      <c r="Q87" s="28">
        <v>0</v>
      </c>
      <c r="R87" s="27">
        <v>132.80000000000001</v>
      </c>
      <c r="S87" s="27">
        <v>49.8</v>
      </c>
      <c r="T87" s="28">
        <v>83</v>
      </c>
      <c r="U87" s="28">
        <v>0</v>
      </c>
      <c r="V87" s="50">
        <v>14.81</v>
      </c>
      <c r="W87" s="51">
        <v>9.09</v>
      </c>
      <c r="X87" s="50">
        <v>5.72</v>
      </c>
      <c r="Y87" s="50">
        <v>108.05</v>
      </c>
      <c r="Z87" s="51">
        <v>33.799999999999997</v>
      </c>
      <c r="AA87" s="50">
        <v>74.25</v>
      </c>
      <c r="AB87" s="50">
        <v>2.39</v>
      </c>
      <c r="AC87" s="51">
        <v>1.47</v>
      </c>
      <c r="AD87" s="50">
        <v>0.91999999999999904</v>
      </c>
      <c r="AE87" s="50">
        <v>24.75</v>
      </c>
      <c r="AF87" s="51">
        <v>16</v>
      </c>
      <c r="AG87" s="51">
        <v>8.7500000000000107</v>
      </c>
      <c r="AH87" s="50">
        <v>27.14</v>
      </c>
      <c r="AI87" s="51">
        <v>17.47</v>
      </c>
      <c r="AJ87" s="51">
        <v>9.6700000000000195</v>
      </c>
      <c r="AK87" s="51">
        <v>2.39</v>
      </c>
      <c r="AL87" s="50">
        <v>24.75</v>
      </c>
      <c r="AM87" s="51">
        <v>15.08</v>
      </c>
      <c r="AN87" s="50">
        <v>9.6700000000000195</v>
      </c>
      <c r="AO87" s="62"/>
    </row>
    <row r="88" spans="1:41" s="1" customFormat="1" ht="31.5">
      <c r="A88" s="643"/>
      <c r="B88" s="64" t="s">
        <v>299</v>
      </c>
      <c r="C88" s="27">
        <v>37.6</v>
      </c>
      <c r="D88" s="27">
        <v>22.8</v>
      </c>
      <c r="E88" s="28">
        <v>14.8</v>
      </c>
      <c r="F88" s="28">
        <v>0</v>
      </c>
      <c r="G88" s="27">
        <v>243.84</v>
      </c>
      <c r="H88" s="27">
        <v>91.44</v>
      </c>
      <c r="I88" s="28">
        <v>152.4</v>
      </c>
      <c r="J88" s="28">
        <v>0</v>
      </c>
      <c r="K88" s="45">
        <v>0</v>
      </c>
      <c r="L88" s="45"/>
      <c r="M88" s="45"/>
      <c r="N88" s="27">
        <v>37.6</v>
      </c>
      <c r="O88" s="27">
        <v>22.8</v>
      </c>
      <c r="P88" s="28">
        <v>14.8</v>
      </c>
      <c r="Q88" s="28">
        <v>0</v>
      </c>
      <c r="R88" s="27">
        <v>243.84</v>
      </c>
      <c r="S88" s="27">
        <v>91.44</v>
      </c>
      <c r="T88" s="28">
        <v>152.4</v>
      </c>
      <c r="U88" s="28">
        <v>0</v>
      </c>
      <c r="V88" s="50">
        <v>20.53</v>
      </c>
      <c r="W88" s="51">
        <v>12.52</v>
      </c>
      <c r="X88" s="50">
        <v>8.01</v>
      </c>
      <c r="Y88" s="50">
        <v>116.38</v>
      </c>
      <c r="Z88" s="51">
        <v>55.44</v>
      </c>
      <c r="AA88" s="50">
        <v>60.94</v>
      </c>
      <c r="AB88" s="50">
        <v>17.07</v>
      </c>
      <c r="AC88" s="51">
        <v>10.28</v>
      </c>
      <c r="AD88" s="50">
        <v>6.79</v>
      </c>
      <c r="AE88" s="50">
        <v>127.46</v>
      </c>
      <c r="AF88" s="51">
        <v>36</v>
      </c>
      <c r="AG88" s="51">
        <v>91.46</v>
      </c>
      <c r="AH88" s="50">
        <v>144.53</v>
      </c>
      <c r="AI88" s="51">
        <v>46.28</v>
      </c>
      <c r="AJ88" s="51">
        <v>98.25</v>
      </c>
      <c r="AK88" s="51">
        <v>17.07</v>
      </c>
      <c r="AL88" s="50">
        <v>127.46</v>
      </c>
      <c r="AM88" s="51">
        <v>29.21</v>
      </c>
      <c r="AN88" s="50">
        <v>98.25</v>
      </c>
      <c r="AO88" s="62"/>
    </row>
    <row r="89" spans="1:41" s="1" customFormat="1" ht="42">
      <c r="A89" s="643"/>
      <c r="B89" s="64" t="s">
        <v>300</v>
      </c>
      <c r="C89" s="27">
        <v>116.8</v>
      </c>
      <c r="D89" s="27">
        <v>70.319999999999993</v>
      </c>
      <c r="E89" s="28">
        <v>46.48</v>
      </c>
      <c r="F89" s="28">
        <v>0</v>
      </c>
      <c r="G89" s="27">
        <v>231.68</v>
      </c>
      <c r="H89" s="27">
        <v>86.88</v>
      </c>
      <c r="I89" s="28">
        <v>144.80000000000001</v>
      </c>
      <c r="J89" s="28">
        <v>0</v>
      </c>
      <c r="K89" s="45">
        <v>0</v>
      </c>
      <c r="L89" s="45"/>
      <c r="M89" s="45"/>
      <c r="N89" s="27">
        <v>116.8</v>
      </c>
      <c r="O89" s="27">
        <v>70.319999999999993</v>
      </c>
      <c r="P89" s="28">
        <v>46.48</v>
      </c>
      <c r="Q89" s="28">
        <v>0</v>
      </c>
      <c r="R89" s="27">
        <v>231.68</v>
      </c>
      <c r="S89" s="27">
        <v>86.88</v>
      </c>
      <c r="T89" s="28">
        <v>144.80000000000001</v>
      </c>
      <c r="U89" s="28">
        <v>0</v>
      </c>
      <c r="V89" s="50">
        <v>86.21</v>
      </c>
      <c r="W89" s="51">
        <v>51.93</v>
      </c>
      <c r="X89" s="50">
        <v>34.28</v>
      </c>
      <c r="Y89" s="50">
        <v>152.65</v>
      </c>
      <c r="Z89" s="51">
        <v>71.5</v>
      </c>
      <c r="AA89" s="50">
        <v>81.150000000000006</v>
      </c>
      <c r="AB89" s="50">
        <v>30.59</v>
      </c>
      <c r="AC89" s="51">
        <v>18.39</v>
      </c>
      <c r="AD89" s="50">
        <v>12.2</v>
      </c>
      <c r="AE89" s="50">
        <v>79.03</v>
      </c>
      <c r="AF89" s="51">
        <v>15.38</v>
      </c>
      <c r="AG89" s="51">
        <v>63.65</v>
      </c>
      <c r="AH89" s="50">
        <v>109.62</v>
      </c>
      <c r="AI89" s="51">
        <v>33.770000000000003</v>
      </c>
      <c r="AJ89" s="51">
        <v>75.849999999999994</v>
      </c>
      <c r="AK89" s="51">
        <v>30.59</v>
      </c>
      <c r="AL89" s="50">
        <v>79.03</v>
      </c>
      <c r="AM89" s="51">
        <v>3.1800000000000201</v>
      </c>
      <c r="AN89" s="50">
        <v>75.849999999999994</v>
      </c>
      <c r="AO89" s="62"/>
    </row>
    <row r="90" spans="1:41" s="1" customFormat="1" ht="31.5">
      <c r="A90" s="643"/>
      <c r="B90" s="64" t="s">
        <v>301</v>
      </c>
      <c r="C90" s="27">
        <v>18.8</v>
      </c>
      <c r="D90" s="27">
        <v>11.52</v>
      </c>
      <c r="E90" s="28">
        <v>7.28</v>
      </c>
      <c r="F90" s="28">
        <v>0</v>
      </c>
      <c r="G90" s="27">
        <v>62.72</v>
      </c>
      <c r="H90" s="27">
        <v>23.52</v>
      </c>
      <c r="I90" s="28">
        <v>39.200000000000003</v>
      </c>
      <c r="J90" s="28">
        <v>0</v>
      </c>
      <c r="K90" s="45">
        <v>0</v>
      </c>
      <c r="L90" s="45"/>
      <c r="M90" s="45"/>
      <c r="N90" s="27">
        <v>18.8</v>
      </c>
      <c r="O90" s="27">
        <v>11.52</v>
      </c>
      <c r="P90" s="28">
        <v>7.28</v>
      </c>
      <c r="Q90" s="28">
        <v>0</v>
      </c>
      <c r="R90" s="27">
        <v>62.72</v>
      </c>
      <c r="S90" s="27">
        <v>23.52</v>
      </c>
      <c r="T90" s="28">
        <v>39.200000000000003</v>
      </c>
      <c r="U90" s="28">
        <v>0</v>
      </c>
      <c r="V90" s="50">
        <v>3.5</v>
      </c>
      <c r="W90" s="51">
        <v>2.1</v>
      </c>
      <c r="X90" s="50">
        <v>1.4</v>
      </c>
      <c r="Y90" s="50">
        <v>12.96</v>
      </c>
      <c r="Z90" s="51">
        <v>6.48</v>
      </c>
      <c r="AA90" s="50">
        <v>6.48</v>
      </c>
      <c r="AB90" s="50">
        <v>15.3</v>
      </c>
      <c r="AC90" s="51">
        <v>9.42</v>
      </c>
      <c r="AD90" s="50">
        <v>5.88</v>
      </c>
      <c r="AE90" s="50">
        <v>49.76</v>
      </c>
      <c r="AF90" s="51">
        <v>17.04</v>
      </c>
      <c r="AG90" s="51">
        <v>32.72</v>
      </c>
      <c r="AH90" s="50">
        <v>65.06</v>
      </c>
      <c r="AI90" s="51">
        <v>26.46</v>
      </c>
      <c r="AJ90" s="51">
        <v>38.6</v>
      </c>
      <c r="AK90" s="51">
        <v>15.3</v>
      </c>
      <c r="AL90" s="50">
        <v>49.76</v>
      </c>
      <c r="AM90" s="51">
        <v>11.16</v>
      </c>
      <c r="AN90" s="50">
        <v>38.6</v>
      </c>
      <c r="AO90" s="62"/>
    </row>
    <row r="91" spans="1:41" s="4" customFormat="1" ht="15" customHeight="1">
      <c r="A91" s="69"/>
      <c r="B91" s="70" t="s">
        <v>302</v>
      </c>
      <c r="C91" s="21">
        <v>44676.2</v>
      </c>
      <c r="D91" s="21">
        <v>30092</v>
      </c>
      <c r="E91" s="24">
        <v>5482.46</v>
      </c>
      <c r="F91" s="24">
        <v>9101.74</v>
      </c>
      <c r="G91" s="21">
        <v>153829.04</v>
      </c>
      <c r="H91" s="21">
        <v>80099.16</v>
      </c>
      <c r="I91" s="24">
        <v>25521.21</v>
      </c>
      <c r="J91" s="24">
        <v>48208.67</v>
      </c>
      <c r="K91" s="21">
        <v>618.79999999999995</v>
      </c>
      <c r="L91" s="21">
        <v>225.05</v>
      </c>
      <c r="M91" s="21">
        <v>393.75</v>
      </c>
      <c r="N91" s="21">
        <v>44451.15</v>
      </c>
      <c r="O91" s="21">
        <v>28745.54</v>
      </c>
      <c r="P91" s="24">
        <v>6603.87</v>
      </c>
      <c r="Q91" s="24">
        <v>9101.74</v>
      </c>
      <c r="R91" s="21">
        <v>153435.29</v>
      </c>
      <c r="S91" s="21">
        <v>78453.09</v>
      </c>
      <c r="T91" s="24">
        <v>26773.53</v>
      </c>
      <c r="U91" s="24">
        <v>48208.67</v>
      </c>
      <c r="V91" s="24">
        <v>33564.080000000002</v>
      </c>
      <c r="W91" s="24">
        <v>25016.76</v>
      </c>
      <c r="X91" s="24">
        <v>8547.32</v>
      </c>
      <c r="Y91" s="24">
        <v>94730.880000000005</v>
      </c>
      <c r="Z91" s="24">
        <v>69339.12</v>
      </c>
      <c r="AA91" s="24">
        <v>25391.759999999998</v>
      </c>
      <c r="AB91" s="24">
        <v>1785.33</v>
      </c>
      <c r="AC91" s="24">
        <v>3728.78</v>
      </c>
      <c r="AD91" s="24">
        <v>-1943.45</v>
      </c>
      <c r="AE91" s="24">
        <v>10495.74</v>
      </c>
      <c r="AF91" s="24">
        <v>9113.9699999999993</v>
      </c>
      <c r="AG91" s="24">
        <v>1381.77</v>
      </c>
      <c r="AH91" s="24">
        <v>12281.07</v>
      </c>
      <c r="AI91" s="24">
        <v>12727.14</v>
      </c>
      <c r="AJ91" s="24">
        <v>-446.07</v>
      </c>
      <c r="AK91" s="24">
        <v>1785.33</v>
      </c>
      <c r="AL91" s="24">
        <v>10495.74</v>
      </c>
      <c r="AM91" s="24">
        <v>10941.81</v>
      </c>
      <c r="AN91" s="24">
        <v>-446.07</v>
      </c>
      <c r="AO91" s="75">
        <f t="shared" ref="AO91" si="0">AO92+AO102+AO110+AO118+AO133+AO145+AO156+AO167+AO174+AO183+AO197+AO211+AO218+AO234</f>
        <v>0</v>
      </c>
    </row>
    <row r="92" spans="1:41" s="4" customFormat="1" ht="15" customHeight="1">
      <c r="A92" s="736" t="s">
        <v>303</v>
      </c>
      <c r="B92" s="70" t="s">
        <v>42</v>
      </c>
      <c r="C92" s="21">
        <v>5390</v>
      </c>
      <c r="D92" s="21">
        <v>3269.76</v>
      </c>
      <c r="E92" s="24">
        <v>78.3</v>
      </c>
      <c r="F92" s="24">
        <v>2041.94</v>
      </c>
      <c r="G92" s="21">
        <v>23673.919999999998</v>
      </c>
      <c r="H92" s="21">
        <v>11439</v>
      </c>
      <c r="I92" s="24">
        <v>1020.98</v>
      </c>
      <c r="J92" s="24">
        <v>11213.94</v>
      </c>
      <c r="K92" s="21">
        <v>502.23</v>
      </c>
      <c r="L92" s="21">
        <v>32.03</v>
      </c>
      <c r="M92" s="21">
        <v>470.2</v>
      </c>
      <c r="N92" s="21">
        <v>5357.97</v>
      </c>
      <c r="O92" s="21">
        <v>2116.3200000000002</v>
      </c>
      <c r="P92" s="24">
        <v>1199.71</v>
      </c>
      <c r="Q92" s="24">
        <v>2041.94</v>
      </c>
      <c r="R92" s="21">
        <v>23203.72</v>
      </c>
      <c r="S92" s="21">
        <v>9716.48</v>
      </c>
      <c r="T92" s="24">
        <v>2273.3000000000002</v>
      </c>
      <c r="U92" s="24">
        <v>11213.94</v>
      </c>
      <c r="V92" s="24">
        <v>2495.5500000000002</v>
      </c>
      <c r="W92" s="24">
        <v>2375.5</v>
      </c>
      <c r="X92" s="24">
        <v>120.05</v>
      </c>
      <c r="Y92" s="24">
        <v>10316.41</v>
      </c>
      <c r="Z92" s="24">
        <v>9308.24</v>
      </c>
      <c r="AA92" s="24">
        <v>1008.17</v>
      </c>
      <c r="AB92" s="24">
        <v>820.48000000000104</v>
      </c>
      <c r="AC92" s="24">
        <v>-259.18</v>
      </c>
      <c r="AD92" s="24">
        <v>1079.6600000000001</v>
      </c>
      <c r="AE92" s="24">
        <v>1673.37</v>
      </c>
      <c r="AF92" s="24">
        <v>408.24000000000098</v>
      </c>
      <c r="AG92" s="24">
        <v>1265.1300000000001</v>
      </c>
      <c r="AH92" s="24">
        <v>2493.85</v>
      </c>
      <c r="AI92" s="24">
        <v>2522.66</v>
      </c>
      <c r="AJ92" s="24">
        <v>-28.81</v>
      </c>
      <c r="AK92" s="24">
        <v>820.48000000000104</v>
      </c>
      <c r="AL92" s="24">
        <v>1673.37</v>
      </c>
      <c r="AM92" s="24">
        <v>1702.18</v>
      </c>
      <c r="AN92" s="24">
        <v>-28.81</v>
      </c>
      <c r="AO92" s="75">
        <f t="shared" ref="AO92" si="1">SUM(AO94:AO101)</f>
        <v>0</v>
      </c>
    </row>
    <row r="93" spans="1:41" s="3" customFormat="1" ht="21">
      <c r="A93" s="737"/>
      <c r="B93" s="70" t="s">
        <v>304</v>
      </c>
      <c r="C93" s="21">
        <v>5127.6000000000004</v>
      </c>
      <c r="D93" s="21">
        <v>3108.48</v>
      </c>
      <c r="E93" s="24">
        <v>17.63</v>
      </c>
      <c r="F93" s="24">
        <v>2001.49</v>
      </c>
      <c r="G93" s="21">
        <v>20894.72</v>
      </c>
      <c r="H93" s="21">
        <v>10103.280000000001</v>
      </c>
      <c r="I93" s="24">
        <v>154.9</v>
      </c>
      <c r="J93" s="24">
        <v>10636.54</v>
      </c>
      <c r="K93" s="21">
        <v>502.23</v>
      </c>
      <c r="L93" s="21">
        <v>32.03</v>
      </c>
      <c r="M93" s="21">
        <v>470.2</v>
      </c>
      <c r="N93" s="21">
        <v>5095.57</v>
      </c>
      <c r="O93" s="21">
        <v>1955.04</v>
      </c>
      <c r="P93" s="24">
        <v>1139.04</v>
      </c>
      <c r="Q93" s="24">
        <v>2001.49</v>
      </c>
      <c r="R93" s="21">
        <v>20424.52</v>
      </c>
      <c r="S93" s="21">
        <v>8380.76</v>
      </c>
      <c r="T93" s="24">
        <v>1407.22</v>
      </c>
      <c r="U93" s="24">
        <v>10636.54</v>
      </c>
      <c r="V93" s="24">
        <v>2266.66</v>
      </c>
      <c r="W93" s="24">
        <v>2234.4899999999998</v>
      </c>
      <c r="X93" s="24">
        <v>32.17</v>
      </c>
      <c r="Y93" s="24">
        <v>8254.02</v>
      </c>
      <c r="Z93" s="24">
        <v>8094.25</v>
      </c>
      <c r="AA93" s="24">
        <v>159.77000000000001</v>
      </c>
      <c r="AB93" s="24">
        <v>827.42000000000098</v>
      </c>
      <c r="AC93" s="24">
        <v>-279.45</v>
      </c>
      <c r="AD93" s="24">
        <v>1106.8699999999999</v>
      </c>
      <c r="AE93" s="24">
        <v>1533.96</v>
      </c>
      <c r="AF93" s="24">
        <v>286.51000000000101</v>
      </c>
      <c r="AG93" s="24">
        <v>1247.45</v>
      </c>
      <c r="AH93" s="24">
        <v>2361.38</v>
      </c>
      <c r="AI93" s="24">
        <v>2390.19</v>
      </c>
      <c r="AJ93" s="24">
        <v>-28.81</v>
      </c>
      <c r="AK93" s="24">
        <v>827.42000000000098</v>
      </c>
      <c r="AL93" s="24">
        <v>1533.96</v>
      </c>
      <c r="AM93" s="24">
        <v>1562.77</v>
      </c>
      <c r="AN93" s="24">
        <v>-28.81</v>
      </c>
      <c r="AO93" s="75">
        <f t="shared" ref="AO93" si="2">SUM(AO94:AO99)</f>
        <v>0</v>
      </c>
    </row>
    <row r="94" spans="1:41" s="1" customFormat="1" ht="11.25">
      <c r="A94" s="737"/>
      <c r="B94" s="15" t="s">
        <v>44</v>
      </c>
      <c r="C94" s="27">
        <v>4907.2</v>
      </c>
      <c r="D94" s="27">
        <v>2976.24</v>
      </c>
      <c r="E94" s="28">
        <v>0</v>
      </c>
      <c r="F94" s="28">
        <v>1930.96</v>
      </c>
      <c r="G94" s="27">
        <v>19345.759999999998</v>
      </c>
      <c r="H94" s="27">
        <v>9328.7999999999993</v>
      </c>
      <c r="I94" s="28">
        <v>0</v>
      </c>
      <c r="J94" s="28">
        <v>10016.959999999999</v>
      </c>
      <c r="K94" s="45">
        <v>502.23</v>
      </c>
      <c r="L94" s="45">
        <v>32.03</v>
      </c>
      <c r="M94" s="45">
        <v>470.2</v>
      </c>
      <c r="N94" s="27">
        <v>4875.17</v>
      </c>
      <c r="O94" s="27">
        <v>1822.8</v>
      </c>
      <c r="P94" s="28">
        <v>1121.4100000000001</v>
      </c>
      <c r="Q94" s="28">
        <v>1930.96</v>
      </c>
      <c r="R94" s="27">
        <v>18875.560000000001</v>
      </c>
      <c r="S94" s="27">
        <v>7606.28</v>
      </c>
      <c r="T94" s="28">
        <v>1252.32</v>
      </c>
      <c r="U94" s="28">
        <v>10016.959999999999</v>
      </c>
      <c r="V94" s="50">
        <v>2113.4899999999998</v>
      </c>
      <c r="W94" s="51">
        <v>2113.4899999999998</v>
      </c>
      <c r="X94" s="50">
        <v>0</v>
      </c>
      <c r="Y94" s="50">
        <v>7395.25</v>
      </c>
      <c r="Z94" s="51">
        <v>7395.25</v>
      </c>
      <c r="AA94" s="50">
        <v>0</v>
      </c>
      <c r="AB94" s="50">
        <v>830.72000000000105</v>
      </c>
      <c r="AC94" s="51">
        <v>-290.69</v>
      </c>
      <c r="AD94" s="50">
        <v>1121.4100000000001</v>
      </c>
      <c r="AE94" s="50">
        <v>1463.35</v>
      </c>
      <c r="AF94" s="51">
        <v>211.030000000001</v>
      </c>
      <c r="AG94" s="51">
        <v>1252.32</v>
      </c>
      <c r="AH94" s="50">
        <v>2294.0700000000002</v>
      </c>
      <c r="AI94" s="52">
        <v>2294.0700000000002</v>
      </c>
      <c r="AJ94" s="51">
        <v>0</v>
      </c>
      <c r="AK94" s="51">
        <v>830.72000000000105</v>
      </c>
      <c r="AL94" s="50">
        <v>1463.35</v>
      </c>
      <c r="AM94" s="51">
        <v>1463.35</v>
      </c>
      <c r="AN94" s="50">
        <v>0</v>
      </c>
      <c r="AO94" s="59"/>
    </row>
    <row r="95" spans="1:41" s="1" customFormat="1" ht="11.25">
      <c r="A95" s="737"/>
      <c r="B95" s="15" t="s">
        <v>45</v>
      </c>
      <c r="C95" s="27">
        <v>136.80000000000001</v>
      </c>
      <c r="D95" s="27">
        <v>82.08</v>
      </c>
      <c r="E95" s="28">
        <v>10.94</v>
      </c>
      <c r="F95" s="28">
        <v>43.78</v>
      </c>
      <c r="G95" s="27">
        <v>924</v>
      </c>
      <c r="H95" s="27">
        <v>462</v>
      </c>
      <c r="I95" s="28">
        <v>92.4</v>
      </c>
      <c r="J95" s="28">
        <v>369.6</v>
      </c>
      <c r="K95" s="45">
        <v>0</v>
      </c>
      <c r="L95" s="45">
        <v>0</v>
      </c>
      <c r="M95" s="45">
        <v>0</v>
      </c>
      <c r="N95" s="27">
        <v>136.80000000000001</v>
      </c>
      <c r="O95" s="27">
        <v>82.08</v>
      </c>
      <c r="P95" s="28">
        <v>10.94</v>
      </c>
      <c r="Q95" s="28">
        <v>43.78</v>
      </c>
      <c r="R95" s="27">
        <v>924</v>
      </c>
      <c r="S95" s="27">
        <v>462</v>
      </c>
      <c r="T95" s="28">
        <v>92.4</v>
      </c>
      <c r="U95" s="28">
        <v>369.6</v>
      </c>
      <c r="V95" s="50">
        <v>92.31</v>
      </c>
      <c r="W95" s="51">
        <v>75</v>
      </c>
      <c r="X95" s="50">
        <v>17.309999999999999</v>
      </c>
      <c r="Y95" s="50">
        <v>497.52</v>
      </c>
      <c r="Z95" s="51">
        <v>405</v>
      </c>
      <c r="AA95" s="50">
        <v>92.52</v>
      </c>
      <c r="AB95" s="50">
        <v>0.70999999999999697</v>
      </c>
      <c r="AC95" s="51">
        <v>7.08</v>
      </c>
      <c r="AD95" s="50">
        <v>-6.37</v>
      </c>
      <c r="AE95" s="50">
        <v>56.88</v>
      </c>
      <c r="AF95" s="51">
        <v>57</v>
      </c>
      <c r="AG95" s="51">
        <v>-0.12000000000001899</v>
      </c>
      <c r="AH95" s="50">
        <v>57.59</v>
      </c>
      <c r="AI95" s="51">
        <v>57.59</v>
      </c>
      <c r="AJ95" s="51">
        <v>0</v>
      </c>
      <c r="AK95" s="51">
        <v>0.70999999999999697</v>
      </c>
      <c r="AL95" s="50">
        <v>56.88</v>
      </c>
      <c r="AM95" s="51">
        <v>56.88</v>
      </c>
      <c r="AN95" s="50">
        <v>0</v>
      </c>
      <c r="AO95" s="59"/>
    </row>
    <row r="96" spans="1:41" s="1" customFormat="1" ht="11.25">
      <c r="A96" s="737"/>
      <c r="B96" s="15" t="s">
        <v>48</v>
      </c>
      <c r="C96" s="27">
        <v>77.599999999999994</v>
      </c>
      <c r="D96" s="27">
        <v>46.56</v>
      </c>
      <c r="E96" s="28">
        <v>6.21</v>
      </c>
      <c r="F96" s="28">
        <v>24.83</v>
      </c>
      <c r="G96" s="27">
        <v>603.12</v>
      </c>
      <c r="H96" s="27">
        <v>301.56</v>
      </c>
      <c r="I96" s="28">
        <v>60.31</v>
      </c>
      <c r="J96" s="28">
        <v>241.25</v>
      </c>
      <c r="K96" s="45">
        <v>0</v>
      </c>
      <c r="L96" s="45">
        <v>0</v>
      </c>
      <c r="M96" s="45">
        <v>0</v>
      </c>
      <c r="N96" s="27">
        <v>77.599999999999994</v>
      </c>
      <c r="O96" s="27">
        <v>46.56</v>
      </c>
      <c r="P96" s="28">
        <v>6.21</v>
      </c>
      <c r="Q96" s="28">
        <v>24.83</v>
      </c>
      <c r="R96" s="27">
        <v>603.12</v>
      </c>
      <c r="S96" s="27">
        <v>301.56</v>
      </c>
      <c r="T96" s="28">
        <v>60.31</v>
      </c>
      <c r="U96" s="28">
        <v>241.25</v>
      </c>
      <c r="V96" s="50">
        <v>51.86</v>
      </c>
      <c r="W96" s="51">
        <v>38</v>
      </c>
      <c r="X96" s="50">
        <v>13.86</v>
      </c>
      <c r="Y96" s="50">
        <v>324.25</v>
      </c>
      <c r="Z96" s="51">
        <v>263</v>
      </c>
      <c r="AA96" s="50">
        <v>61.25</v>
      </c>
      <c r="AB96" s="50">
        <v>0.91000000000000403</v>
      </c>
      <c r="AC96" s="51">
        <v>8.56</v>
      </c>
      <c r="AD96" s="50">
        <v>-7.65</v>
      </c>
      <c r="AE96" s="50">
        <v>37.619999999999997</v>
      </c>
      <c r="AF96" s="51">
        <v>38.56</v>
      </c>
      <c r="AG96" s="51">
        <v>-0.93999999999999795</v>
      </c>
      <c r="AH96" s="50">
        <v>38.53</v>
      </c>
      <c r="AI96" s="51">
        <v>38.53</v>
      </c>
      <c r="AJ96" s="51">
        <v>0</v>
      </c>
      <c r="AK96" s="51">
        <v>0.91000000000000403</v>
      </c>
      <c r="AL96" s="50">
        <v>37.619999999999997</v>
      </c>
      <c r="AM96" s="51">
        <v>37.619999999999997</v>
      </c>
      <c r="AN96" s="50">
        <v>0</v>
      </c>
      <c r="AO96" s="59"/>
    </row>
    <row r="97" spans="1:41" s="1" customFormat="1" ht="11.25">
      <c r="A97" s="737"/>
      <c r="B97" s="15" t="s">
        <v>52</v>
      </c>
      <c r="C97" s="27">
        <v>0</v>
      </c>
      <c r="D97" s="27">
        <v>0</v>
      </c>
      <c r="E97" s="28">
        <v>0</v>
      </c>
      <c r="F97" s="28">
        <v>0</v>
      </c>
      <c r="G97" s="27">
        <v>2.16</v>
      </c>
      <c r="H97" s="27">
        <v>1.08</v>
      </c>
      <c r="I97" s="28">
        <v>0.22</v>
      </c>
      <c r="J97" s="28">
        <v>0.86</v>
      </c>
      <c r="K97" s="45">
        <v>0</v>
      </c>
      <c r="L97" s="45">
        <v>0</v>
      </c>
      <c r="M97" s="45">
        <v>0</v>
      </c>
      <c r="N97" s="27">
        <v>0</v>
      </c>
      <c r="O97" s="27">
        <v>0</v>
      </c>
      <c r="P97" s="28">
        <v>0</v>
      </c>
      <c r="Q97" s="28">
        <v>0</v>
      </c>
      <c r="R97" s="27">
        <v>2.16</v>
      </c>
      <c r="S97" s="27">
        <v>1.08</v>
      </c>
      <c r="T97" s="28">
        <v>0.22</v>
      </c>
      <c r="U97" s="28">
        <v>0.86</v>
      </c>
      <c r="V97" s="50">
        <v>1</v>
      </c>
      <c r="W97" s="51">
        <v>1</v>
      </c>
      <c r="X97" s="50">
        <v>0</v>
      </c>
      <c r="Y97" s="50">
        <v>14</v>
      </c>
      <c r="Z97" s="51">
        <v>12</v>
      </c>
      <c r="AA97" s="50">
        <v>2</v>
      </c>
      <c r="AB97" s="50">
        <v>-1</v>
      </c>
      <c r="AC97" s="51">
        <v>-1</v>
      </c>
      <c r="AD97" s="50">
        <v>0</v>
      </c>
      <c r="AE97" s="50">
        <v>-12.7</v>
      </c>
      <c r="AF97" s="51">
        <v>-10.92</v>
      </c>
      <c r="AG97" s="51">
        <v>-1.78</v>
      </c>
      <c r="AH97" s="50">
        <v>-13.7</v>
      </c>
      <c r="AI97" s="51">
        <v>0</v>
      </c>
      <c r="AJ97" s="51">
        <v>-13.7</v>
      </c>
      <c r="AK97" s="51">
        <v>-1</v>
      </c>
      <c r="AL97" s="50">
        <v>-12.7</v>
      </c>
      <c r="AM97" s="51">
        <v>1</v>
      </c>
      <c r="AN97" s="50">
        <v>-13.7</v>
      </c>
      <c r="AO97" s="59"/>
    </row>
    <row r="98" spans="1:41" s="1" customFormat="1" ht="11.25">
      <c r="A98" s="737"/>
      <c r="B98" s="15" t="s">
        <v>53</v>
      </c>
      <c r="C98" s="27">
        <v>6</v>
      </c>
      <c r="D98" s="27">
        <v>3.6</v>
      </c>
      <c r="E98" s="28">
        <v>0.48</v>
      </c>
      <c r="F98" s="28">
        <v>1.92</v>
      </c>
      <c r="G98" s="27">
        <v>19.68</v>
      </c>
      <c r="H98" s="27">
        <v>9.84</v>
      </c>
      <c r="I98" s="28">
        <v>1.97</v>
      </c>
      <c r="J98" s="28">
        <v>7.87</v>
      </c>
      <c r="K98" s="45">
        <v>0</v>
      </c>
      <c r="L98" s="45">
        <v>0</v>
      </c>
      <c r="M98" s="45">
        <v>0</v>
      </c>
      <c r="N98" s="27">
        <v>6</v>
      </c>
      <c r="O98" s="27">
        <v>3.6</v>
      </c>
      <c r="P98" s="28">
        <v>0.48</v>
      </c>
      <c r="Q98" s="28">
        <v>1.92</v>
      </c>
      <c r="R98" s="27">
        <v>19.68</v>
      </c>
      <c r="S98" s="27">
        <v>9.84</v>
      </c>
      <c r="T98" s="28">
        <v>1.97</v>
      </c>
      <c r="U98" s="28">
        <v>7.87</v>
      </c>
      <c r="V98" s="50">
        <v>8</v>
      </c>
      <c r="W98" s="51">
        <v>7</v>
      </c>
      <c r="X98" s="50">
        <v>1</v>
      </c>
      <c r="Y98" s="50">
        <v>23</v>
      </c>
      <c r="Z98" s="51">
        <v>19</v>
      </c>
      <c r="AA98" s="50">
        <v>4</v>
      </c>
      <c r="AB98" s="50">
        <v>-3.92</v>
      </c>
      <c r="AC98" s="51">
        <v>-3.4</v>
      </c>
      <c r="AD98" s="50">
        <v>-0.52</v>
      </c>
      <c r="AE98" s="50">
        <v>-11.19</v>
      </c>
      <c r="AF98" s="51">
        <v>-9.16</v>
      </c>
      <c r="AG98" s="51">
        <v>-2.0299999999999998</v>
      </c>
      <c r="AH98" s="50">
        <v>-15.11</v>
      </c>
      <c r="AI98" s="51">
        <v>0</v>
      </c>
      <c r="AJ98" s="51">
        <v>-15.11</v>
      </c>
      <c r="AK98" s="51">
        <v>-3.92</v>
      </c>
      <c r="AL98" s="50">
        <v>-11.19</v>
      </c>
      <c r="AM98" s="51">
        <v>3.92</v>
      </c>
      <c r="AN98" s="50">
        <v>-15.11</v>
      </c>
      <c r="AO98" s="59"/>
    </row>
    <row r="99" spans="1:41" s="1" customFormat="1" ht="11.25">
      <c r="A99" s="737"/>
      <c r="B99" s="15" t="s">
        <v>50</v>
      </c>
      <c r="C99" s="27">
        <v>0</v>
      </c>
      <c r="D99" s="27">
        <v>0</v>
      </c>
      <c r="E99" s="28">
        <v>0</v>
      </c>
      <c r="F99" s="28">
        <v>0</v>
      </c>
      <c r="G99" s="27">
        <v>0</v>
      </c>
      <c r="H99" s="27">
        <v>0</v>
      </c>
      <c r="I99" s="28">
        <v>0</v>
      </c>
      <c r="J99" s="28">
        <v>0</v>
      </c>
      <c r="K99" s="45">
        <v>0</v>
      </c>
      <c r="L99" s="45">
        <v>0</v>
      </c>
      <c r="M99" s="45"/>
      <c r="N99" s="27">
        <v>0</v>
      </c>
      <c r="O99" s="27">
        <v>0</v>
      </c>
      <c r="P99" s="28">
        <v>0</v>
      </c>
      <c r="Q99" s="28">
        <v>0</v>
      </c>
      <c r="R99" s="27">
        <v>0</v>
      </c>
      <c r="S99" s="27">
        <v>0</v>
      </c>
      <c r="T99" s="28">
        <v>0</v>
      </c>
      <c r="U99" s="28">
        <v>0</v>
      </c>
      <c r="V99" s="50">
        <v>0</v>
      </c>
      <c r="W99" s="51">
        <v>0</v>
      </c>
      <c r="X99" s="50">
        <v>0</v>
      </c>
      <c r="Y99" s="50">
        <v>0</v>
      </c>
      <c r="Z99" s="51">
        <v>0</v>
      </c>
      <c r="AA99" s="50">
        <v>0</v>
      </c>
      <c r="AB99" s="50">
        <v>0</v>
      </c>
      <c r="AC99" s="51">
        <v>0</v>
      </c>
      <c r="AD99" s="50">
        <v>0</v>
      </c>
      <c r="AE99" s="50">
        <v>0</v>
      </c>
      <c r="AF99" s="51">
        <v>0</v>
      </c>
      <c r="AG99" s="51">
        <v>0</v>
      </c>
      <c r="AH99" s="50">
        <v>0</v>
      </c>
      <c r="AI99" s="51">
        <v>0</v>
      </c>
      <c r="AJ99" s="51">
        <v>0</v>
      </c>
      <c r="AK99" s="51">
        <v>0</v>
      </c>
      <c r="AL99" s="50">
        <v>0</v>
      </c>
      <c r="AM99" s="51">
        <v>0</v>
      </c>
      <c r="AN99" s="50">
        <v>0</v>
      </c>
      <c r="AO99" s="59"/>
    </row>
    <row r="100" spans="1:41" s="1" customFormat="1" ht="11.25">
      <c r="A100" s="737"/>
      <c r="B100" s="71" t="s">
        <v>54</v>
      </c>
      <c r="C100" s="27">
        <v>165</v>
      </c>
      <c r="D100" s="27">
        <v>101.4</v>
      </c>
      <c r="E100" s="28">
        <v>38.159999999999997</v>
      </c>
      <c r="F100" s="28">
        <v>25.44</v>
      </c>
      <c r="G100" s="27">
        <v>1800.72</v>
      </c>
      <c r="H100" s="27">
        <v>846.48</v>
      </c>
      <c r="I100" s="28">
        <v>572.54</v>
      </c>
      <c r="J100" s="28">
        <v>381.7</v>
      </c>
      <c r="K100" s="45">
        <v>0</v>
      </c>
      <c r="L100" s="45">
        <v>0</v>
      </c>
      <c r="M100" s="45">
        <v>0</v>
      </c>
      <c r="N100" s="27">
        <v>165</v>
      </c>
      <c r="O100" s="27">
        <v>101.4</v>
      </c>
      <c r="P100" s="28">
        <v>38.159999999999997</v>
      </c>
      <c r="Q100" s="28">
        <v>25.44</v>
      </c>
      <c r="R100" s="27">
        <v>1800.72</v>
      </c>
      <c r="S100" s="27">
        <v>846.48</v>
      </c>
      <c r="T100" s="28">
        <v>572.54</v>
      </c>
      <c r="U100" s="28">
        <v>381.7</v>
      </c>
      <c r="V100" s="50">
        <v>147.88</v>
      </c>
      <c r="W100" s="51">
        <v>90.81</v>
      </c>
      <c r="X100" s="50">
        <v>57.07</v>
      </c>
      <c r="Y100" s="50">
        <v>1348.77</v>
      </c>
      <c r="Z100" s="51">
        <v>793.99</v>
      </c>
      <c r="AA100" s="50">
        <v>554.78</v>
      </c>
      <c r="AB100" s="50">
        <v>-8.3199999999999896</v>
      </c>
      <c r="AC100" s="51">
        <v>10.59</v>
      </c>
      <c r="AD100" s="50">
        <v>-18.91</v>
      </c>
      <c r="AE100" s="50">
        <v>70.25</v>
      </c>
      <c r="AF100" s="51">
        <v>52.49</v>
      </c>
      <c r="AG100" s="51">
        <v>17.760000000000002</v>
      </c>
      <c r="AH100" s="50">
        <v>61.93</v>
      </c>
      <c r="AI100" s="51">
        <v>61.93</v>
      </c>
      <c r="AJ100" s="51">
        <v>0</v>
      </c>
      <c r="AK100" s="51">
        <v>-8.3199999999999896</v>
      </c>
      <c r="AL100" s="50">
        <v>70.25</v>
      </c>
      <c r="AM100" s="51">
        <v>70.25</v>
      </c>
      <c r="AN100" s="50">
        <v>0</v>
      </c>
      <c r="AO100" s="59"/>
    </row>
    <row r="101" spans="1:41" s="1" customFormat="1" ht="11.25">
      <c r="A101" s="737"/>
      <c r="B101" s="71" t="s">
        <v>56</v>
      </c>
      <c r="C101" s="27">
        <v>97.4</v>
      </c>
      <c r="D101" s="27">
        <v>59.88</v>
      </c>
      <c r="E101" s="28">
        <v>22.51</v>
      </c>
      <c r="F101" s="28">
        <v>15.01</v>
      </c>
      <c r="G101" s="27">
        <v>978.48</v>
      </c>
      <c r="H101" s="27">
        <v>489.24</v>
      </c>
      <c r="I101" s="28">
        <v>293.54000000000002</v>
      </c>
      <c r="J101" s="28">
        <v>195.7</v>
      </c>
      <c r="K101" s="45">
        <v>0</v>
      </c>
      <c r="L101" s="45">
        <v>0</v>
      </c>
      <c r="M101" s="45">
        <v>0</v>
      </c>
      <c r="N101" s="27">
        <v>97.4</v>
      </c>
      <c r="O101" s="27">
        <v>59.88</v>
      </c>
      <c r="P101" s="28">
        <v>22.51</v>
      </c>
      <c r="Q101" s="28">
        <v>15.01</v>
      </c>
      <c r="R101" s="27">
        <v>978.48</v>
      </c>
      <c r="S101" s="27">
        <v>489.24</v>
      </c>
      <c r="T101" s="28">
        <v>293.54000000000002</v>
      </c>
      <c r="U101" s="28">
        <v>195.7</v>
      </c>
      <c r="V101" s="50">
        <v>81.010000000000005</v>
      </c>
      <c r="W101" s="51">
        <v>50.2</v>
      </c>
      <c r="X101" s="50">
        <v>30.81</v>
      </c>
      <c r="Y101" s="50">
        <v>713.62</v>
      </c>
      <c r="Z101" s="51">
        <v>420</v>
      </c>
      <c r="AA101" s="50">
        <v>293.62</v>
      </c>
      <c r="AB101" s="50">
        <v>1.3799999999999899</v>
      </c>
      <c r="AC101" s="51">
        <v>9.68</v>
      </c>
      <c r="AD101" s="50">
        <v>-8.3000000000000096</v>
      </c>
      <c r="AE101" s="50">
        <v>69.16</v>
      </c>
      <c r="AF101" s="51">
        <v>69.239999999999995</v>
      </c>
      <c r="AG101" s="51">
        <v>-7.9999999999984098E-2</v>
      </c>
      <c r="AH101" s="50">
        <v>70.540000000000006</v>
      </c>
      <c r="AI101" s="51">
        <v>70.540000000000006</v>
      </c>
      <c r="AJ101" s="51">
        <v>0</v>
      </c>
      <c r="AK101" s="51">
        <v>1.3799999999999899</v>
      </c>
      <c r="AL101" s="50">
        <v>69.16</v>
      </c>
      <c r="AM101" s="51">
        <v>69.16</v>
      </c>
      <c r="AN101" s="50">
        <v>0</v>
      </c>
      <c r="AO101" s="59"/>
    </row>
    <row r="102" spans="1:41" s="3" customFormat="1" ht="10.5">
      <c r="A102" s="738" t="s">
        <v>305</v>
      </c>
      <c r="B102" s="70" t="s">
        <v>57</v>
      </c>
      <c r="C102" s="21">
        <v>1406.2</v>
      </c>
      <c r="D102" s="21">
        <v>909.04</v>
      </c>
      <c r="E102" s="24">
        <v>103.06</v>
      </c>
      <c r="F102" s="24">
        <v>394.1</v>
      </c>
      <c r="G102" s="21">
        <v>7051.68</v>
      </c>
      <c r="H102" s="21">
        <v>3315.88</v>
      </c>
      <c r="I102" s="24">
        <v>734.16</v>
      </c>
      <c r="J102" s="24">
        <v>3001.64</v>
      </c>
      <c r="K102" s="21">
        <v>0</v>
      </c>
      <c r="L102" s="21">
        <v>0</v>
      </c>
      <c r="M102" s="21">
        <v>0</v>
      </c>
      <c r="N102" s="21">
        <v>1406.2</v>
      </c>
      <c r="O102" s="21">
        <v>909.04</v>
      </c>
      <c r="P102" s="24">
        <v>103.06</v>
      </c>
      <c r="Q102" s="24">
        <v>394.1</v>
      </c>
      <c r="R102" s="21">
        <v>7051.68</v>
      </c>
      <c r="S102" s="21">
        <v>3315.88</v>
      </c>
      <c r="T102" s="24">
        <v>734.16</v>
      </c>
      <c r="U102" s="24">
        <v>3001.64</v>
      </c>
      <c r="V102" s="24">
        <v>931.82</v>
      </c>
      <c r="W102" s="24">
        <v>772.91</v>
      </c>
      <c r="X102" s="24">
        <v>158.91</v>
      </c>
      <c r="Y102" s="24">
        <v>3647.49</v>
      </c>
      <c r="Z102" s="24">
        <v>2886.16</v>
      </c>
      <c r="AA102" s="24">
        <v>761.33</v>
      </c>
      <c r="AB102" s="24">
        <v>80.28</v>
      </c>
      <c r="AC102" s="24">
        <v>136.13</v>
      </c>
      <c r="AD102" s="24">
        <v>-55.85</v>
      </c>
      <c r="AE102" s="24">
        <v>402.55</v>
      </c>
      <c r="AF102" s="24">
        <v>429.72</v>
      </c>
      <c r="AG102" s="24">
        <v>-27.17</v>
      </c>
      <c r="AH102" s="24">
        <v>482.83</v>
      </c>
      <c r="AI102" s="24">
        <v>537.26</v>
      </c>
      <c r="AJ102" s="24">
        <v>-54.43</v>
      </c>
      <c r="AK102" s="24">
        <v>80.28</v>
      </c>
      <c r="AL102" s="24">
        <v>402.55</v>
      </c>
      <c r="AM102" s="24">
        <v>456.98</v>
      </c>
      <c r="AN102" s="24">
        <v>-54.43</v>
      </c>
      <c r="AO102" s="60"/>
    </row>
    <row r="103" spans="1:41" s="1" customFormat="1" ht="21">
      <c r="A103" s="738"/>
      <c r="B103" s="71" t="s">
        <v>306</v>
      </c>
      <c r="C103" s="27">
        <v>894.6</v>
      </c>
      <c r="D103" s="27">
        <v>543.24</v>
      </c>
      <c r="E103" s="28">
        <v>0</v>
      </c>
      <c r="F103" s="28">
        <v>351.36</v>
      </c>
      <c r="G103" s="27">
        <v>4716.5600000000004</v>
      </c>
      <c r="H103" s="27">
        <v>2072.88</v>
      </c>
      <c r="I103" s="28">
        <v>0</v>
      </c>
      <c r="J103" s="28">
        <v>2643.68</v>
      </c>
      <c r="K103" s="27">
        <v>0</v>
      </c>
      <c r="L103" s="27">
        <v>0</v>
      </c>
      <c r="M103" s="27">
        <v>0</v>
      </c>
      <c r="N103" s="27">
        <v>894.6</v>
      </c>
      <c r="O103" s="27">
        <v>543.24</v>
      </c>
      <c r="P103" s="28">
        <v>0</v>
      </c>
      <c r="Q103" s="28">
        <v>351.36</v>
      </c>
      <c r="R103" s="27">
        <v>4716.5600000000004</v>
      </c>
      <c r="S103" s="27">
        <v>2072.88</v>
      </c>
      <c r="T103" s="28">
        <v>0</v>
      </c>
      <c r="U103" s="28">
        <v>2643.68</v>
      </c>
      <c r="V103" s="28">
        <v>468.72</v>
      </c>
      <c r="W103" s="28">
        <v>466.98</v>
      </c>
      <c r="X103" s="28">
        <v>1.74</v>
      </c>
      <c r="Y103" s="28">
        <v>1734.93</v>
      </c>
      <c r="Z103" s="28">
        <v>1734.93</v>
      </c>
      <c r="AA103" s="28">
        <v>0</v>
      </c>
      <c r="AB103" s="28">
        <v>74.52</v>
      </c>
      <c r="AC103" s="28">
        <v>76.260000000000005</v>
      </c>
      <c r="AD103" s="28">
        <v>-1.74</v>
      </c>
      <c r="AE103" s="28">
        <v>337.95</v>
      </c>
      <c r="AF103" s="28">
        <v>337.95</v>
      </c>
      <c r="AG103" s="28">
        <v>0</v>
      </c>
      <c r="AH103" s="28">
        <v>412.47</v>
      </c>
      <c r="AI103" s="28">
        <v>412.47</v>
      </c>
      <c r="AJ103" s="28">
        <v>0</v>
      </c>
      <c r="AK103" s="28">
        <v>74.52</v>
      </c>
      <c r="AL103" s="28">
        <v>337.95</v>
      </c>
      <c r="AM103" s="28">
        <v>337.95</v>
      </c>
      <c r="AN103" s="28">
        <v>0</v>
      </c>
      <c r="AO103" s="59"/>
    </row>
    <row r="104" spans="1:41" s="1" customFormat="1" ht="11.25">
      <c r="A104" s="738"/>
      <c r="B104" s="15" t="s">
        <v>58</v>
      </c>
      <c r="C104" s="27">
        <v>894.6</v>
      </c>
      <c r="D104" s="27">
        <v>543.24</v>
      </c>
      <c r="E104" s="28">
        <v>0</v>
      </c>
      <c r="F104" s="28">
        <v>351.36</v>
      </c>
      <c r="G104" s="27">
        <v>4716.5600000000004</v>
      </c>
      <c r="H104" s="27">
        <v>2072.88</v>
      </c>
      <c r="I104" s="28">
        <v>0</v>
      </c>
      <c r="J104" s="28">
        <v>2643.68</v>
      </c>
      <c r="K104" s="45">
        <v>0</v>
      </c>
      <c r="L104" s="45">
        <v>0</v>
      </c>
      <c r="M104" s="45">
        <v>0</v>
      </c>
      <c r="N104" s="27">
        <v>894.6</v>
      </c>
      <c r="O104" s="27">
        <v>543.24</v>
      </c>
      <c r="P104" s="28">
        <v>0</v>
      </c>
      <c r="Q104" s="28">
        <v>351.36</v>
      </c>
      <c r="R104" s="27">
        <v>4716.5600000000004</v>
      </c>
      <c r="S104" s="27">
        <v>2072.88</v>
      </c>
      <c r="T104" s="28">
        <v>0</v>
      </c>
      <c r="U104" s="28">
        <v>2643.68</v>
      </c>
      <c r="V104" s="50">
        <v>468.72</v>
      </c>
      <c r="W104" s="51">
        <v>466.98</v>
      </c>
      <c r="X104" s="50">
        <v>1.74</v>
      </c>
      <c r="Y104" s="50">
        <v>1734.93</v>
      </c>
      <c r="Z104" s="51">
        <v>1734.93</v>
      </c>
      <c r="AA104" s="50">
        <v>0</v>
      </c>
      <c r="AB104" s="50">
        <v>74.52</v>
      </c>
      <c r="AC104" s="51">
        <v>76.260000000000005</v>
      </c>
      <c r="AD104" s="50">
        <v>-1.74</v>
      </c>
      <c r="AE104" s="50">
        <v>337.95</v>
      </c>
      <c r="AF104" s="51">
        <v>337.95</v>
      </c>
      <c r="AG104" s="51">
        <v>0</v>
      </c>
      <c r="AH104" s="50">
        <v>412.47</v>
      </c>
      <c r="AI104" s="51">
        <v>412.47</v>
      </c>
      <c r="AJ104" s="51">
        <v>0</v>
      </c>
      <c r="AK104" s="51">
        <v>74.52</v>
      </c>
      <c r="AL104" s="50">
        <v>337.95</v>
      </c>
      <c r="AM104" s="51">
        <v>337.95</v>
      </c>
      <c r="AN104" s="50">
        <v>0</v>
      </c>
      <c r="AO104" s="59"/>
    </row>
    <row r="105" spans="1:41" s="1" customFormat="1" ht="11.25">
      <c r="A105" s="738"/>
      <c r="B105" s="71" t="s">
        <v>59</v>
      </c>
      <c r="C105" s="27">
        <v>27.4</v>
      </c>
      <c r="D105" s="27">
        <v>16.920000000000002</v>
      </c>
      <c r="E105" s="28">
        <v>6.81</v>
      </c>
      <c r="F105" s="28">
        <v>3.67</v>
      </c>
      <c r="G105" s="27">
        <v>250.24</v>
      </c>
      <c r="H105" s="27">
        <v>119.64</v>
      </c>
      <c r="I105" s="28">
        <v>84.89</v>
      </c>
      <c r="J105" s="28">
        <v>45.71</v>
      </c>
      <c r="K105" s="45">
        <v>0</v>
      </c>
      <c r="L105" s="45">
        <v>0</v>
      </c>
      <c r="M105" s="45">
        <v>0</v>
      </c>
      <c r="N105" s="27">
        <v>27.4</v>
      </c>
      <c r="O105" s="27">
        <v>16.920000000000002</v>
      </c>
      <c r="P105" s="28">
        <v>6.81</v>
      </c>
      <c r="Q105" s="28">
        <v>3.67</v>
      </c>
      <c r="R105" s="27">
        <v>250.24</v>
      </c>
      <c r="S105" s="27">
        <v>119.64</v>
      </c>
      <c r="T105" s="28">
        <v>84.89</v>
      </c>
      <c r="U105" s="28">
        <v>45.71</v>
      </c>
      <c r="V105" s="50">
        <v>25.03</v>
      </c>
      <c r="W105" s="51">
        <v>16.93</v>
      </c>
      <c r="X105" s="50">
        <v>8.1</v>
      </c>
      <c r="Y105" s="50">
        <v>257.64</v>
      </c>
      <c r="Z105" s="51">
        <v>149.22999999999999</v>
      </c>
      <c r="AA105" s="50">
        <v>108.41</v>
      </c>
      <c r="AB105" s="50">
        <v>-1.3</v>
      </c>
      <c r="AC105" s="51">
        <v>-1.00000000000016E-2</v>
      </c>
      <c r="AD105" s="50">
        <v>-1.29</v>
      </c>
      <c r="AE105" s="50">
        <v>-53.11</v>
      </c>
      <c r="AF105" s="51">
        <v>-29.59</v>
      </c>
      <c r="AG105" s="51">
        <v>-23.52</v>
      </c>
      <c r="AH105" s="50">
        <v>-54.41</v>
      </c>
      <c r="AI105" s="51">
        <v>0</v>
      </c>
      <c r="AJ105" s="51">
        <v>-54.41</v>
      </c>
      <c r="AK105" s="51">
        <v>-1.3</v>
      </c>
      <c r="AL105" s="50">
        <v>-53.11</v>
      </c>
      <c r="AM105" s="51">
        <v>1.3</v>
      </c>
      <c r="AN105" s="50">
        <v>-54.41</v>
      </c>
      <c r="AO105" s="59"/>
    </row>
    <row r="106" spans="1:41" s="1" customFormat="1" ht="11.25">
      <c r="A106" s="738"/>
      <c r="B106" s="71" t="s">
        <v>61</v>
      </c>
      <c r="C106" s="27">
        <v>113.2</v>
      </c>
      <c r="D106" s="27">
        <v>69.36</v>
      </c>
      <c r="E106" s="28">
        <v>28.5</v>
      </c>
      <c r="F106" s="28">
        <v>15.34</v>
      </c>
      <c r="G106" s="27">
        <v>1026.48</v>
      </c>
      <c r="H106" s="27">
        <v>513.24</v>
      </c>
      <c r="I106" s="28">
        <v>333.61</v>
      </c>
      <c r="J106" s="28">
        <v>179.63</v>
      </c>
      <c r="K106" s="45">
        <v>0</v>
      </c>
      <c r="L106" s="45">
        <v>0</v>
      </c>
      <c r="M106" s="45">
        <v>0</v>
      </c>
      <c r="N106" s="27">
        <v>113.2</v>
      </c>
      <c r="O106" s="27">
        <v>69.36</v>
      </c>
      <c r="P106" s="28">
        <v>28.5</v>
      </c>
      <c r="Q106" s="28">
        <v>15.34</v>
      </c>
      <c r="R106" s="27">
        <v>1026.48</v>
      </c>
      <c r="S106" s="27">
        <v>513.24</v>
      </c>
      <c r="T106" s="28">
        <v>333.61</v>
      </c>
      <c r="U106" s="28">
        <v>179.63</v>
      </c>
      <c r="V106" s="50">
        <v>97.27</v>
      </c>
      <c r="W106" s="51">
        <v>67.2</v>
      </c>
      <c r="X106" s="50">
        <v>30.07</v>
      </c>
      <c r="Y106" s="50">
        <v>818.92</v>
      </c>
      <c r="Z106" s="51">
        <v>485</v>
      </c>
      <c r="AA106" s="50">
        <v>333.92</v>
      </c>
      <c r="AB106" s="50">
        <v>0.58999999999999597</v>
      </c>
      <c r="AC106" s="51">
        <v>2.16</v>
      </c>
      <c r="AD106" s="50">
        <v>-1.57</v>
      </c>
      <c r="AE106" s="50">
        <v>27.93</v>
      </c>
      <c r="AF106" s="51">
        <v>28.24</v>
      </c>
      <c r="AG106" s="51">
        <v>-0.310000000000002</v>
      </c>
      <c r="AH106" s="50">
        <v>28.52</v>
      </c>
      <c r="AI106" s="51">
        <v>28.52</v>
      </c>
      <c r="AJ106" s="51">
        <v>0</v>
      </c>
      <c r="AK106" s="51">
        <v>0.58999999999999597</v>
      </c>
      <c r="AL106" s="50">
        <v>27.93</v>
      </c>
      <c r="AM106" s="51">
        <v>27.93</v>
      </c>
      <c r="AN106" s="50">
        <v>0</v>
      </c>
      <c r="AO106" s="59"/>
    </row>
    <row r="107" spans="1:41" s="1" customFormat="1" ht="11.25">
      <c r="A107" s="738"/>
      <c r="B107" s="71" t="s">
        <v>62</v>
      </c>
      <c r="C107" s="27">
        <v>93</v>
      </c>
      <c r="D107" s="27">
        <v>56.76</v>
      </c>
      <c r="E107" s="28">
        <v>23.56</v>
      </c>
      <c r="F107" s="28">
        <v>12.68</v>
      </c>
      <c r="G107" s="27">
        <v>572.88</v>
      </c>
      <c r="H107" s="27">
        <v>286.44</v>
      </c>
      <c r="I107" s="28">
        <v>186.19</v>
      </c>
      <c r="J107" s="28">
        <v>100.25</v>
      </c>
      <c r="K107" s="45">
        <v>0</v>
      </c>
      <c r="L107" s="45">
        <v>0</v>
      </c>
      <c r="M107" s="45">
        <v>0</v>
      </c>
      <c r="N107" s="27">
        <v>93</v>
      </c>
      <c r="O107" s="27">
        <v>56.76</v>
      </c>
      <c r="P107" s="28">
        <v>23.56</v>
      </c>
      <c r="Q107" s="28">
        <v>12.68</v>
      </c>
      <c r="R107" s="27">
        <v>572.88</v>
      </c>
      <c r="S107" s="27">
        <v>286.44</v>
      </c>
      <c r="T107" s="28">
        <v>186.19</v>
      </c>
      <c r="U107" s="28">
        <v>100.25</v>
      </c>
      <c r="V107" s="50">
        <v>78.599999999999994</v>
      </c>
      <c r="W107" s="51">
        <v>42.2</v>
      </c>
      <c r="X107" s="50">
        <v>36.4</v>
      </c>
      <c r="Y107" s="50">
        <v>416.84</v>
      </c>
      <c r="Z107" s="51">
        <v>228</v>
      </c>
      <c r="AA107" s="50">
        <v>188.84</v>
      </c>
      <c r="AB107" s="50">
        <v>1.71999999999999</v>
      </c>
      <c r="AC107" s="51">
        <v>14.56</v>
      </c>
      <c r="AD107" s="50">
        <v>-12.84</v>
      </c>
      <c r="AE107" s="50">
        <v>55.79</v>
      </c>
      <c r="AF107" s="51">
        <v>58.44</v>
      </c>
      <c r="AG107" s="51">
        <v>-2.6500000000000101</v>
      </c>
      <c r="AH107" s="50">
        <v>57.51</v>
      </c>
      <c r="AI107" s="51">
        <v>57.51</v>
      </c>
      <c r="AJ107" s="51">
        <v>0</v>
      </c>
      <c r="AK107" s="51">
        <v>1.71999999999999</v>
      </c>
      <c r="AL107" s="50">
        <v>55.79</v>
      </c>
      <c r="AM107" s="51">
        <v>55.79</v>
      </c>
      <c r="AN107" s="50">
        <v>0</v>
      </c>
      <c r="AO107" s="59"/>
    </row>
    <row r="108" spans="1:41" s="1" customFormat="1" ht="11.25">
      <c r="A108" s="738"/>
      <c r="B108" s="72" t="s">
        <v>63</v>
      </c>
      <c r="C108" s="27">
        <v>237.6</v>
      </c>
      <c r="D108" s="27">
        <v>190.32</v>
      </c>
      <c r="E108" s="28">
        <v>37.82</v>
      </c>
      <c r="F108" s="28">
        <v>9.4600000000000009</v>
      </c>
      <c r="G108" s="27">
        <v>404.88</v>
      </c>
      <c r="H108" s="27">
        <v>269.92</v>
      </c>
      <c r="I108" s="28">
        <v>107.97</v>
      </c>
      <c r="J108" s="28">
        <v>26.99</v>
      </c>
      <c r="K108" s="45">
        <v>0</v>
      </c>
      <c r="L108" s="45">
        <v>0</v>
      </c>
      <c r="M108" s="45">
        <v>0</v>
      </c>
      <c r="N108" s="27">
        <v>237.6</v>
      </c>
      <c r="O108" s="27">
        <v>190.32</v>
      </c>
      <c r="P108" s="28">
        <v>37.82</v>
      </c>
      <c r="Q108" s="28">
        <v>9.4600000000000009</v>
      </c>
      <c r="R108" s="27">
        <v>404.88</v>
      </c>
      <c r="S108" s="27">
        <v>269.92</v>
      </c>
      <c r="T108" s="28">
        <v>107.97</v>
      </c>
      <c r="U108" s="28">
        <v>26.99</v>
      </c>
      <c r="V108" s="50">
        <v>224.11</v>
      </c>
      <c r="W108" s="51">
        <v>153.1</v>
      </c>
      <c r="X108" s="50">
        <v>71.010000000000005</v>
      </c>
      <c r="Y108" s="50">
        <v>343.16</v>
      </c>
      <c r="Z108" s="51">
        <v>235</v>
      </c>
      <c r="AA108" s="50">
        <v>108.16</v>
      </c>
      <c r="AB108" s="50">
        <v>4.03000000000001</v>
      </c>
      <c r="AC108" s="51">
        <v>37.22</v>
      </c>
      <c r="AD108" s="50">
        <v>-33.19</v>
      </c>
      <c r="AE108" s="50">
        <v>34.729999999999997</v>
      </c>
      <c r="AF108" s="51">
        <v>34.92</v>
      </c>
      <c r="AG108" s="51">
        <v>-0.189999999999998</v>
      </c>
      <c r="AH108" s="50">
        <v>38.76</v>
      </c>
      <c r="AI108" s="51">
        <v>38.76</v>
      </c>
      <c r="AJ108" s="51">
        <v>0</v>
      </c>
      <c r="AK108" s="51">
        <v>4.03000000000001</v>
      </c>
      <c r="AL108" s="50">
        <v>34.729999999999997</v>
      </c>
      <c r="AM108" s="51">
        <v>34.729999999999997</v>
      </c>
      <c r="AN108" s="50">
        <v>0</v>
      </c>
      <c r="AO108" s="59"/>
    </row>
    <row r="109" spans="1:41" s="1" customFormat="1" ht="11.25">
      <c r="A109" s="738"/>
      <c r="B109" s="72" t="s">
        <v>65</v>
      </c>
      <c r="C109" s="27">
        <v>40.4</v>
      </c>
      <c r="D109" s="27">
        <v>32.44</v>
      </c>
      <c r="E109" s="28">
        <v>6.37</v>
      </c>
      <c r="F109" s="28">
        <v>1.59</v>
      </c>
      <c r="G109" s="27">
        <v>80.64</v>
      </c>
      <c r="H109" s="27">
        <v>53.76</v>
      </c>
      <c r="I109" s="28">
        <v>21.5</v>
      </c>
      <c r="J109" s="28">
        <v>5.38</v>
      </c>
      <c r="K109" s="45">
        <v>0</v>
      </c>
      <c r="L109" s="45">
        <v>0</v>
      </c>
      <c r="M109" s="45">
        <v>0</v>
      </c>
      <c r="N109" s="27">
        <v>40.4</v>
      </c>
      <c r="O109" s="27">
        <v>32.44</v>
      </c>
      <c r="P109" s="28">
        <v>6.37</v>
      </c>
      <c r="Q109" s="28">
        <v>1.59</v>
      </c>
      <c r="R109" s="27">
        <v>80.64</v>
      </c>
      <c r="S109" s="27">
        <v>53.76</v>
      </c>
      <c r="T109" s="28">
        <v>21.5</v>
      </c>
      <c r="U109" s="28">
        <v>5.38</v>
      </c>
      <c r="V109" s="50">
        <v>38.090000000000003</v>
      </c>
      <c r="W109" s="51">
        <v>26.5</v>
      </c>
      <c r="X109" s="50">
        <v>11.59</v>
      </c>
      <c r="Y109" s="50">
        <v>76</v>
      </c>
      <c r="Z109" s="51">
        <v>54</v>
      </c>
      <c r="AA109" s="50">
        <v>22</v>
      </c>
      <c r="AB109" s="50">
        <v>0.71999999999999398</v>
      </c>
      <c r="AC109" s="51">
        <v>5.94</v>
      </c>
      <c r="AD109" s="50">
        <v>-5.22</v>
      </c>
      <c r="AE109" s="50">
        <v>-0.74000000000001598</v>
      </c>
      <c r="AF109" s="51">
        <v>-0.24000000000000199</v>
      </c>
      <c r="AG109" s="51">
        <v>-0.50000000000001399</v>
      </c>
      <c r="AH109" s="50">
        <v>-2.0000000000021799E-2</v>
      </c>
      <c r="AI109" s="51">
        <v>0</v>
      </c>
      <c r="AJ109" s="51">
        <v>-2.0000000000021799E-2</v>
      </c>
      <c r="AK109" s="51">
        <v>0.71999999999999398</v>
      </c>
      <c r="AL109" s="50">
        <v>-0.74000000000001598</v>
      </c>
      <c r="AM109" s="51">
        <v>-0.71999999999999398</v>
      </c>
      <c r="AN109" s="50">
        <v>-2.0000000000021799E-2</v>
      </c>
      <c r="AO109" s="59"/>
    </row>
    <row r="110" spans="1:41" s="3" customFormat="1" ht="10.5">
      <c r="A110" s="738" t="s">
        <v>307</v>
      </c>
      <c r="B110" s="70" t="s">
        <v>66</v>
      </c>
      <c r="C110" s="21">
        <v>1105.4000000000001</v>
      </c>
      <c r="D110" s="21">
        <v>672.4</v>
      </c>
      <c r="E110" s="24">
        <v>120.38</v>
      </c>
      <c r="F110" s="24">
        <v>312.62</v>
      </c>
      <c r="G110" s="21">
        <v>5273.12</v>
      </c>
      <c r="H110" s="21">
        <v>2519.08</v>
      </c>
      <c r="I110" s="24">
        <v>815.83</v>
      </c>
      <c r="J110" s="24">
        <v>1938.21</v>
      </c>
      <c r="K110" s="21">
        <v>0</v>
      </c>
      <c r="L110" s="21">
        <v>0</v>
      </c>
      <c r="M110" s="21">
        <v>0</v>
      </c>
      <c r="N110" s="21">
        <v>1105.4000000000001</v>
      </c>
      <c r="O110" s="21">
        <v>672.4</v>
      </c>
      <c r="P110" s="24">
        <v>120.38</v>
      </c>
      <c r="Q110" s="24">
        <v>312.62</v>
      </c>
      <c r="R110" s="21">
        <v>5273.12</v>
      </c>
      <c r="S110" s="21">
        <v>2519.08</v>
      </c>
      <c r="T110" s="24">
        <v>815.83</v>
      </c>
      <c r="U110" s="24">
        <v>1938.21</v>
      </c>
      <c r="V110" s="24">
        <v>770.45</v>
      </c>
      <c r="W110" s="24">
        <v>602.89</v>
      </c>
      <c r="X110" s="24">
        <v>167.56</v>
      </c>
      <c r="Y110" s="24">
        <v>3049.59</v>
      </c>
      <c r="Z110" s="24">
        <v>2274.35</v>
      </c>
      <c r="AA110" s="24">
        <v>775.24</v>
      </c>
      <c r="AB110" s="24">
        <v>22.33</v>
      </c>
      <c r="AC110" s="24">
        <v>69.510000000000005</v>
      </c>
      <c r="AD110" s="24">
        <v>-47.18</v>
      </c>
      <c r="AE110" s="24">
        <v>285.32</v>
      </c>
      <c r="AF110" s="24">
        <v>244.73</v>
      </c>
      <c r="AG110" s="24">
        <v>40.590000000000003</v>
      </c>
      <c r="AH110" s="24">
        <v>307.64999999999998</v>
      </c>
      <c r="AI110" s="24">
        <v>283.82</v>
      </c>
      <c r="AJ110" s="24">
        <v>23.83</v>
      </c>
      <c r="AK110" s="24">
        <v>22.33</v>
      </c>
      <c r="AL110" s="24">
        <v>285.32</v>
      </c>
      <c r="AM110" s="24">
        <v>261.49</v>
      </c>
      <c r="AN110" s="24">
        <v>23.83</v>
      </c>
      <c r="AO110" s="60"/>
    </row>
    <row r="111" spans="1:41" s="3" customFormat="1" ht="21">
      <c r="A111" s="738"/>
      <c r="B111" s="70" t="s">
        <v>308</v>
      </c>
      <c r="C111" s="21">
        <v>878</v>
      </c>
      <c r="D111" s="21">
        <v>531.6</v>
      </c>
      <c r="E111" s="24">
        <v>55.52</v>
      </c>
      <c r="F111" s="24">
        <v>290.88</v>
      </c>
      <c r="G111" s="21">
        <v>3471.2</v>
      </c>
      <c r="H111" s="21">
        <v>1601.4</v>
      </c>
      <c r="I111" s="24">
        <v>154.32</v>
      </c>
      <c r="J111" s="24">
        <v>1715.48</v>
      </c>
      <c r="K111" s="21">
        <v>0</v>
      </c>
      <c r="L111" s="21">
        <v>0</v>
      </c>
      <c r="M111" s="21">
        <v>0</v>
      </c>
      <c r="N111" s="21">
        <v>878</v>
      </c>
      <c r="O111" s="21">
        <v>531.6</v>
      </c>
      <c r="P111" s="24">
        <v>55.52</v>
      </c>
      <c r="Q111" s="24">
        <v>290.88</v>
      </c>
      <c r="R111" s="21">
        <v>3471.2</v>
      </c>
      <c r="S111" s="21">
        <v>1601.4</v>
      </c>
      <c r="T111" s="24">
        <v>154.32</v>
      </c>
      <c r="U111" s="24">
        <v>1715.48</v>
      </c>
      <c r="V111" s="24">
        <v>559.04</v>
      </c>
      <c r="W111" s="24">
        <v>466.99</v>
      </c>
      <c r="X111" s="24">
        <v>92.05</v>
      </c>
      <c r="Y111" s="24">
        <v>1684.6</v>
      </c>
      <c r="Z111" s="24">
        <v>1532.35</v>
      </c>
      <c r="AA111" s="24">
        <v>152.25</v>
      </c>
      <c r="AB111" s="24">
        <v>28.08</v>
      </c>
      <c r="AC111" s="24">
        <v>64.61</v>
      </c>
      <c r="AD111" s="24">
        <v>-36.53</v>
      </c>
      <c r="AE111" s="24">
        <v>71.12</v>
      </c>
      <c r="AF111" s="24">
        <v>69.05</v>
      </c>
      <c r="AG111" s="24">
        <v>2.0700000000000198</v>
      </c>
      <c r="AH111" s="24">
        <v>99.2</v>
      </c>
      <c r="AI111" s="24">
        <v>99.1</v>
      </c>
      <c r="AJ111" s="24">
        <v>0.100000000000001</v>
      </c>
      <c r="AK111" s="24">
        <v>28.08</v>
      </c>
      <c r="AL111" s="24">
        <v>71.12</v>
      </c>
      <c r="AM111" s="24">
        <v>71.02</v>
      </c>
      <c r="AN111" s="24">
        <v>0.100000000000001</v>
      </c>
      <c r="AO111" s="60"/>
    </row>
    <row r="112" spans="1:41" s="1" customFormat="1" ht="11.25">
      <c r="A112" s="738"/>
      <c r="B112" s="15" t="s">
        <v>67</v>
      </c>
      <c r="C112" s="27">
        <v>531</v>
      </c>
      <c r="D112" s="27">
        <v>323.39999999999998</v>
      </c>
      <c r="E112" s="28">
        <v>0</v>
      </c>
      <c r="F112" s="28">
        <v>207.6</v>
      </c>
      <c r="G112" s="27">
        <v>2699.6</v>
      </c>
      <c r="H112" s="27">
        <v>1215.5999999999999</v>
      </c>
      <c r="I112" s="28">
        <v>0</v>
      </c>
      <c r="J112" s="28">
        <v>1484</v>
      </c>
      <c r="K112" s="45">
        <v>0</v>
      </c>
      <c r="L112" s="45">
        <v>0</v>
      </c>
      <c r="M112" s="45">
        <v>0</v>
      </c>
      <c r="N112" s="27">
        <v>531</v>
      </c>
      <c r="O112" s="27">
        <v>323.39999999999998</v>
      </c>
      <c r="P112" s="28">
        <v>0</v>
      </c>
      <c r="Q112" s="28">
        <v>207.6</v>
      </c>
      <c r="R112" s="27">
        <v>2699.6</v>
      </c>
      <c r="S112" s="27">
        <v>1215.5999999999999</v>
      </c>
      <c r="T112" s="28">
        <v>0</v>
      </c>
      <c r="U112" s="28">
        <v>1484</v>
      </c>
      <c r="V112" s="50">
        <v>299.99</v>
      </c>
      <c r="W112" s="51">
        <v>299.99</v>
      </c>
      <c r="X112" s="50">
        <v>0</v>
      </c>
      <c r="Y112" s="50">
        <v>1229.3499999999999</v>
      </c>
      <c r="Z112" s="51">
        <v>1229.3499999999999</v>
      </c>
      <c r="AA112" s="50">
        <v>0</v>
      </c>
      <c r="AB112" s="50">
        <v>23.41</v>
      </c>
      <c r="AC112" s="51">
        <v>23.41</v>
      </c>
      <c r="AD112" s="50">
        <v>0</v>
      </c>
      <c r="AE112" s="50">
        <v>-13.75</v>
      </c>
      <c r="AF112" s="51">
        <v>-13.75</v>
      </c>
      <c r="AG112" s="51">
        <v>0</v>
      </c>
      <c r="AH112" s="50">
        <v>9.6599999999999699</v>
      </c>
      <c r="AI112" s="51">
        <v>9.6599999999999699</v>
      </c>
      <c r="AJ112" s="51">
        <v>0</v>
      </c>
      <c r="AK112" s="51">
        <v>23.41</v>
      </c>
      <c r="AL112" s="50">
        <v>-13.75</v>
      </c>
      <c r="AM112" s="51">
        <v>-13.75</v>
      </c>
      <c r="AN112" s="50">
        <v>0</v>
      </c>
      <c r="AO112" s="59"/>
    </row>
    <row r="113" spans="1:41" s="1" customFormat="1" ht="11.25">
      <c r="A113" s="738"/>
      <c r="B113" s="73" t="s">
        <v>309</v>
      </c>
      <c r="C113" s="27">
        <v>338.8</v>
      </c>
      <c r="D113" s="27">
        <v>203.28</v>
      </c>
      <c r="E113" s="28">
        <v>54.21</v>
      </c>
      <c r="F113" s="28">
        <v>81.31</v>
      </c>
      <c r="G113" s="27">
        <v>734.64</v>
      </c>
      <c r="H113" s="27">
        <v>367.32</v>
      </c>
      <c r="I113" s="28">
        <v>146.93</v>
      </c>
      <c r="J113" s="28">
        <v>220.39</v>
      </c>
      <c r="K113" s="45">
        <v>0</v>
      </c>
      <c r="L113" s="45">
        <v>0</v>
      </c>
      <c r="M113" s="45">
        <v>0</v>
      </c>
      <c r="N113" s="27">
        <v>338.8</v>
      </c>
      <c r="O113" s="27">
        <v>203.28</v>
      </c>
      <c r="P113" s="28">
        <v>54.21</v>
      </c>
      <c r="Q113" s="28">
        <v>81.31</v>
      </c>
      <c r="R113" s="27">
        <v>734.64</v>
      </c>
      <c r="S113" s="27">
        <v>367.32</v>
      </c>
      <c r="T113" s="28">
        <v>146.93</v>
      </c>
      <c r="U113" s="28">
        <v>220.39</v>
      </c>
      <c r="V113" s="50">
        <v>253.44</v>
      </c>
      <c r="W113" s="51">
        <v>165</v>
      </c>
      <c r="X113" s="50">
        <v>88.44</v>
      </c>
      <c r="Y113" s="50">
        <v>445.26</v>
      </c>
      <c r="Z113" s="51">
        <v>298</v>
      </c>
      <c r="AA113" s="50">
        <v>147.26</v>
      </c>
      <c r="AB113" s="50">
        <v>4.0500000000000096</v>
      </c>
      <c r="AC113" s="51">
        <v>38.28</v>
      </c>
      <c r="AD113" s="50">
        <v>-34.229999999999997</v>
      </c>
      <c r="AE113" s="50">
        <v>68.989999999999995</v>
      </c>
      <c r="AF113" s="51">
        <v>69.319999999999993</v>
      </c>
      <c r="AG113" s="51">
        <v>-0.32999999999998397</v>
      </c>
      <c r="AH113" s="50">
        <v>73.040000000000006</v>
      </c>
      <c r="AI113" s="51">
        <v>73.040000000000006</v>
      </c>
      <c r="AJ113" s="51">
        <v>0</v>
      </c>
      <c r="AK113" s="51">
        <v>4.0500000000000096</v>
      </c>
      <c r="AL113" s="50">
        <v>68.989999999999995</v>
      </c>
      <c r="AM113" s="51">
        <v>68.989999999999995</v>
      </c>
      <c r="AN113" s="50">
        <v>0</v>
      </c>
      <c r="AO113" s="59"/>
    </row>
    <row r="114" spans="1:41" s="1" customFormat="1" ht="11.25">
      <c r="A114" s="738"/>
      <c r="B114" s="73" t="s">
        <v>310</v>
      </c>
      <c r="C114" s="27">
        <v>8.1999999999999993</v>
      </c>
      <c r="D114" s="27">
        <v>4.92</v>
      </c>
      <c r="E114" s="28">
        <v>1.31</v>
      </c>
      <c r="F114" s="28">
        <v>1.97</v>
      </c>
      <c r="G114" s="27">
        <v>36.96</v>
      </c>
      <c r="H114" s="27">
        <v>18.48</v>
      </c>
      <c r="I114" s="28">
        <v>7.39</v>
      </c>
      <c r="J114" s="28">
        <v>11.09</v>
      </c>
      <c r="K114" s="45">
        <v>0</v>
      </c>
      <c r="L114" s="45">
        <v>0</v>
      </c>
      <c r="M114" s="45">
        <v>0</v>
      </c>
      <c r="N114" s="27">
        <v>8.1999999999999993</v>
      </c>
      <c r="O114" s="27">
        <v>4.92</v>
      </c>
      <c r="P114" s="28">
        <v>1.31</v>
      </c>
      <c r="Q114" s="28">
        <v>1.97</v>
      </c>
      <c r="R114" s="27">
        <v>36.96</v>
      </c>
      <c r="S114" s="27">
        <v>18.48</v>
      </c>
      <c r="T114" s="28">
        <v>7.39</v>
      </c>
      <c r="U114" s="28">
        <v>11.09</v>
      </c>
      <c r="V114" s="50">
        <v>5.61</v>
      </c>
      <c r="W114" s="51">
        <v>2</v>
      </c>
      <c r="X114" s="50">
        <v>3.61</v>
      </c>
      <c r="Y114" s="50">
        <v>9.99</v>
      </c>
      <c r="Z114" s="51">
        <v>5</v>
      </c>
      <c r="AA114" s="50">
        <v>4.99</v>
      </c>
      <c r="AB114" s="50">
        <v>0.62</v>
      </c>
      <c r="AC114" s="51">
        <v>2.92</v>
      </c>
      <c r="AD114" s="50">
        <v>-2.2999999999999998</v>
      </c>
      <c r="AE114" s="50">
        <v>15.88</v>
      </c>
      <c r="AF114" s="51">
        <v>13.48</v>
      </c>
      <c r="AG114" s="51">
        <v>2.4</v>
      </c>
      <c r="AH114" s="50">
        <v>16.5</v>
      </c>
      <c r="AI114" s="51">
        <v>16.399999999999999</v>
      </c>
      <c r="AJ114" s="51">
        <v>0.100000000000001</v>
      </c>
      <c r="AK114" s="51">
        <v>0.62</v>
      </c>
      <c r="AL114" s="50">
        <v>15.88</v>
      </c>
      <c r="AM114" s="51">
        <v>15.78</v>
      </c>
      <c r="AN114" s="50">
        <v>0.100000000000001</v>
      </c>
      <c r="AO114" s="59"/>
    </row>
    <row r="115" spans="1:41" s="1" customFormat="1" ht="11.25">
      <c r="A115" s="738"/>
      <c r="B115" s="71" t="s">
        <v>68</v>
      </c>
      <c r="C115" s="27">
        <v>155.19999999999999</v>
      </c>
      <c r="D115" s="27">
        <v>94.8</v>
      </c>
      <c r="E115" s="28">
        <v>45.3</v>
      </c>
      <c r="F115" s="28">
        <v>15.1</v>
      </c>
      <c r="G115" s="27">
        <v>1090.8</v>
      </c>
      <c r="H115" s="27">
        <v>545.4</v>
      </c>
      <c r="I115" s="28">
        <v>409.05</v>
      </c>
      <c r="J115" s="28">
        <v>136.35</v>
      </c>
      <c r="K115" s="45">
        <v>0</v>
      </c>
      <c r="L115" s="45">
        <v>0</v>
      </c>
      <c r="M115" s="45">
        <v>0</v>
      </c>
      <c r="N115" s="27">
        <v>155.19999999999999</v>
      </c>
      <c r="O115" s="27">
        <v>94.8</v>
      </c>
      <c r="P115" s="28">
        <v>45.3</v>
      </c>
      <c r="Q115" s="28">
        <v>15.1</v>
      </c>
      <c r="R115" s="27">
        <v>1090.8</v>
      </c>
      <c r="S115" s="27">
        <v>545.4</v>
      </c>
      <c r="T115" s="28">
        <v>409.05</v>
      </c>
      <c r="U115" s="28">
        <v>136.35</v>
      </c>
      <c r="V115" s="50">
        <v>148.80000000000001</v>
      </c>
      <c r="W115" s="51">
        <v>102.8</v>
      </c>
      <c r="X115" s="50">
        <v>46</v>
      </c>
      <c r="Y115" s="50">
        <v>832.76</v>
      </c>
      <c r="Z115" s="51">
        <v>453</v>
      </c>
      <c r="AA115" s="50">
        <v>379.76</v>
      </c>
      <c r="AB115" s="50">
        <v>-8.7000000000000206</v>
      </c>
      <c r="AC115" s="51">
        <v>-8</v>
      </c>
      <c r="AD115" s="50">
        <v>-0.70000000000001705</v>
      </c>
      <c r="AE115" s="50">
        <v>121.69</v>
      </c>
      <c r="AF115" s="51">
        <v>92.4</v>
      </c>
      <c r="AG115" s="51">
        <v>29.29</v>
      </c>
      <c r="AH115" s="50">
        <v>112.99</v>
      </c>
      <c r="AI115" s="51">
        <v>84.4</v>
      </c>
      <c r="AJ115" s="51">
        <v>28.59</v>
      </c>
      <c r="AK115" s="51">
        <v>-8.7000000000000206</v>
      </c>
      <c r="AL115" s="50">
        <v>121.69</v>
      </c>
      <c r="AM115" s="51">
        <v>93.1</v>
      </c>
      <c r="AN115" s="50">
        <v>28.59</v>
      </c>
      <c r="AO115" s="59"/>
    </row>
    <row r="116" spans="1:41" s="1" customFormat="1" ht="11.25">
      <c r="A116" s="738"/>
      <c r="B116" s="71" t="s">
        <v>69</v>
      </c>
      <c r="C116" s="27">
        <v>63</v>
      </c>
      <c r="D116" s="27">
        <v>38.520000000000003</v>
      </c>
      <c r="E116" s="28">
        <v>18.36</v>
      </c>
      <c r="F116" s="28">
        <v>6.12</v>
      </c>
      <c r="G116" s="27">
        <v>610.79999999999995</v>
      </c>
      <c r="H116" s="27">
        <v>305.39999999999998</v>
      </c>
      <c r="I116" s="28">
        <v>229.05</v>
      </c>
      <c r="J116" s="28">
        <v>76.349999999999994</v>
      </c>
      <c r="K116" s="45">
        <v>0</v>
      </c>
      <c r="L116" s="45">
        <v>0</v>
      </c>
      <c r="M116" s="45">
        <v>0</v>
      </c>
      <c r="N116" s="27">
        <v>63</v>
      </c>
      <c r="O116" s="27">
        <v>38.520000000000003</v>
      </c>
      <c r="P116" s="28">
        <v>18.36</v>
      </c>
      <c r="Q116" s="28">
        <v>6.12</v>
      </c>
      <c r="R116" s="27">
        <v>610.79999999999995</v>
      </c>
      <c r="S116" s="27">
        <v>305.39999999999998</v>
      </c>
      <c r="T116" s="28">
        <v>229.05</v>
      </c>
      <c r="U116" s="28">
        <v>76.349999999999994</v>
      </c>
      <c r="V116" s="50">
        <v>54.11</v>
      </c>
      <c r="W116" s="51">
        <v>25.6</v>
      </c>
      <c r="X116" s="50">
        <v>28.51</v>
      </c>
      <c r="Y116" s="50">
        <v>436.23</v>
      </c>
      <c r="Z116" s="51">
        <v>218</v>
      </c>
      <c r="AA116" s="50">
        <v>218.23</v>
      </c>
      <c r="AB116" s="50">
        <v>2.7699999999999898</v>
      </c>
      <c r="AC116" s="51">
        <v>12.92</v>
      </c>
      <c r="AD116" s="50">
        <v>-10.15</v>
      </c>
      <c r="AE116" s="50">
        <v>98.22</v>
      </c>
      <c r="AF116" s="51">
        <v>87.4</v>
      </c>
      <c r="AG116" s="51">
        <v>10.82</v>
      </c>
      <c r="AH116" s="50">
        <v>100.99</v>
      </c>
      <c r="AI116" s="51">
        <v>100.32</v>
      </c>
      <c r="AJ116" s="51">
        <v>0.67000000000000204</v>
      </c>
      <c r="AK116" s="51">
        <v>2.7699999999999898</v>
      </c>
      <c r="AL116" s="50">
        <v>98.22</v>
      </c>
      <c r="AM116" s="51">
        <v>97.55</v>
      </c>
      <c r="AN116" s="50">
        <v>0.67000000000000204</v>
      </c>
      <c r="AO116" s="59"/>
    </row>
    <row r="117" spans="1:41" s="1" customFormat="1" ht="11.25">
      <c r="A117" s="738"/>
      <c r="B117" s="71" t="s">
        <v>70</v>
      </c>
      <c r="C117" s="27">
        <v>9.1999999999999993</v>
      </c>
      <c r="D117" s="27">
        <v>7.48</v>
      </c>
      <c r="E117" s="28">
        <v>1.2</v>
      </c>
      <c r="F117" s="28">
        <v>0.52</v>
      </c>
      <c r="G117" s="27">
        <v>100.32</v>
      </c>
      <c r="H117" s="27">
        <v>66.88</v>
      </c>
      <c r="I117" s="28">
        <v>23.41</v>
      </c>
      <c r="J117" s="28">
        <v>10.029999999999999</v>
      </c>
      <c r="K117" s="45">
        <v>0</v>
      </c>
      <c r="L117" s="45">
        <v>0</v>
      </c>
      <c r="M117" s="45">
        <v>0</v>
      </c>
      <c r="N117" s="27">
        <v>9.1999999999999993</v>
      </c>
      <c r="O117" s="27">
        <v>7.48</v>
      </c>
      <c r="P117" s="28">
        <v>1.2</v>
      </c>
      <c r="Q117" s="28">
        <v>0.52</v>
      </c>
      <c r="R117" s="27">
        <v>100.32</v>
      </c>
      <c r="S117" s="27">
        <v>66.88</v>
      </c>
      <c r="T117" s="28">
        <v>23.41</v>
      </c>
      <c r="U117" s="28">
        <v>10.029999999999999</v>
      </c>
      <c r="V117" s="50">
        <v>8.5</v>
      </c>
      <c r="W117" s="51">
        <v>7.5</v>
      </c>
      <c r="X117" s="50">
        <v>1</v>
      </c>
      <c r="Y117" s="50">
        <v>96</v>
      </c>
      <c r="Z117" s="51">
        <v>71</v>
      </c>
      <c r="AA117" s="50">
        <v>25</v>
      </c>
      <c r="AB117" s="50">
        <v>0.17999999999999899</v>
      </c>
      <c r="AC117" s="51">
        <v>-2.00000000000005E-2</v>
      </c>
      <c r="AD117" s="50">
        <v>0.2</v>
      </c>
      <c r="AE117" s="50">
        <v>-5.71</v>
      </c>
      <c r="AF117" s="51">
        <v>-4.12</v>
      </c>
      <c r="AG117" s="51">
        <v>-1.59</v>
      </c>
      <c r="AH117" s="50">
        <v>-5.53</v>
      </c>
      <c r="AI117" s="51">
        <v>0</v>
      </c>
      <c r="AJ117" s="51">
        <v>-5.53</v>
      </c>
      <c r="AK117" s="51">
        <v>0.17999999999999899</v>
      </c>
      <c r="AL117" s="50">
        <v>-5.71</v>
      </c>
      <c r="AM117" s="51">
        <v>-0.17999999999999899</v>
      </c>
      <c r="AN117" s="50">
        <v>-5.53</v>
      </c>
      <c r="AO117" s="59"/>
    </row>
    <row r="118" spans="1:41" s="3" customFormat="1" ht="10.5">
      <c r="A118" s="738" t="s">
        <v>311</v>
      </c>
      <c r="B118" s="70" t="s">
        <v>71</v>
      </c>
      <c r="C118" s="21">
        <v>2094.1999999999998</v>
      </c>
      <c r="D118" s="21">
        <v>1353.2</v>
      </c>
      <c r="E118" s="24">
        <v>304.3</v>
      </c>
      <c r="F118" s="24">
        <v>436.7</v>
      </c>
      <c r="G118" s="21">
        <v>16943.52</v>
      </c>
      <c r="H118" s="21">
        <v>8515.4</v>
      </c>
      <c r="I118" s="24">
        <v>3265.79</v>
      </c>
      <c r="J118" s="24">
        <v>5162.33</v>
      </c>
      <c r="K118" s="21">
        <v>116.57</v>
      </c>
      <c r="L118" s="21">
        <v>193.02</v>
      </c>
      <c r="M118" s="21">
        <v>-76.45</v>
      </c>
      <c r="N118" s="21">
        <v>1901.18</v>
      </c>
      <c r="O118" s="21">
        <v>1160.18</v>
      </c>
      <c r="P118" s="24">
        <v>304.3</v>
      </c>
      <c r="Q118" s="24">
        <v>436.7</v>
      </c>
      <c r="R118" s="21">
        <v>17019.97</v>
      </c>
      <c r="S118" s="21">
        <v>8591.85</v>
      </c>
      <c r="T118" s="24">
        <v>3265.79</v>
      </c>
      <c r="U118" s="24">
        <v>5162.33</v>
      </c>
      <c r="V118" s="24">
        <v>1689.1</v>
      </c>
      <c r="W118" s="24">
        <v>1215.98</v>
      </c>
      <c r="X118" s="24">
        <v>473.12</v>
      </c>
      <c r="Y118" s="24">
        <v>10509.99</v>
      </c>
      <c r="Z118" s="24">
        <v>7515.6</v>
      </c>
      <c r="AA118" s="24">
        <v>2994.39</v>
      </c>
      <c r="AB118" s="24">
        <v>-224.62</v>
      </c>
      <c r="AC118" s="24">
        <v>-55.8</v>
      </c>
      <c r="AD118" s="24">
        <v>-168.82</v>
      </c>
      <c r="AE118" s="24">
        <v>1347.65</v>
      </c>
      <c r="AF118" s="24">
        <v>1076.25</v>
      </c>
      <c r="AG118" s="24">
        <v>271.39999999999998</v>
      </c>
      <c r="AH118" s="24">
        <v>1123.03</v>
      </c>
      <c r="AI118" s="24">
        <v>932.91</v>
      </c>
      <c r="AJ118" s="24">
        <v>190.12</v>
      </c>
      <c r="AK118" s="24">
        <v>-224.62</v>
      </c>
      <c r="AL118" s="24">
        <v>1347.65</v>
      </c>
      <c r="AM118" s="24">
        <v>1157.53</v>
      </c>
      <c r="AN118" s="24">
        <v>190.12</v>
      </c>
      <c r="AO118" s="60"/>
    </row>
    <row r="119" spans="1:41" s="3" customFormat="1" ht="21">
      <c r="A119" s="738"/>
      <c r="B119" s="70" t="s">
        <v>312</v>
      </c>
      <c r="C119" s="21">
        <v>1317.4</v>
      </c>
      <c r="D119" s="21">
        <v>804.12</v>
      </c>
      <c r="E119" s="24">
        <v>135.43</v>
      </c>
      <c r="F119" s="24">
        <v>377.85</v>
      </c>
      <c r="G119" s="21">
        <v>10252.879999999999</v>
      </c>
      <c r="H119" s="21">
        <v>4790.88</v>
      </c>
      <c r="I119" s="24">
        <v>1078.99</v>
      </c>
      <c r="J119" s="24">
        <v>4383.01</v>
      </c>
      <c r="K119" s="21">
        <v>116.57</v>
      </c>
      <c r="L119" s="21">
        <v>193.02</v>
      </c>
      <c r="M119" s="21">
        <v>-76.45</v>
      </c>
      <c r="N119" s="21">
        <v>1124.3800000000001</v>
      </c>
      <c r="O119" s="21">
        <v>611.1</v>
      </c>
      <c r="P119" s="24">
        <v>135.43</v>
      </c>
      <c r="Q119" s="24">
        <v>377.85</v>
      </c>
      <c r="R119" s="21">
        <v>10329.33</v>
      </c>
      <c r="S119" s="21">
        <v>4867.33</v>
      </c>
      <c r="T119" s="24">
        <v>1078.99</v>
      </c>
      <c r="U119" s="24">
        <v>4383.01</v>
      </c>
      <c r="V119" s="24">
        <v>994.4</v>
      </c>
      <c r="W119" s="24">
        <v>766.22</v>
      </c>
      <c r="X119" s="24">
        <v>228.18</v>
      </c>
      <c r="Y119" s="24">
        <v>4942.78</v>
      </c>
      <c r="Z119" s="24">
        <v>4079.35</v>
      </c>
      <c r="AA119" s="24">
        <v>863.43</v>
      </c>
      <c r="AB119" s="24">
        <v>-247.87</v>
      </c>
      <c r="AC119" s="24">
        <v>-155.12</v>
      </c>
      <c r="AD119" s="24">
        <v>-92.75</v>
      </c>
      <c r="AE119" s="24">
        <v>1003.54</v>
      </c>
      <c r="AF119" s="24">
        <v>787.98</v>
      </c>
      <c r="AG119" s="24">
        <v>215.56</v>
      </c>
      <c r="AH119" s="24">
        <v>755.67</v>
      </c>
      <c r="AI119" s="24">
        <v>625.09</v>
      </c>
      <c r="AJ119" s="24">
        <v>130.58000000000001</v>
      </c>
      <c r="AK119" s="24">
        <v>-247.87</v>
      </c>
      <c r="AL119" s="24">
        <v>1003.54</v>
      </c>
      <c r="AM119" s="24">
        <v>872.96</v>
      </c>
      <c r="AN119" s="24">
        <v>130.58000000000001</v>
      </c>
      <c r="AO119" s="60"/>
    </row>
    <row r="120" spans="1:41" s="1" customFormat="1" ht="11.25">
      <c r="A120" s="738"/>
      <c r="B120" s="15" t="s">
        <v>72</v>
      </c>
      <c r="C120" s="27">
        <v>471</v>
      </c>
      <c r="D120" s="27">
        <v>296.27999999999997</v>
      </c>
      <c r="E120" s="28">
        <v>0</v>
      </c>
      <c r="F120" s="28">
        <v>174.72</v>
      </c>
      <c r="G120" s="27">
        <v>4857.92</v>
      </c>
      <c r="H120" s="27">
        <v>2093.4</v>
      </c>
      <c r="I120" s="28">
        <v>0</v>
      </c>
      <c r="J120" s="28">
        <v>2764.52</v>
      </c>
      <c r="K120" s="45">
        <v>223.25</v>
      </c>
      <c r="L120" s="45">
        <v>223.25</v>
      </c>
      <c r="M120" s="45">
        <v>0</v>
      </c>
      <c r="N120" s="27">
        <v>247.75</v>
      </c>
      <c r="O120" s="27">
        <v>73.03</v>
      </c>
      <c r="P120" s="28">
        <v>0</v>
      </c>
      <c r="Q120" s="28">
        <v>174.72</v>
      </c>
      <c r="R120" s="27">
        <v>4857.92</v>
      </c>
      <c r="S120" s="27">
        <v>2093.4</v>
      </c>
      <c r="T120" s="28">
        <v>0</v>
      </c>
      <c r="U120" s="28">
        <v>2764.52</v>
      </c>
      <c r="V120" s="50">
        <v>247.22</v>
      </c>
      <c r="W120" s="51">
        <v>247.22</v>
      </c>
      <c r="X120" s="50">
        <v>0</v>
      </c>
      <c r="Y120" s="50">
        <v>1945.1</v>
      </c>
      <c r="Z120" s="51">
        <v>1945.1</v>
      </c>
      <c r="AA120" s="50">
        <v>0</v>
      </c>
      <c r="AB120" s="50">
        <v>-174.19</v>
      </c>
      <c r="AC120" s="51">
        <v>-174.19</v>
      </c>
      <c r="AD120" s="50">
        <v>0</v>
      </c>
      <c r="AE120" s="50">
        <v>148.30000000000001</v>
      </c>
      <c r="AF120" s="51">
        <v>148.30000000000001</v>
      </c>
      <c r="AG120" s="51">
        <v>0</v>
      </c>
      <c r="AH120" s="50">
        <v>-25.889999999999802</v>
      </c>
      <c r="AI120" s="51">
        <v>0</v>
      </c>
      <c r="AJ120" s="51">
        <v>-25.889999999999802</v>
      </c>
      <c r="AK120" s="51">
        <v>-174.19</v>
      </c>
      <c r="AL120" s="50">
        <v>148.30000000000001</v>
      </c>
      <c r="AM120" s="51">
        <v>174.19</v>
      </c>
      <c r="AN120" s="50">
        <v>-25.889999999999802</v>
      </c>
      <c r="AO120" s="59"/>
    </row>
    <row r="121" spans="1:41" s="1" customFormat="1" ht="11.25">
      <c r="A121" s="738"/>
      <c r="B121" s="15" t="s">
        <v>73</v>
      </c>
      <c r="C121" s="27">
        <v>12.2</v>
      </c>
      <c r="D121" s="27">
        <v>7.32</v>
      </c>
      <c r="E121" s="28">
        <v>1.95</v>
      </c>
      <c r="F121" s="28">
        <v>2.93</v>
      </c>
      <c r="G121" s="27">
        <v>94.32</v>
      </c>
      <c r="H121" s="27">
        <v>47.16</v>
      </c>
      <c r="I121" s="28">
        <v>18.86</v>
      </c>
      <c r="J121" s="28">
        <v>28.3</v>
      </c>
      <c r="K121" s="45">
        <v>0</v>
      </c>
      <c r="L121" s="45">
        <v>0</v>
      </c>
      <c r="M121" s="45">
        <v>0</v>
      </c>
      <c r="N121" s="27">
        <v>12.2</v>
      </c>
      <c r="O121" s="27">
        <v>7.32</v>
      </c>
      <c r="P121" s="28">
        <v>1.95</v>
      </c>
      <c r="Q121" s="28">
        <v>2.93</v>
      </c>
      <c r="R121" s="27">
        <v>94.32</v>
      </c>
      <c r="S121" s="27">
        <v>47.16</v>
      </c>
      <c r="T121" s="28">
        <v>18.86</v>
      </c>
      <c r="U121" s="28">
        <v>28.3</v>
      </c>
      <c r="V121" s="50">
        <v>9.2899999999999991</v>
      </c>
      <c r="W121" s="51">
        <v>7</v>
      </c>
      <c r="X121" s="50">
        <v>2.29</v>
      </c>
      <c r="Y121" s="50">
        <v>65.010000000000005</v>
      </c>
      <c r="Z121" s="51">
        <v>46</v>
      </c>
      <c r="AA121" s="50">
        <v>19.010000000000002</v>
      </c>
      <c r="AB121" s="50">
        <v>-1.9999999999999601E-2</v>
      </c>
      <c r="AC121" s="51">
        <v>0.32</v>
      </c>
      <c r="AD121" s="50">
        <v>-0.34</v>
      </c>
      <c r="AE121" s="50">
        <v>1.00999999999999</v>
      </c>
      <c r="AF121" s="51">
        <v>1.1599999999999999</v>
      </c>
      <c r="AG121" s="51">
        <v>-0.15000000000000199</v>
      </c>
      <c r="AH121" s="50">
        <v>0.989999999999995</v>
      </c>
      <c r="AI121" s="51">
        <v>0.989999999999995</v>
      </c>
      <c r="AJ121" s="51">
        <v>0</v>
      </c>
      <c r="AK121" s="51">
        <v>-1.9999999999999601E-2</v>
      </c>
      <c r="AL121" s="50">
        <v>1.00999999999999</v>
      </c>
      <c r="AM121" s="51">
        <v>1.00999999999999</v>
      </c>
      <c r="AN121" s="50">
        <v>0</v>
      </c>
      <c r="AO121" s="59"/>
    </row>
    <row r="122" spans="1:41" s="1" customFormat="1" ht="11.25">
      <c r="A122" s="738"/>
      <c r="B122" s="15" t="s">
        <v>313</v>
      </c>
      <c r="C122" s="27">
        <v>423</v>
      </c>
      <c r="D122" s="27">
        <v>253.8</v>
      </c>
      <c r="E122" s="28">
        <v>67.680000000000007</v>
      </c>
      <c r="F122" s="28">
        <v>101.52</v>
      </c>
      <c r="G122" s="27">
        <v>3187.2</v>
      </c>
      <c r="H122" s="27">
        <v>1593.6</v>
      </c>
      <c r="I122" s="28">
        <v>637.44000000000005</v>
      </c>
      <c r="J122" s="28">
        <v>956.16</v>
      </c>
      <c r="K122" s="45">
        <v>0</v>
      </c>
      <c r="L122" s="45">
        <v>0</v>
      </c>
      <c r="M122" s="45">
        <v>0</v>
      </c>
      <c r="N122" s="27">
        <v>423</v>
      </c>
      <c r="O122" s="27">
        <v>253.8</v>
      </c>
      <c r="P122" s="28">
        <v>67.680000000000007</v>
      </c>
      <c r="Q122" s="28">
        <v>101.52</v>
      </c>
      <c r="R122" s="27">
        <v>3187.2</v>
      </c>
      <c r="S122" s="27">
        <v>1593.6</v>
      </c>
      <c r="T122" s="28">
        <v>637.44000000000005</v>
      </c>
      <c r="U122" s="28">
        <v>956.16</v>
      </c>
      <c r="V122" s="50">
        <v>409</v>
      </c>
      <c r="W122" s="51">
        <v>323</v>
      </c>
      <c r="X122" s="50">
        <v>86</v>
      </c>
      <c r="Y122" s="50">
        <v>1599.12</v>
      </c>
      <c r="Z122" s="51">
        <v>1182</v>
      </c>
      <c r="AA122" s="50">
        <v>417.12</v>
      </c>
      <c r="AB122" s="50">
        <v>-87.52</v>
      </c>
      <c r="AC122" s="51">
        <v>-69.2</v>
      </c>
      <c r="AD122" s="50">
        <v>-18.32</v>
      </c>
      <c r="AE122" s="50">
        <v>631.91999999999996</v>
      </c>
      <c r="AF122" s="51">
        <v>411.6</v>
      </c>
      <c r="AG122" s="51">
        <v>220.32</v>
      </c>
      <c r="AH122" s="50">
        <v>544.4</v>
      </c>
      <c r="AI122" s="52">
        <v>379.37</v>
      </c>
      <c r="AJ122" s="51">
        <v>165.03</v>
      </c>
      <c r="AK122" s="51">
        <v>-87.52</v>
      </c>
      <c r="AL122" s="50">
        <v>631.91999999999996</v>
      </c>
      <c r="AM122" s="51">
        <v>466.89</v>
      </c>
      <c r="AN122" s="50">
        <v>165.03</v>
      </c>
      <c r="AO122" s="59"/>
    </row>
    <row r="123" spans="1:41" s="1" customFormat="1" ht="11.25">
      <c r="A123" s="738"/>
      <c r="B123" s="15" t="s">
        <v>314</v>
      </c>
      <c r="C123" s="27">
        <v>145.6</v>
      </c>
      <c r="D123" s="27">
        <v>87.36</v>
      </c>
      <c r="E123" s="28">
        <v>23.3</v>
      </c>
      <c r="F123" s="28">
        <v>34.94</v>
      </c>
      <c r="G123" s="27">
        <v>695.76</v>
      </c>
      <c r="H123" s="27">
        <v>347.88</v>
      </c>
      <c r="I123" s="28">
        <v>139.15</v>
      </c>
      <c r="J123" s="28">
        <v>208.73</v>
      </c>
      <c r="K123" s="45">
        <v>0</v>
      </c>
      <c r="L123" s="45">
        <v>0</v>
      </c>
      <c r="M123" s="45">
        <v>0</v>
      </c>
      <c r="N123" s="27">
        <v>145.6</v>
      </c>
      <c r="O123" s="27">
        <v>87.36</v>
      </c>
      <c r="P123" s="28">
        <v>23.3</v>
      </c>
      <c r="Q123" s="28">
        <v>34.94</v>
      </c>
      <c r="R123" s="27">
        <v>695.76</v>
      </c>
      <c r="S123" s="27">
        <v>347.88</v>
      </c>
      <c r="T123" s="28">
        <v>139.15</v>
      </c>
      <c r="U123" s="28">
        <v>208.73</v>
      </c>
      <c r="V123" s="50">
        <v>130</v>
      </c>
      <c r="W123" s="51">
        <v>103</v>
      </c>
      <c r="X123" s="50">
        <v>27</v>
      </c>
      <c r="Y123" s="50">
        <v>476.25</v>
      </c>
      <c r="Z123" s="51">
        <v>337</v>
      </c>
      <c r="AA123" s="50">
        <v>139.25</v>
      </c>
      <c r="AB123" s="50">
        <v>-19.34</v>
      </c>
      <c r="AC123" s="51">
        <v>-15.64</v>
      </c>
      <c r="AD123" s="50">
        <v>-3.7</v>
      </c>
      <c r="AE123" s="50">
        <v>10.78</v>
      </c>
      <c r="AF123" s="51">
        <v>10.88</v>
      </c>
      <c r="AG123" s="51">
        <v>-9.9999999999994302E-2</v>
      </c>
      <c r="AH123" s="50">
        <v>-8.56</v>
      </c>
      <c r="AI123" s="51">
        <v>0</v>
      </c>
      <c r="AJ123" s="51">
        <v>-8.56</v>
      </c>
      <c r="AK123" s="51">
        <v>-19.34</v>
      </c>
      <c r="AL123" s="50">
        <v>10.78</v>
      </c>
      <c r="AM123" s="51">
        <v>19.34</v>
      </c>
      <c r="AN123" s="50">
        <v>-8.56</v>
      </c>
      <c r="AO123" s="59"/>
    </row>
    <row r="124" spans="1:41" s="1" customFormat="1" ht="30.95" customHeight="1">
      <c r="A124" s="738"/>
      <c r="B124" s="15" t="s">
        <v>315</v>
      </c>
      <c r="C124" s="27">
        <v>131</v>
      </c>
      <c r="D124" s="27">
        <v>78.599999999999994</v>
      </c>
      <c r="E124" s="28">
        <v>20.96</v>
      </c>
      <c r="F124" s="28">
        <v>31.44</v>
      </c>
      <c r="G124" s="27">
        <v>672</v>
      </c>
      <c r="H124" s="27">
        <v>336</v>
      </c>
      <c r="I124" s="28">
        <v>134.4</v>
      </c>
      <c r="J124" s="28">
        <v>201.6</v>
      </c>
      <c r="K124" s="45">
        <v>-40.96</v>
      </c>
      <c r="L124" s="45">
        <v>-19.45</v>
      </c>
      <c r="M124" s="45">
        <v>-21.51</v>
      </c>
      <c r="N124" s="27">
        <v>150.44999999999999</v>
      </c>
      <c r="O124" s="27">
        <v>98.05</v>
      </c>
      <c r="P124" s="28">
        <v>20.96</v>
      </c>
      <c r="Q124" s="28">
        <v>31.44</v>
      </c>
      <c r="R124" s="27">
        <v>693.51</v>
      </c>
      <c r="S124" s="27">
        <v>357.51</v>
      </c>
      <c r="T124" s="28">
        <v>134.4</v>
      </c>
      <c r="U124" s="28">
        <v>201.6</v>
      </c>
      <c r="V124" s="50">
        <v>98.11</v>
      </c>
      <c r="W124" s="51">
        <v>39</v>
      </c>
      <c r="X124" s="50">
        <v>59.11</v>
      </c>
      <c r="Y124" s="50">
        <v>389.19</v>
      </c>
      <c r="Z124" s="51">
        <v>251.72</v>
      </c>
      <c r="AA124" s="50">
        <v>137.47</v>
      </c>
      <c r="AB124" s="50">
        <v>20.9</v>
      </c>
      <c r="AC124" s="51">
        <v>59.05</v>
      </c>
      <c r="AD124" s="50">
        <v>-38.15</v>
      </c>
      <c r="AE124" s="50">
        <v>102.72</v>
      </c>
      <c r="AF124" s="51">
        <v>105.79</v>
      </c>
      <c r="AG124" s="51">
        <v>-3.0699999999999901</v>
      </c>
      <c r="AH124" s="50">
        <v>123.62</v>
      </c>
      <c r="AI124" s="51">
        <v>123.62</v>
      </c>
      <c r="AJ124" s="51">
        <v>0</v>
      </c>
      <c r="AK124" s="51">
        <v>20.9</v>
      </c>
      <c r="AL124" s="50">
        <v>102.72</v>
      </c>
      <c r="AM124" s="51">
        <v>102.72</v>
      </c>
      <c r="AN124" s="50">
        <v>0</v>
      </c>
      <c r="AO124" s="61"/>
    </row>
    <row r="125" spans="1:41" s="1" customFormat="1" ht="24" customHeight="1">
      <c r="A125" s="738"/>
      <c r="B125" s="15" t="s">
        <v>316</v>
      </c>
      <c r="C125" s="27">
        <v>134.6</v>
      </c>
      <c r="D125" s="27">
        <v>80.760000000000005</v>
      </c>
      <c r="E125" s="28">
        <v>21.54</v>
      </c>
      <c r="F125" s="28">
        <v>32.299999999999997</v>
      </c>
      <c r="G125" s="27">
        <v>745.68</v>
      </c>
      <c r="H125" s="27">
        <v>372.84</v>
      </c>
      <c r="I125" s="28">
        <v>149.13999999999999</v>
      </c>
      <c r="J125" s="28">
        <v>223.7</v>
      </c>
      <c r="K125" s="45">
        <v>-65.72</v>
      </c>
      <c r="L125" s="45">
        <v>-10.78</v>
      </c>
      <c r="M125" s="45">
        <v>-54.94</v>
      </c>
      <c r="N125" s="27">
        <v>145.38</v>
      </c>
      <c r="O125" s="27">
        <v>91.54</v>
      </c>
      <c r="P125" s="28">
        <v>21.54</v>
      </c>
      <c r="Q125" s="28">
        <v>32.299999999999997</v>
      </c>
      <c r="R125" s="27">
        <v>800.62</v>
      </c>
      <c r="S125" s="27">
        <v>427.78</v>
      </c>
      <c r="T125" s="28">
        <v>149.13999999999999</v>
      </c>
      <c r="U125" s="28">
        <v>223.7</v>
      </c>
      <c r="V125" s="50">
        <v>100.78</v>
      </c>
      <c r="W125" s="51">
        <v>47</v>
      </c>
      <c r="X125" s="50">
        <v>53.78</v>
      </c>
      <c r="Y125" s="50">
        <v>468.11</v>
      </c>
      <c r="Z125" s="51">
        <v>317.52999999999997</v>
      </c>
      <c r="AA125" s="50">
        <v>150.58000000000001</v>
      </c>
      <c r="AB125" s="50">
        <v>12.3</v>
      </c>
      <c r="AC125" s="51">
        <v>44.54</v>
      </c>
      <c r="AD125" s="50">
        <v>-32.24</v>
      </c>
      <c r="AE125" s="50">
        <v>108.81</v>
      </c>
      <c r="AF125" s="51">
        <v>110.25</v>
      </c>
      <c r="AG125" s="51">
        <v>-1.4399999999998301</v>
      </c>
      <c r="AH125" s="50">
        <v>121.11</v>
      </c>
      <c r="AI125" s="51">
        <v>121.11</v>
      </c>
      <c r="AJ125" s="51">
        <v>0</v>
      </c>
      <c r="AK125" s="51">
        <v>12.3</v>
      </c>
      <c r="AL125" s="50">
        <v>108.81</v>
      </c>
      <c r="AM125" s="51">
        <v>108.81</v>
      </c>
      <c r="AN125" s="50">
        <v>0</v>
      </c>
      <c r="AO125" s="76"/>
    </row>
    <row r="126" spans="1:41" s="1" customFormat="1" ht="11.25">
      <c r="A126" s="738"/>
      <c r="B126" s="71" t="s">
        <v>74</v>
      </c>
      <c r="C126" s="27">
        <v>70</v>
      </c>
      <c r="D126" s="27">
        <v>42.96</v>
      </c>
      <c r="E126" s="28">
        <v>20.28</v>
      </c>
      <c r="F126" s="28">
        <v>6.75999999999999</v>
      </c>
      <c r="G126" s="27">
        <v>616.32000000000005</v>
      </c>
      <c r="H126" s="27">
        <v>308.16000000000003</v>
      </c>
      <c r="I126" s="28">
        <v>231.12</v>
      </c>
      <c r="J126" s="28">
        <v>77.040000000000006</v>
      </c>
      <c r="K126" s="45">
        <v>0</v>
      </c>
      <c r="L126" s="45">
        <v>0</v>
      </c>
      <c r="M126" s="45">
        <v>0</v>
      </c>
      <c r="N126" s="27">
        <v>70</v>
      </c>
      <c r="O126" s="27">
        <v>42.96</v>
      </c>
      <c r="P126" s="28">
        <v>20.28</v>
      </c>
      <c r="Q126" s="28">
        <v>6.75999999999999</v>
      </c>
      <c r="R126" s="27">
        <v>616.32000000000005</v>
      </c>
      <c r="S126" s="27">
        <v>308.16000000000003</v>
      </c>
      <c r="T126" s="28">
        <v>231.12</v>
      </c>
      <c r="U126" s="28">
        <v>77.040000000000006</v>
      </c>
      <c r="V126" s="50">
        <v>61.71</v>
      </c>
      <c r="W126" s="51">
        <v>30.2</v>
      </c>
      <c r="X126" s="50">
        <v>31.51</v>
      </c>
      <c r="Y126" s="50">
        <v>546</v>
      </c>
      <c r="Z126" s="51">
        <v>312</v>
      </c>
      <c r="AA126" s="50">
        <v>234</v>
      </c>
      <c r="AB126" s="50">
        <v>1.53000000000001</v>
      </c>
      <c r="AC126" s="51">
        <v>12.76</v>
      </c>
      <c r="AD126" s="50">
        <v>-11.23</v>
      </c>
      <c r="AE126" s="50">
        <v>-6.7200000000000797</v>
      </c>
      <c r="AF126" s="51">
        <v>-3.8399999999999701</v>
      </c>
      <c r="AG126" s="51">
        <v>-2.88000000000011</v>
      </c>
      <c r="AH126" s="50">
        <v>-5.1900000000000803</v>
      </c>
      <c r="AI126" s="51">
        <v>0</v>
      </c>
      <c r="AJ126" s="51">
        <v>-5.1900000000000803</v>
      </c>
      <c r="AK126" s="51">
        <v>1.53000000000001</v>
      </c>
      <c r="AL126" s="50">
        <v>-6.7200000000000797</v>
      </c>
      <c r="AM126" s="51">
        <v>-1.53000000000001</v>
      </c>
      <c r="AN126" s="50">
        <v>-5.1900000000000803</v>
      </c>
      <c r="AO126" s="59"/>
    </row>
    <row r="127" spans="1:41" s="1" customFormat="1" ht="11.25">
      <c r="A127" s="738"/>
      <c r="B127" s="71" t="s">
        <v>75</v>
      </c>
      <c r="C127" s="27">
        <v>156.80000000000001</v>
      </c>
      <c r="D127" s="27">
        <v>96.24</v>
      </c>
      <c r="E127" s="28">
        <v>45.42</v>
      </c>
      <c r="F127" s="28">
        <v>15.14</v>
      </c>
      <c r="G127" s="27">
        <v>1662.64</v>
      </c>
      <c r="H127" s="27">
        <v>759.48</v>
      </c>
      <c r="I127" s="28">
        <v>677.37</v>
      </c>
      <c r="J127" s="28">
        <v>225.79</v>
      </c>
      <c r="K127" s="45">
        <v>0</v>
      </c>
      <c r="L127" s="45">
        <v>0</v>
      </c>
      <c r="M127" s="45">
        <v>0</v>
      </c>
      <c r="N127" s="27">
        <v>156.80000000000001</v>
      </c>
      <c r="O127" s="27">
        <v>96.24</v>
      </c>
      <c r="P127" s="28">
        <v>45.42</v>
      </c>
      <c r="Q127" s="28">
        <v>15.14</v>
      </c>
      <c r="R127" s="27">
        <v>1662.64</v>
      </c>
      <c r="S127" s="27">
        <v>759.48</v>
      </c>
      <c r="T127" s="28">
        <v>677.37</v>
      </c>
      <c r="U127" s="28">
        <v>225.79</v>
      </c>
      <c r="V127" s="50">
        <v>128.08000000000001</v>
      </c>
      <c r="W127" s="51">
        <v>78.86</v>
      </c>
      <c r="X127" s="50">
        <v>49.22</v>
      </c>
      <c r="Y127" s="50">
        <v>1287.0899999999999</v>
      </c>
      <c r="Z127" s="51">
        <v>678.25</v>
      </c>
      <c r="AA127" s="50">
        <v>608.84</v>
      </c>
      <c r="AB127" s="50">
        <v>13.58</v>
      </c>
      <c r="AC127" s="51">
        <v>17.38</v>
      </c>
      <c r="AD127" s="50">
        <v>-3.8</v>
      </c>
      <c r="AE127" s="50">
        <v>149.76</v>
      </c>
      <c r="AF127" s="51">
        <v>81.23</v>
      </c>
      <c r="AG127" s="51">
        <v>68.529999999999902</v>
      </c>
      <c r="AH127" s="50">
        <v>163.34</v>
      </c>
      <c r="AI127" s="51">
        <v>98.61</v>
      </c>
      <c r="AJ127" s="51">
        <v>64.729999999999905</v>
      </c>
      <c r="AK127" s="51">
        <v>13.58</v>
      </c>
      <c r="AL127" s="50">
        <v>149.76</v>
      </c>
      <c r="AM127" s="51">
        <v>85.03</v>
      </c>
      <c r="AN127" s="50">
        <v>64.729999999999905</v>
      </c>
      <c r="AO127" s="59"/>
    </row>
    <row r="128" spans="1:41" s="1" customFormat="1" ht="11.25">
      <c r="A128" s="738"/>
      <c r="B128" s="71" t="s">
        <v>76</v>
      </c>
      <c r="C128" s="27">
        <v>80</v>
      </c>
      <c r="D128" s="27">
        <v>64.599999999999994</v>
      </c>
      <c r="E128" s="28">
        <v>10.78</v>
      </c>
      <c r="F128" s="28">
        <v>4.62</v>
      </c>
      <c r="G128" s="27">
        <v>858.24</v>
      </c>
      <c r="H128" s="27">
        <v>572.16</v>
      </c>
      <c r="I128" s="28">
        <v>200.26</v>
      </c>
      <c r="J128" s="28">
        <v>85.82</v>
      </c>
      <c r="K128" s="45">
        <v>0</v>
      </c>
      <c r="L128" s="45">
        <v>0</v>
      </c>
      <c r="M128" s="45">
        <v>0</v>
      </c>
      <c r="N128" s="27">
        <v>80</v>
      </c>
      <c r="O128" s="27">
        <v>64.599999999999994</v>
      </c>
      <c r="P128" s="28">
        <v>10.78</v>
      </c>
      <c r="Q128" s="28">
        <v>4.62</v>
      </c>
      <c r="R128" s="27">
        <v>858.24</v>
      </c>
      <c r="S128" s="27">
        <v>572.16</v>
      </c>
      <c r="T128" s="28">
        <v>200.26</v>
      </c>
      <c r="U128" s="28">
        <v>85.82</v>
      </c>
      <c r="V128" s="50">
        <v>73.849999999999994</v>
      </c>
      <c r="W128" s="51">
        <v>52.7</v>
      </c>
      <c r="X128" s="50">
        <v>21.15</v>
      </c>
      <c r="Y128" s="50">
        <v>758.37</v>
      </c>
      <c r="Z128" s="51">
        <v>558</v>
      </c>
      <c r="AA128" s="50">
        <v>200.37</v>
      </c>
      <c r="AB128" s="50">
        <v>1.53</v>
      </c>
      <c r="AC128" s="51">
        <v>11.9</v>
      </c>
      <c r="AD128" s="50">
        <v>-10.37</v>
      </c>
      <c r="AE128" s="50">
        <v>14.05</v>
      </c>
      <c r="AF128" s="51">
        <v>14.16</v>
      </c>
      <c r="AG128" s="51">
        <v>-0.110000000000014</v>
      </c>
      <c r="AH128" s="50">
        <v>15.58</v>
      </c>
      <c r="AI128" s="51">
        <v>15.58</v>
      </c>
      <c r="AJ128" s="51">
        <v>0</v>
      </c>
      <c r="AK128" s="51">
        <v>1.53</v>
      </c>
      <c r="AL128" s="50">
        <v>14.05</v>
      </c>
      <c r="AM128" s="51">
        <v>14.05</v>
      </c>
      <c r="AN128" s="50">
        <v>0</v>
      </c>
      <c r="AO128" s="59"/>
    </row>
    <row r="129" spans="1:41" s="1" customFormat="1" ht="11.25">
      <c r="A129" s="738"/>
      <c r="B129" s="71" t="s">
        <v>77</v>
      </c>
      <c r="C129" s="27">
        <v>52</v>
      </c>
      <c r="D129" s="27">
        <v>31.92</v>
      </c>
      <c r="E129" s="28">
        <v>14.06</v>
      </c>
      <c r="F129" s="28">
        <v>6.02</v>
      </c>
      <c r="G129" s="27">
        <v>508.32</v>
      </c>
      <c r="H129" s="27">
        <v>254.16</v>
      </c>
      <c r="I129" s="28">
        <v>177.91</v>
      </c>
      <c r="J129" s="28">
        <v>76.25</v>
      </c>
      <c r="K129" s="45">
        <v>0</v>
      </c>
      <c r="L129" s="45">
        <v>0</v>
      </c>
      <c r="M129" s="45">
        <v>0</v>
      </c>
      <c r="N129" s="27">
        <v>52</v>
      </c>
      <c r="O129" s="27">
        <v>31.92</v>
      </c>
      <c r="P129" s="28">
        <v>14.06</v>
      </c>
      <c r="Q129" s="28">
        <v>6.02</v>
      </c>
      <c r="R129" s="27">
        <v>508.32</v>
      </c>
      <c r="S129" s="27">
        <v>254.16</v>
      </c>
      <c r="T129" s="28">
        <v>177.91</v>
      </c>
      <c r="U129" s="28">
        <v>76.25</v>
      </c>
      <c r="V129" s="50">
        <v>44.31</v>
      </c>
      <c r="W129" s="51">
        <v>22.1</v>
      </c>
      <c r="X129" s="50">
        <v>22.21</v>
      </c>
      <c r="Y129" s="50">
        <v>386.08</v>
      </c>
      <c r="Z129" s="51">
        <v>208</v>
      </c>
      <c r="AA129" s="50">
        <v>178.08</v>
      </c>
      <c r="AB129" s="50">
        <v>1.67</v>
      </c>
      <c r="AC129" s="51">
        <v>9.82</v>
      </c>
      <c r="AD129" s="50">
        <v>-8.15</v>
      </c>
      <c r="AE129" s="50">
        <v>45.99</v>
      </c>
      <c r="AF129" s="51">
        <v>46.16</v>
      </c>
      <c r="AG129" s="51">
        <v>-0.16999999999998699</v>
      </c>
      <c r="AH129" s="50">
        <v>47.66</v>
      </c>
      <c r="AI129" s="51">
        <v>47.66</v>
      </c>
      <c r="AJ129" s="51">
        <v>0</v>
      </c>
      <c r="AK129" s="51">
        <v>1.67</v>
      </c>
      <c r="AL129" s="50">
        <v>45.99</v>
      </c>
      <c r="AM129" s="51">
        <v>45.99</v>
      </c>
      <c r="AN129" s="50">
        <v>0</v>
      </c>
      <c r="AO129" s="59"/>
    </row>
    <row r="130" spans="1:41" s="1" customFormat="1" ht="11.25">
      <c r="A130" s="738"/>
      <c r="B130" s="71" t="s">
        <v>78</v>
      </c>
      <c r="C130" s="27">
        <v>120.8</v>
      </c>
      <c r="D130" s="27">
        <v>74.400000000000006</v>
      </c>
      <c r="E130" s="28">
        <v>32.479999999999997</v>
      </c>
      <c r="F130" s="28">
        <v>13.92</v>
      </c>
      <c r="G130" s="27">
        <v>1197.1199999999999</v>
      </c>
      <c r="H130" s="27">
        <v>598.55999999999995</v>
      </c>
      <c r="I130" s="28">
        <v>418.99</v>
      </c>
      <c r="J130" s="28">
        <v>179.57</v>
      </c>
      <c r="K130" s="45">
        <v>0</v>
      </c>
      <c r="L130" s="45">
        <v>0</v>
      </c>
      <c r="M130" s="45">
        <v>0</v>
      </c>
      <c r="N130" s="27">
        <v>120.8</v>
      </c>
      <c r="O130" s="27">
        <v>74.400000000000006</v>
      </c>
      <c r="P130" s="28">
        <v>32.479999999999997</v>
      </c>
      <c r="Q130" s="28">
        <v>13.92</v>
      </c>
      <c r="R130" s="27">
        <v>1197.1199999999999</v>
      </c>
      <c r="S130" s="27">
        <v>598.55999999999995</v>
      </c>
      <c r="T130" s="28">
        <v>418.99</v>
      </c>
      <c r="U130" s="28">
        <v>179.57</v>
      </c>
      <c r="V130" s="50">
        <v>104.44</v>
      </c>
      <c r="W130" s="51">
        <v>59.8</v>
      </c>
      <c r="X130" s="50">
        <v>44.64</v>
      </c>
      <c r="Y130" s="50">
        <v>935.29</v>
      </c>
      <c r="Z130" s="51">
        <v>510</v>
      </c>
      <c r="AA130" s="50">
        <v>425.29</v>
      </c>
      <c r="AB130" s="50">
        <v>2.44</v>
      </c>
      <c r="AC130" s="51">
        <v>14.6</v>
      </c>
      <c r="AD130" s="50">
        <v>-12.16</v>
      </c>
      <c r="AE130" s="50">
        <v>82.259999999999906</v>
      </c>
      <c r="AF130" s="51">
        <v>88.559999999999903</v>
      </c>
      <c r="AG130" s="51">
        <v>-6.3000000000000096</v>
      </c>
      <c r="AH130" s="50">
        <v>84.699999999999903</v>
      </c>
      <c r="AI130" s="51">
        <v>84.699999999999903</v>
      </c>
      <c r="AJ130" s="51">
        <v>0</v>
      </c>
      <c r="AK130" s="51">
        <v>2.44</v>
      </c>
      <c r="AL130" s="50">
        <v>82.259999999999906</v>
      </c>
      <c r="AM130" s="51">
        <v>82.259999999999906</v>
      </c>
      <c r="AN130" s="50">
        <v>0</v>
      </c>
      <c r="AO130" s="59"/>
    </row>
    <row r="131" spans="1:41" s="1" customFormat="1" ht="11.25">
      <c r="A131" s="738"/>
      <c r="B131" s="72" t="s">
        <v>79</v>
      </c>
      <c r="C131" s="27">
        <v>221.6</v>
      </c>
      <c r="D131" s="27">
        <v>178.12</v>
      </c>
      <c r="E131" s="28">
        <v>34.78</v>
      </c>
      <c r="F131" s="28">
        <v>8.7000000000000206</v>
      </c>
      <c r="G131" s="27">
        <v>1149.1199999999999</v>
      </c>
      <c r="H131" s="27">
        <v>766.08</v>
      </c>
      <c r="I131" s="28">
        <v>306.43</v>
      </c>
      <c r="J131" s="28">
        <v>76.6099999999998</v>
      </c>
      <c r="K131" s="45">
        <v>0</v>
      </c>
      <c r="L131" s="45">
        <v>0</v>
      </c>
      <c r="M131" s="45">
        <v>0</v>
      </c>
      <c r="N131" s="27">
        <v>221.6</v>
      </c>
      <c r="O131" s="27">
        <v>178.12</v>
      </c>
      <c r="P131" s="28">
        <v>34.78</v>
      </c>
      <c r="Q131" s="28">
        <v>8.7000000000000206</v>
      </c>
      <c r="R131" s="27">
        <v>1149.1199999999999</v>
      </c>
      <c r="S131" s="27">
        <v>766.08</v>
      </c>
      <c r="T131" s="28">
        <v>306.43</v>
      </c>
      <c r="U131" s="28">
        <v>76.6099999999998</v>
      </c>
      <c r="V131" s="50">
        <v>210.22</v>
      </c>
      <c r="W131" s="51">
        <v>146.9</v>
      </c>
      <c r="X131" s="50">
        <v>63.32</v>
      </c>
      <c r="Y131" s="50">
        <v>1036.1400000000001</v>
      </c>
      <c r="Z131" s="51">
        <v>729</v>
      </c>
      <c r="AA131" s="50">
        <v>307.14</v>
      </c>
      <c r="AB131" s="50">
        <v>2.67999999999997</v>
      </c>
      <c r="AC131" s="51">
        <v>31.22</v>
      </c>
      <c r="AD131" s="50">
        <v>-28.54</v>
      </c>
      <c r="AE131" s="50">
        <v>36.370000000000097</v>
      </c>
      <c r="AF131" s="51">
        <v>37.08</v>
      </c>
      <c r="AG131" s="51">
        <v>-0.70999999999997998</v>
      </c>
      <c r="AH131" s="50">
        <v>39.049999999999997</v>
      </c>
      <c r="AI131" s="51">
        <v>39.049999999999997</v>
      </c>
      <c r="AJ131" s="51">
        <v>0</v>
      </c>
      <c r="AK131" s="51">
        <v>2.67999999999997</v>
      </c>
      <c r="AL131" s="50">
        <v>36.370000000000097</v>
      </c>
      <c r="AM131" s="51">
        <v>36.370000000000097</v>
      </c>
      <c r="AN131" s="50">
        <v>0</v>
      </c>
      <c r="AO131" s="59"/>
    </row>
    <row r="132" spans="1:41" s="1" customFormat="1" ht="11.25">
      <c r="A132" s="738"/>
      <c r="B132" s="71" t="s">
        <v>80</v>
      </c>
      <c r="C132" s="27">
        <v>75.599999999999994</v>
      </c>
      <c r="D132" s="27">
        <v>60.84</v>
      </c>
      <c r="E132" s="28">
        <v>11.07</v>
      </c>
      <c r="F132" s="28">
        <v>3.69</v>
      </c>
      <c r="G132" s="27">
        <v>698.88</v>
      </c>
      <c r="H132" s="27">
        <v>465.92</v>
      </c>
      <c r="I132" s="28">
        <v>174.72</v>
      </c>
      <c r="J132" s="28">
        <v>58.24</v>
      </c>
      <c r="K132" s="45">
        <v>0</v>
      </c>
      <c r="L132" s="45">
        <v>0</v>
      </c>
      <c r="M132" s="45">
        <v>0</v>
      </c>
      <c r="N132" s="27">
        <v>75.599999999999994</v>
      </c>
      <c r="O132" s="27">
        <v>60.84</v>
      </c>
      <c r="P132" s="28">
        <v>11.07</v>
      </c>
      <c r="Q132" s="28">
        <v>3.69</v>
      </c>
      <c r="R132" s="27">
        <v>698.88</v>
      </c>
      <c r="S132" s="27">
        <v>465.92</v>
      </c>
      <c r="T132" s="28">
        <v>174.72</v>
      </c>
      <c r="U132" s="28">
        <v>58.24</v>
      </c>
      <c r="V132" s="50">
        <v>72.09</v>
      </c>
      <c r="W132" s="51">
        <v>59.2</v>
      </c>
      <c r="X132" s="50">
        <v>12.89</v>
      </c>
      <c r="Y132" s="50">
        <v>618.24</v>
      </c>
      <c r="Z132" s="51">
        <v>441</v>
      </c>
      <c r="AA132" s="50">
        <v>177.24</v>
      </c>
      <c r="AB132" s="50">
        <v>-0.18000000000000699</v>
      </c>
      <c r="AC132" s="51">
        <v>1.6399999999999899</v>
      </c>
      <c r="AD132" s="50">
        <v>-1.82</v>
      </c>
      <c r="AE132" s="50">
        <v>22.4</v>
      </c>
      <c r="AF132" s="51">
        <v>24.92</v>
      </c>
      <c r="AG132" s="51">
        <v>-2.5200000000000098</v>
      </c>
      <c r="AH132" s="50">
        <v>22.22</v>
      </c>
      <c r="AI132" s="51">
        <v>22.22</v>
      </c>
      <c r="AJ132" s="51">
        <v>0</v>
      </c>
      <c r="AK132" s="51">
        <v>-0.18000000000000699</v>
      </c>
      <c r="AL132" s="50">
        <v>22.4</v>
      </c>
      <c r="AM132" s="51">
        <v>22.4</v>
      </c>
      <c r="AN132" s="50">
        <v>0</v>
      </c>
      <c r="AO132" s="59"/>
    </row>
    <row r="133" spans="1:41" s="3" customFormat="1" ht="10.5">
      <c r="A133" s="738" t="s">
        <v>317</v>
      </c>
      <c r="B133" s="70" t="s">
        <v>81</v>
      </c>
      <c r="C133" s="21">
        <v>9222.7999999999993</v>
      </c>
      <c r="D133" s="21">
        <v>6104.32</v>
      </c>
      <c r="E133" s="24">
        <v>1341.04</v>
      </c>
      <c r="F133" s="24">
        <v>1777.44</v>
      </c>
      <c r="G133" s="21">
        <v>19503.36</v>
      </c>
      <c r="H133" s="21">
        <v>10196.84</v>
      </c>
      <c r="I133" s="24">
        <v>3692.86</v>
      </c>
      <c r="J133" s="24">
        <v>5613.66</v>
      </c>
      <c r="K133" s="21">
        <v>0</v>
      </c>
      <c r="L133" s="21">
        <v>0</v>
      </c>
      <c r="M133" s="21">
        <v>0</v>
      </c>
      <c r="N133" s="21">
        <v>9222.7999999999993</v>
      </c>
      <c r="O133" s="21">
        <v>6104.32</v>
      </c>
      <c r="P133" s="24">
        <v>1341.04</v>
      </c>
      <c r="Q133" s="24">
        <v>1777.44</v>
      </c>
      <c r="R133" s="21">
        <v>19503.36</v>
      </c>
      <c r="S133" s="21">
        <v>10196.84</v>
      </c>
      <c r="T133" s="24">
        <v>3692.86</v>
      </c>
      <c r="U133" s="24">
        <v>5613.66</v>
      </c>
      <c r="V133" s="24">
        <v>7138.22</v>
      </c>
      <c r="W133" s="24">
        <v>5203.8900000000003</v>
      </c>
      <c r="X133" s="24">
        <v>1934.33</v>
      </c>
      <c r="Y133" s="24">
        <v>12368.85</v>
      </c>
      <c r="Z133" s="24">
        <v>8689</v>
      </c>
      <c r="AA133" s="24">
        <v>3679.85</v>
      </c>
      <c r="AB133" s="24">
        <v>307.14</v>
      </c>
      <c r="AC133" s="24">
        <v>900.43</v>
      </c>
      <c r="AD133" s="24">
        <v>-593.29</v>
      </c>
      <c r="AE133" s="24">
        <v>1520.85</v>
      </c>
      <c r="AF133" s="24">
        <v>1507.84</v>
      </c>
      <c r="AG133" s="24">
        <v>13.0099999999996</v>
      </c>
      <c r="AH133" s="24">
        <v>1827.99</v>
      </c>
      <c r="AI133" s="24">
        <v>1828.71</v>
      </c>
      <c r="AJ133" s="24">
        <v>-0.72000000000000997</v>
      </c>
      <c r="AK133" s="24">
        <v>307.14</v>
      </c>
      <c r="AL133" s="24">
        <v>1520.85</v>
      </c>
      <c r="AM133" s="24">
        <v>1521.57</v>
      </c>
      <c r="AN133" s="24">
        <v>-0.72000000000000997</v>
      </c>
      <c r="AO133" s="60"/>
    </row>
    <row r="134" spans="1:41" s="3" customFormat="1" ht="21">
      <c r="A134" s="738"/>
      <c r="B134" s="70" t="s">
        <v>318</v>
      </c>
      <c r="C134" s="21">
        <v>3626.4</v>
      </c>
      <c r="D134" s="21">
        <v>2187.6</v>
      </c>
      <c r="E134" s="24">
        <v>0</v>
      </c>
      <c r="F134" s="24">
        <v>1438.8</v>
      </c>
      <c r="G134" s="21">
        <v>8742.9599999999991</v>
      </c>
      <c r="H134" s="21">
        <v>4098.96</v>
      </c>
      <c r="I134" s="24">
        <v>0</v>
      </c>
      <c r="J134" s="24">
        <v>4644</v>
      </c>
      <c r="K134" s="21">
        <v>0</v>
      </c>
      <c r="L134" s="21">
        <v>0</v>
      </c>
      <c r="M134" s="21">
        <v>0</v>
      </c>
      <c r="N134" s="21">
        <v>3626.4</v>
      </c>
      <c r="O134" s="21">
        <v>2187.6</v>
      </c>
      <c r="P134" s="24">
        <v>0</v>
      </c>
      <c r="Q134" s="24">
        <v>1438.8</v>
      </c>
      <c r="R134" s="21">
        <v>8742.9599999999991</v>
      </c>
      <c r="S134" s="21">
        <v>4098.96</v>
      </c>
      <c r="T134" s="24">
        <v>0</v>
      </c>
      <c r="U134" s="24">
        <v>4644</v>
      </c>
      <c r="V134" s="24">
        <v>1980.45</v>
      </c>
      <c r="W134" s="24">
        <v>1938.99</v>
      </c>
      <c r="X134" s="24">
        <v>41.46</v>
      </c>
      <c r="Y134" s="24">
        <v>3495.3</v>
      </c>
      <c r="Z134" s="24">
        <v>3495.3</v>
      </c>
      <c r="AA134" s="24">
        <v>0</v>
      </c>
      <c r="AB134" s="24">
        <v>207.15</v>
      </c>
      <c r="AC134" s="24">
        <v>248.61</v>
      </c>
      <c r="AD134" s="24">
        <v>-41.46</v>
      </c>
      <c r="AE134" s="24">
        <v>603.66</v>
      </c>
      <c r="AF134" s="24">
        <v>603.66</v>
      </c>
      <c r="AG134" s="24">
        <v>0</v>
      </c>
      <c r="AH134" s="24">
        <v>810.81</v>
      </c>
      <c r="AI134" s="24">
        <v>810.81</v>
      </c>
      <c r="AJ134" s="24">
        <v>0</v>
      </c>
      <c r="AK134" s="24">
        <v>207.15</v>
      </c>
      <c r="AL134" s="24">
        <v>603.66</v>
      </c>
      <c r="AM134" s="24">
        <v>603.66</v>
      </c>
      <c r="AN134" s="24">
        <v>0</v>
      </c>
      <c r="AO134" s="60"/>
    </row>
    <row r="135" spans="1:41" s="1" customFormat="1" ht="11.25">
      <c r="A135" s="738"/>
      <c r="B135" s="15" t="s">
        <v>82</v>
      </c>
      <c r="C135" s="27">
        <v>3626.4</v>
      </c>
      <c r="D135" s="27">
        <v>2187.6</v>
      </c>
      <c r="E135" s="28">
        <v>0</v>
      </c>
      <c r="F135" s="28">
        <v>1438.8</v>
      </c>
      <c r="G135" s="27">
        <v>8742.9599999999991</v>
      </c>
      <c r="H135" s="27">
        <v>4098.96</v>
      </c>
      <c r="I135" s="28">
        <v>0</v>
      </c>
      <c r="J135" s="28">
        <v>4644</v>
      </c>
      <c r="K135" s="45">
        <v>0</v>
      </c>
      <c r="L135" s="45">
        <v>0</v>
      </c>
      <c r="M135" s="45">
        <v>0</v>
      </c>
      <c r="N135" s="27">
        <v>3626.4</v>
      </c>
      <c r="O135" s="27">
        <v>2187.6</v>
      </c>
      <c r="P135" s="28">
        <v>0</v>
      </c>
      <c r="Q135" s="28">
        <v>1438.8</v>
      </c>
      <c r="R135" s="27">
        <v>8742.9599999999991</v>
      </c>
      <c r="S135" s="27">
        <v>4098.96</v>
      </c>
      <c r="T135" s="28">
        <v>0</v>
      </c>
      <c r="U135" s="28">
        <v>4644</v>
      </c>
      <c r="V135" s="50">
        <v>1980.45</v>
      </c>
      <c r="W135" s="51">
        <v>1938.99</v>
      </c>
      <c r="X135" s="50">
        <v>41.46</v>
      </c>
      <c r="Y135" s="50">
        <v>3495.3</v>
      </c>
      <c r="Z135" s="51">
        <v>3495.3</v>
      </c>
      <c r="AA135" s="50">
        <v>0</v>
      </c>
      <c r="AB135" s="50">
        <v>207.15</v>
      </c>
      <c r="AC135" s="51">
        <v>248.61</v>
      </c>
      <c r="AD135" s="50">
        <v>-41.46</v>
      </c>
      <c r="AE135" s="50">
        <v>603.66</v>
      </c>
      <c r="AF135" s="51">
        <v>603.66</v>
      </c>
      <c r="AG135" s="51">
        <v>0</v>
      </c>
      <c r="AH135" s="50">
        <v>810.81</v>
      </c>
      <c r="AI135" s="51">
        <v>810.81</v>
      </c>
      <c r="AJ135" s="51">
        <v>0</v>
      </c>
      <c r="AK135" s="51">
        <v>207.15</v>
      </c>
      <c r="AL135" s="50">
        <v>603.66</v>
      </c>
      <c r="AM135" s="51">
        <v>603.66</v>
      </c>
      <c r="AN135" s="50">
        <v>0</v>
      </c>
      <c r="AO135" s="59"/>
    </row>
    <row r="136" spans="1:41" s="1" customFormat="1" ht="11.25">
      <c r="A136" s="738"/>
      <c r="B136" s="71" t="s">
        <v>319</v>
      </c>
      <c r="C136" s="27">
        <v>140.80000000000001</v>
      </c>
      <c r="D136" s="27">
        <v>86.64</v>
      </c>
      <c r="E136" s="28">
        <v>40.619999999999997</v>
      </c>
      <c r="F136" s="28">
        <v>13.54</v>
      </c>
      <c r="G136" s="27">
        <v>1486.08</v>
      </c>
      <c r="H136" s="27">
        <v>743.04</v>
      </c>
      <c r="I136" s="28">
        <v>557.28</v>
      </c>
      <c r="J136" s="28">
        <v>185.76</v>
      </c>
      <c r="K136" s="45">
        <v>0</v>
      </c>
      <c r="L136" s="45">
        <v>0</v>
      </c>
      <c r="M136" s="45">
        <v>0</v>
      </c>
      <c r="N136" s="27">
        <v>140.80000000000001</v>
      </c>
      <c r="O136" s="27">
        <v>86.64</v>
      </c>
      <c r="P136" s="28">
        <v>40.619999999999997</v>
      </c>
      <c r="Q136" s="28">
        <v>13.54</v>
      </c>
      <c r="R136" s="27">
        <v>1486.08</v>
      </c>
      <c r="S136" s="27">
        <v>743.04</v>
      </c>
      <c r="T136" s="28">
        <v>557.28</v>
      </c>
      <c r="U136" s="28">
        <v>185.76</v>
      </c>
      <c r="V136" s="50">
        <v>126.6</v>
      </c>
      <c r="W136" s="51">
        <v>80.400000000000006</v>
      </c>
      <c r="X136" s="50">
        <v>46.2</v>
      </c>
      <c r="Y136" s="50">
        <v>1225.08</v>
      </c>
      <c r="Z136" s="51">
        <v>666</v>
      </c>
      <c r="AA136" s="50">
        <v>559.08000000000004</v>
      </c>
      <c r="AB136" s="50">
        <v>0.65999999999998904</v>
      </c>
      <c r="AC136" s="51">
        <v>6.2399999999999904</v>
      </c>
      <c r="AD136" s="50">
        <v>-5.5800000000000098</v>
      </c>
      <c r="AE136" s="50">
        <v>75.239999999999895</v>
      </c>
      <c r="AF136" s="51">
        <v>77.040000000000006</v>
      </c>
      <c r="AG136" s="51">
        <v>-1.80000000000007</v>
      </c>
      <c r="AH136" s="50">
        <v>75.899999999999906</v>
      </c>
      <c r="AI136" s="51">
        <v>75.899999999999906</v>
      </c>
      <c r="AJ136" s="51">
        <v>0</v>
      </c>
      <c r="AK136" s="51">
        <v>0.65999999999998904</v>
      </c>
      <c r="AL136" s="50">
        <v>75.239999999999895</v>
      </c>
      <c r="AM136" s="51">
        <v>75.239999999999895</v>
      </c>
      <c r="AN136" s="50">
        <v>0</v>
      </c>
      <c r="AO136" s="59"/>
    </row>
    <row r="137" spans="1:41" s="1" customFormat="1" ht="11.25">
      <c r="A137" s="738"/>
      <c r="B137" s="72" t="s">
        <v>85</v>
      </c>
      <c r="C137" s="27">
        <v>385</v>
      </c>
      <c r="D137" s="27">
        <v>308.48</v>
      </c>
      <c r="E137" s="28">
        <v>61.22</v>
      </c>
      <c r="F137" s="28">
        <v>15.3</v>
      </c>
      <c r="G137" s="27">
        <v>644.4</v>
      </c>
      <c r="H137" s="27">
        <v>429.6</v>
      </c>
      <c r="I137" s="28">
        <v>171.84</v>
      </c>
      <c r="J137" s="28">
        <v>42.96</v>
      </c>
      <c r="K137" s="45">
        <v>0</v>
      </c>
      <c r="L137" s="45">
        <v>0</v>
      </c>
      <c r="M137" s="45">
        <v>0</v>
      </c>
      <c r="N137" s="27">
        <v>385</v>
      </c>
      <c r="O137" s="27">
        <v>308.48</v>
      </c>
      <c r="P137" s="28">
        <v>61.22</v>
      </c>
      <c r="Q137" s="28">
        <v>15.3</v>
      </c>
      <c r="R137" s="27">
        <v>644.4</v>
      </c>
      <c r="S137" s="27">
        <v>429.6</v>
      </c>
      <c r="T137" s="28">
        <v>171.84</v>
      </c>
      <c r="U137" s="28">
        <v>42.96</v>
      </c>
      <c r="V137" s="50">
        <v>366.95</v>
      </c>
      <c r="W137" s="51">
        <v>284.2</v>
      </c>
      <c r="X137" s="50">
        <v>82.75</v>
      </c>
      <c r="Y137" s="50">
        <v>585.29999999999995</v>
      </c>
      <c r="Z137" s="51">
        <v>410</v>
      </c>
      <c r="AA137" s="50">
        <v>175.3</v>
      </c>
      <c r="AB137" s="50">
        <v>2.7499999999999698</v>
      </c>
      <c r="AC137" s="51">
        <v>24.28</v>
      </c>
      <c r="AD137" s="50">
        <v>-21.53</v>
      </c>
      <c r="AE137" s="50">
        <v>16.14</v>
      </c>
      <c r="AF137" s="51">
        <v>19.600000000000001</v>
      </c>
      <c r="AG137" s="51">
        <v>-3.4600000000000102</v>
      </c>
      <c r="AH137" s="50">
        <v>18.89</v>
      </c>
      <c r="AI137" s="51">
        <v>18.89</v>
      </c>
      <c r="AJ137" s="51">
        <v>0</v>
      </c>
      <c r="AK137" s="51">
        <v>2.7499999999999698</v>
      </c>
      <c r="AL137" s="50">
        <v>16.14</v>
      </c>
      <c r="AM137" s="51">
        <v>16.14</v>
      </c>
      <c r="AN137" s="50">
        <v>0</v>
      </c>
      <c r="AO137" s="59"/>
    </row>
    <row r="138" spans="1:41" s="1" customFormat="1" ht="11.25">
      <c r="A138" s="738"/>
      <c r="B138" s="72" t="s">
        <v>86</v>
      </c>
      <c r="C138" s="27">
        <v>1140.2</v>
      </c>
      <c r="D138" s="27">
        <v>913.6</v>
      </c>
      <c r="E138" s="28">
        <v>181.28</v>
      </c>
      <c r="F138" s="28">
        <v>45.32</v>
      </c>
      <c r="G138" s="27">
        <v>1830.72</v>
      </c>
      <c r="H138" s="27">
        <v>1220.48</v>
      </c>
      <c r="I138" s="28">
        <v>488.19</v>
      </c>
      <c r="J138" s="28">
        <v>122.05</v>
      </c>
      <c r="K138" s="45">
        <v>0</v>
      </c>
      <c r="L138" s="45">
        <v>0</v>
      </c>
      <c r="M138" s="45">
        <v>0</v>
      </c>
      <c r="N138" s="27">
        <v>1140.2</v>
      </c>
      <c r="O138" s="27">
        <v>913.6</v>
      </c>
      <c r="P138" s="28">
        <v>181.28</v>
      </c>
      <c r="Q138" s="28">
        <v>45.32</v>
      </c>
      <c r="R138" s="27">
        <v>1830.72</v>
      </c>
      <c r="S138" s="27">
        <v>1220.48</v>
      </c>
      <c r="T138" s="28">
        <v>488.19</v>
      </c>
      <c r="U138" s="28">
        <v>122.05</v>
      </c>
      <c r="V138" s="50">
        <v>1077.4100000000001</v>
      </c>
      <c r="W138" s="51">
        <v>754.5</v>
      </c>
      <c r="X138" s="50">
        <v>322.91000000000003</v>
      </c>
      <c r="Y138" s="50">
        <v>1544.78</v>
      </c>
      <c r="Z138" s="51">
        <v>1045</v>
      </c>
      <c r="AA138" s="50">
        <v>499.78</v>
      </c>
      <c r="AB138" s="50">
        <v>17.470000000000098</v>
      </c>
      <c r="AC138" s="51">
        <v>159.1</v>
      </c>
      <c r="AD138" s="50">
        <v>-141.63</v>
      </c>
      <c r="AE138" s="50">
        <v>163.89</v>
      </c>
      <c r="AF138" s="51">
        <v>175.48</v>
      </c>
      <c r="AG138" s="51">
        <v>-11.59</v>
      </c>
      <c r="AH138" s="50">
        <v>181.36</v>
      </c>
      <c r="AI138" s="51">
        <v>181.36</v>
      </c>
      <c r="AJ138" s="51">
        <v>0</v>
      </c>
      <c r="AK138" s="51">
        <v>17.470000000000098</v>
      </c>
      <c r="AL138" s="50">
        <v>163.89</v>
      </c>
      <c r="AM138" s="51">
        <v>163.89</v>
      </c>
      <c r="AN138" s="50">
        <v>0</v>
      </c>
      <c r="AO138" s="59"/>
    </row>
    <row r="139" spans="1:41" s="1" customFormat="1" ht="11.25">
      <c r="A139" s="738"/>
      <c r="B139" s="72" t="s">
        <v>87</v>
      </c>
      <c r="C139" s="27">
        <v>1475.4</v>
      </c>
      <c r="D139" s="27">
        <v>889.08</v>
      </c>
      <c r="E139" s="28">
        <v>469.06</v>
      </c>
      <c r="F139" s="28">
        <v>117.26</v>
      </c>
      <c r="G139" s="27">
        <v>2667.12</v>
      </c>
      <c r="H139" s="27">
        <v>1288.32</v>
      </c>
      <c r="I139" s="28">
        <v>1103.04</v>
      </c>
      <c r="J139" s="28">
        <v>275.76</v>
      </c>
      <c r="K139" s="45">
        <v>0</v>
      </c>
      <c r="L139" s="45">
        <v>0</v>
      </c>
      <c r="M139" s="45">
        <v>0</v>
      </c>
      <c r="N139" s="27">
        <v>1475.4</v>
      </c>
      <c r="O139" s="27">
        <v>889.08</v>
      </c>
      <c r="P139" s="28">
        <v>469.06</v>
      </c>
      <c r="Q139" s="28">
        <v>117.26</v>
      </c>
      <c r="R139" s="27">
        <v>2667.12</v>
      </c>
      <c r="S139" s="27">
        <v>1288.32</v>
      </c>
      <c r="T139" s="28">
        <v>1103.04</v>
      </c>
      <c r="U139" s="28">
        <v>275.76</v>
      </c>
      <c r="V139" s="50">
        <v>1314.36</v>
      </c>
      <c r="W139" s="51">
        <v>761.9</v>
      </c>
      <c r="X139" s="50">
        <v>552.46</v>
      </c>
      <c r="Y139" s="50">
        <v>2185.5300000000002</v>
      </c>
      <c r="Z139" s="51">
        <v>1113.7</v>
      </c>
      <c r="AA139" s="50">
        <v>1071.83</v>
      </c>
      <c r="AB139" s="50">
        <v>43.779999999999902</v>
      </c>
      <c r="AC139" s="51">
        <v>127.18</v>
      </c>
      <c r="AD139" s="50">
        <v>-83.400000000000105</v>
      </c>
      <c r="AE139" s="50">
        <v>205.82999999999899</v>
      </c>
      <c r="AF139" s="51">
        <v>174.62</v>
      </c>
      <c r="AG139" s="51">
        <v>31.209999999999599</v>
      </c>
      <c r="AH139" s="50">
        <v>249.60999999999899</v>
      </c>
      <c r="AI139" s="51">
        <v>249.60999999999899</v>
      </c>
      <c r="AJ139" s="51">
        <v>0</v>
      </c>
      <c r="AK139" s="51">
        <v>43.779999999999902</v>
      </c>
      <c r="AL139" s="50">
        <v>205.82999999999899</v>
      </c>
      <c r="AM139" s="51">
        <v>205.82999999999899</v>
      </c>
      <c r="AN139" s="50">
        <v>0</v>
      </c>
      <c r="AO139" s="59"/>
    </row>
    <row r="140" spans="1:41" s="1" customFormat="1" ht="11.25">
      <c r="A140" s="738"/>
      <c r="B140" s="72" t="s">
        <v>88</v>
      </c>
      <c r="C140" s="27">
        <v>1246.4000000000001</v>
      </c>
      <c r="D140" s="27">
        <v>750.72</v>
      </c>
      <c r="E140" s="28">
        <v>396.54</v>
      </c>
      <c r="F140" s="28">
        <v>99.14</v>
      </c>
      <c r="G140" s="27">
        <v>2029.68</v>
      </c>
      <c r="H140" s="27">
        <v>1014.84</v>
      </c>
      <c r="I140" s="28">
        <v>811.87</v>
      </c>
      <c r="J140" s="28">
        <v>202.97</v>
      </c>
      <c r="K140" s="45">
        <v>0</v>
      </c>
      <c r="L140" s="45">
        <v>0</v>
      </c>
      <c r="M140" s="45">
        <v>0</v>
      </c>
      <c r="N140" s="27">
        <v>1246.4000000000001</v>
      </c>
      <c r="O140" s="27">
        <v>750.72</v>
      </c>
      <c r="P140" s="28">
        <v>396.54</v>
      </c>
      <c r="Q140" s="28">
        <v>99.14</v>
      </c>
      <c r="R140" s="27">
        <v>2029.68</v>
      </c>
      <c r="S140" s="27">
        <v>1014.84</v>
      </c>
      <c r="T140" s="28">
        <v>811.87</v>
      </c>
      <c r="U140" s="28">
        <v>202.97</v>
      </c>
      <c r="V140" s="50">
        <v>1126.74</v>
      </c>
      <c r="W140" s="51">
        <v>567.9</v>
      </c>
      <c r="X140" s="50">
        <v>558.84</v>
      </c>
      <c r="Y140" s="50">
        <v>1612.3</v>
      </c>
      <c r="Z140" s="51">
        <v>801</v>
      </c>
      <c r="AA140" s="50">
        <v>811.3</v>
      </c>
      <c r="AB140" s="50">
        <v>20.520000000000199</v>
      </c>
      <c r="AC140" s="51">
        <v>182.82</v>
      </c>
      <c r="AD140" s="50">
        <v>-162.30000000000001</v>
      </c>
      <c r="AE140" s="50">
        <v>214.41</v>
      </c>
      <c r="AF140" s="51">
        <v>213.84</v>
      </c>
      <c r="AG140" s="51">
        <v>0.57000000000005002</v>
      </c>
      <c r="AH140" s="50">
        <v>234.93</v>
      </c>
      <c r="AI140" s="51">
        <v>234.93</v>
      </c>
      <c r="AJ140" s="51">
        <v>0</v>
      </c>
      <c r="AK140" s="51">
        <v>20.520000000000199</v>
      </c>
      <c r="AL140" s="50">
        <v>214.41</v>
      </c>
      <c r="AM140" s="51">
        <v>214.41</v>
      </c>
      <c r="AN140" s="50">
        <v>0</v>
      </c>
      <c r="AO140" s="59"/>
    </row>
    <row r="141" spans="1:41" s="1" customFormat="1" ht="11.25">
      <c r="A141" s="738"/>
      <c r="B141" s="72" t="s">
        <v>89</v>
      </c>
      <c r="C141" s="27">
        <v>437</v>
      </c>
      <c r="D141" s="27">
        <v>350.08</v>
      </c>
      <c r="E141" s="28">
        <v>69.540000000000006</v>
      </c>
      <c r="F141" s="28">
        <v>17.38</v>
      </c>
      <c r="G141" s="27">
        <v>758.88</v>
      </c>
      <c r="H141" s="27">
        <v>505.92</v>
      </c>
      <c r="I141" s="28">
        <v>202.37</v>
      </c>
      <c r="J141" s="28">
        <v>50.59</v>
      </c>
      <c r="K141" s="45">
        <v>0</v>
      </c>
      <c r="L141" s="45">
        <v>0</v>
      </c>
      <c r="M141" s="45">
        <v>0</v>
      </c>
      <c r="N141" s="27">
        <v>437</v>
      </c>
      <c r="O141" s="27">
        <v>350.08</v>
      </c>
      <c r="P141" s="28">
        <v>69.540000000000006</v>
      </c>
      <c r="Q141" s="28">
        <v>17.38</v>
      </c>
      <c r="R141" s="27">
        <v>758.88</v>
      </c>
      <c r="S141" s="27">
        <v>505.92</v>
      </c>
      <c r="T141" s="28">
        <v>202.37</v>
      </c>
      <c r="U141" s="28">
        <v>50.59</v>
      </c>
      <c r="V141" s="50">
        <v>410.77</v>
      </c>
      <c r="W141" s="51">
        <v>268.2</v>
      </c>
      <c r="X141" s="50">
        <v>142.57</v>
      </c>
      <c r="Y141" s="50">
        <v>604.37</v>
      </c>
      <c r="Z141" s="51">
        <v>402</v>
      </c>
      <c r="AA141" s="50">
        <v>202.37</v>
      </c>
      <c r="AB141" s="50">
        <v>8.8500000000000103</v>
      </c>
      <c r="AC141" s="51">
        <v>81.88</v>
      </c>
      <c r="AD141" s="50">
        <v>-73.03</v>
      </c>
      <c r="AE141" s="50">
        <v>103.92</v>
      </c>
      <c r="AF141" s="51">
        <v>103.92</v>
      </c>
      <c r="AG141" s="51">
        <v>0</v>
      </c>
      <c r="AH141" s="50">
        <v>112.77</v>
      </c>
      <c r="AI141" s="51">
        <v>112.77</v>
      </c>
      <c r="AJ141" s="51">
        <v>0</v>
      </c>
      <c r="AK141" s="51">
        <v>8.8500000000000103</v>
      </c>
      <c r="AL141" s="50">
        <v>103.92</v>
      </c>
      <c r="AM141" s="51">
        <v>103.92</v>
      </c>
      <c r="AN141" s="50">
        <v>0</v>
      </c>
      <c r="AO141" s="59"/>
    </row>
    <row r="142" spans="1:41" s="1" customFormat="1" ht="11.25">
      <c r="A142" s="738"/>
      <c r="B142" s="72" t="s">
        <v>90</v>
      </c>
      <c r="C142" s="27">
        <v>507.2</v>
      </c>
      <c r="D142" s="27">
        <v>406.24</v>
      </c>
      <c r="E142" s="28">
        <v>80.77</v>
      </c>
      <c r="F142" s="28">
        <v>20.190000000000001</v>
      </c>
      <c r="G142" s="27">
        <v>853.92</v>
      </c>
      <c r="H142" s="27">
        <v>569.28</v>
      </c>
      <c r="I142" s="28">
        <v>227.71</v>
      </c>
      <c r="J142" s="28">
        <v>56.93</v>
      </c>
      <c r="K142" s="45">
        <v>0</v>
      </c>
      <c r="L142" s="45">
        <v>0</v>
      </c>
      <c r="M142" s="45">
        <v>0</v>
      </c>
      <c r="N142" s="27">
        <v>507.2</v>
      </c>
      <c r="O142" s="27">
        <v>406.24</v>
      </c>
      <c r="P142" s="28">
        <v>80.77</v>
      </c>
      <c r="Q142" s="28">
        <v>20.190000000000001</v>
      </c>
      <c r="R142" s="27">
        <v>853.92</v>
      </c>
      <c r="S142" s="27">
        <v>569.28</v>
      </c>
      <c r="T142" s="28">
        <v>227.71</v>
      </c>
      <c r="U142" s="28">
        <v>56.93</v>
      </c>
      <c r="V142" s="50">
        <v>479.63</v>
      </c>
      <c r="W142" s="51">
        <v>338.2</v>
      </c>
      <c r="X142" s="50">
        <v>141.43</v>
      </c>
      <c r="Y142" s="50">
        <v>714.84</v>
      </c>
      <c r="Z142" s="51">
        <v>487</v>
      </c>
      <c r="AA142" s="50">
        <v>227.84</v>
      </c>
      <c r="AB142" s="50">
        <v>7.3799999999999502</v>
      </c>
      <c r="AC142" s="51">
        <v>68.040000000000006</v>
      </c>
      <c r="AD142" s="50">
        <v>-60.66</v>
      </c>
      <c r="AE142" s="50">
        <v>82.15</v>
      </c>
      <c r="AF142" s="51">
        <v>82.28</v>
      </c>
      <c r="AG142" s="51">
        <v>-0.12999999999999501</v>
      </c>
      <c r="AH142" s="50">
        <v>89.529999999999902</v>
      </c>
      <c r="AI142" s="51">
        <v>89.529999999999902</v>
      </c>
      <c r="AJ142" s="51">
        <v>0</v>
      </c>
      <c r="AK142" s="51">
        <v>7.3799999999999502</v>
      </c>
      <c r="AL142" s="50">
        <v>82.15</v>
      </c>
      <c r="AM142" s="51">
        <v>82.15</v>
      </c>
      <c r="AN142" s="50">
        <v>0</v>
      </c>
      <c r="AO142" s="59"/>
    </row>
    <row r="143" spans="1:41" s="1" customFormat="1" ht="11.25">
      <c r="A143" s="738"/>
      <c r="B143" s="72" t="s">
        <v>91</v>
      </c>
      <c r="C143" s="27">
        <v>86</v>
      </c>
      <c r="D143" s="27">
        <v>68.92</v>
      </c>
      <c r="E143" s="28">
        <v>13.66</v>
      </c>
      <c r="F143" s="28">
        <v>3.4200000000000101</v>
      </c>
      <c r="G143" s="27">
        <v>160.80000000000001</v>
      </c>
      <c r="H143" s="27">
        <v>107.2</v>
      </c>
      <c r="I143" s="28">
        <v>42.88</v>
      </c>
      <c r="J143" s="28">
        <v>10.72</v>
      </c>
      <c r="K143" s="45">
        <v>0</v>
      </c>
      <c r="L143" s="45">
        <v>0</v>
      </c>
      <c r="M143" s="45">
        <v>0</v>
      </c>
      <c r="N143" s="27">
        <v>86</v>
      </c>
      <c r="O143" s="27">
        <v>68.92</v>
      </c>
      <c r="P143" s="28">
        <v>13.66</v>
      </c>
      <c r="Q143" s="28">
        <v>3.4200000000000101</v>
      </c>
      <c r="R143" s="27">
        <v>160.80000000000001</v>
      </c>
      <c r="S143" s="27">
        <v>107.2</v>
      </c>
      <c r="T143" s="28">
        <v>42.88</v>
      </c>
      <c r="U143" s="28">
        <v>10.72</v>
      </c>
      <c r="V143" s="50">
        <v>84.5</v>
      </c>
      <c r="W143" s="51">
        <v>70.5</v>
      </c>
      <c r="X143" s="50">
        <v>14</v>
      </c>
      <c r="Y143" s="50">
        <v>148.88</v>
      </c>
      <c r="Z143" s="51">
        <v>106</v>
      </c>
      <c r="AA143" s="50">
        <v>42.88</v>
      </c>
      <c r="AB143" s="50">
        <v>-1.9200000000000099</v>
      </c>
      <c r="AC143" s="51">
        <v>-1.5800000000000101</v>
      </c>
      <c r="AD143" s="50">
        <v>-0.34</v>
      </c>
      <c r="AE143" s="50">
        <v>1.2</v>
      </c>
      <c r="AF143" s="51">
        <v>1.2</v>
      </c>
      <c r="AG143" s="51">
        <v>0</v>
      </c>
      <c r="AH143" s="50">
        <v>-0.72000000000000997</v>
      </c>
      <c r="AI143" s="51">
        <v>0</v>
      </c>
      <c r="AJ143" s="51">
        <v>-0.72000000000000997</v>
      </c>
      <c r="AK143" s="51">
        <v>-1.9200000000000099</v>
      </c>
      <c r="AL143" s="50">
        <v>1.2</v>
      </c>
      <c r="AM143" s="51">
        <v>1.9200000000000099</v>
      </c>
      <c r="AN143" s="50">
        <v>-0.72000000000000997</v>
      </c>
      <c r="AO143" s="59"/>
    </row>
    <row r="144" spans="1:41" s="1" customFormat="1" ht="11.25">
      <c r="A144" s="738"/>
      <c r="B144" s="72" t="s">
        <v>92</v>
      </c>
      <c r="C144" s="27">
        <v>178.4</v>
      </c>
      <c r="D144" s="27">
        <v>142.96</v>
      </c>
      <c r="E144" s="28">
        <v>28.35</v>
      </c>
      <c r="F144" s="28">
        <v>7.09</v>
      </c>
      <c r="G144" s="27">
        <v>328.8</v>
      </c>
      <c r="H144" s="27">
        <v>219.2</v>
      </c>
      <c r="I144" s="28">
        <v>87.68</v>
      </c>
      <c r="J144" s="28">
        <v>21.92</v>
      </c>
      <c r="K144" s="45">
        <v>0</v>
      </c>
      <c r="L144" s="45">
        <v>0</v>
      </c>
      <c r="M144" s="45">
        <v>0</v>
      </c>
      <c r="N144" s="27">
        <v>178.4</v>
      </c>
      <c r="O144" s="27">
        <v>142.96</v>
      </c>
      <c r="P144" s="28">
        <v>28.35</v>
      </c>
      <c r="Q144" s="28">
        <v>7.09</v>
      </c>
      <c r="R144" s="27">
        <v>328.8</v>
      </c>
      <c r="S144" s="27">
        <v>219.2</v>
      </c>
      <c r="T144" s="28">
        <v>87.68</v>
      </c>
      <c r="U144" s="28">
        <v>21.92</v>
      </c>
      <c r="V144" s="50">
        <v>170.81</v>
      </c>
      <c r="W144" s="51">
        <v>139.1</v>
      </c>
      <c r="X144" s="50">
        <v>31.71</v>
      </c>
      <c r="Y144" s="50">
        <v>252.47</v>
      </c>
      <c r="Z144" s="51">
        <v>163</v>
      </c>
      <c r="AA144" s="50">
        <v>89.47</v>
      </c>
      <c r="AB144" s="50">
        <v>0.49999999999998601</v>
      </c>
      <c r="AC144" s="51">
        <v>3.8599999999999901</v>
      </c>
      <c r="AD144" s="50">
        <v>-3.36</v>
      </c>
      <c r="AE144" s="50">
        <v>54.41</v>
      </c>
      <c r="AF144" s="51">
        <v>56.2</v>
      </c>
      <c r="AG144" s="51">
        <v>-1.78999999999999</v>
      </c>
      <c r="AH144" s="50">
        <v>54.91</v>
      </c>
      <c r="AI144" s="51">
        <v>54.91</v>
      </c>
      <c r="AJ144" s="51">
        <v>0</v>
      </c>
      <c r="AK144" s="51">
        <v>0.49999999999998601</v>
      </c>
      <c r="AL144" s="50">
        <v>54.41</v>
      </c>
      <c r="AM144" s="51">
        <v>54.41</v>
      </c>
      <c r="AN144" s="50">
        <v>0</v>
      </c>
      <c r="AO144" s="59"/>
    </row>
    <row r="145" spans="1:41" s="1" customFormat="1" ht="11.25">
      <c r="A145" s="738" t="s">
        <v>320</v>
      </c>
      <c r="B145" s="70" t="s">
        <v>93</v>
      </c>
      <c r="C145" s="27">
        <v>1297</v>
      </c>
      <c r="D145" s="27">
        <v>827.2</v>
      </c>
      <c r="E145" s="28">
        <v>185.2</v>
      </c>
      <c r="F145" s="28">
        <v>284.60000000000002</v>
      </c>
      <c r="G145" s="27">
        <v>8941.52</v>
      </c>
      <c r="H145" s="27">
        <v>4560.12</v>
      </c>
      <c r="I145" s="28">
        <v>1790.34</v>
      </c>
      <c r="J145" s="28">
        <v>2591.06</v>
      </c>
      <c r="K145" s="27">
        <v>0</v>
      </c>
      <c r="L145" s="27">
        <v>0</v>
      </c>
      <c r="M145" s="27">
        <v>0</v>
      </c>
      <c r="N145" s="27">
        <v>1297</v>
      </c>
      <c r="O145" s="27">
        <v>827.2</v>
      </c>
      <c r="P145" s="28">
        <v>185.2</v>
      </c>
      <c r="Q145" s="28">
        <v>284.60000000000002</v>
      </c>
      <c r="R145" s="27">
        <v>8941.52</v>
      </c>
      <c r="S145" s="27">
        <v>4560.12</v>
      </c>
      <c r="T145" s="28">
        <v>1790.34</v>
      </c>
      <c r="U145" s="28">
        <v>2591.06</v>
      </c>
      <c r="V145" s="28">
        <v>911.72</v>
      </c>
      <c r="W145" s="28">
        <v>622.99</v>
      </c>
      <c r="X145" s="28">
        <v>288.73</v>
      </c>
      <c r="Y145" s="28">
        <v>5820.06</v>
      </c>
      <c r="Z145" s="28">
        <v>4054.68</v>
      </c>
      <c r="AA145" s="28">
        <v>1765.38</v>
      </c>
      <c r="AB145" s="28">
        <v>100.68</v>
      </c>
      <c r="AC145" s="28">
        <v>204.21</v>
      </c>
      <c r="AD145" s="28">
        <v>-103.53</v>
      </c>
      <c r="AE145" s="28">
        <v>530.4</v>
      </c>
      <c r="AF145" s="28">
        <v>505.44</v>
      </c>
      <c r="AG145" s="28">
        <v>24.96</v>
      </c>
      <c r="AH145" s="28">
        <v>631.08000000000004</v>
      </c>
      <c r="AI145" s="28">
        <v>630.92999999999995</v>
      </c>
      <c r="AJ145" s="28">
        <v>0.14999999999986</v>
      </c>
      <c r="AK145" s="28">
        <v>100.68</v>
      </c>
      <c r="AL145" s="28">
        <v>530.4</v>
      </c>
      <c r="AM145" s="28">
        <v>530.25</v>
      </c>
      <c r="AN145" s="28">
        <v>0.14999999999987401</v>
      </c>
      <c r="AO145" s="59"/>
    </row>
    <row r="146" spans="1:41" s="3" customFormat="1" ht="21">
      <c r="A146" s="738"/>
      <c r="B146" s="70" t="s">
        <v>321</v>
      </c>
      <c r="C146" s="21">
        <v>566.4</v>
      </c>
      <c r="D146" s="21">
        <v>346.08</v>
      </c>
      <c r="E146" s="24">
        <v>7.13</v>
      </c>
      <c r="F146" s="24">
        <v>213.19</v>
      </c>
      <c r="G146" s="21">
        <v>3750.8</v>
      </c>
      <c r="H146" s="21">
        <v>1795.56</v>
      </c>
      <c r="I146" s="24">
        <v>58.18</v>
      </c>
      <c r="J146" s="24">
        <v>1897.06</v>
      </c>
      <c r="K146" s="21">
        <v>0</v>
      </c>
      <c r="L146" s="21">
        <v>0</v>
      </c>
      <c r="M146" s="21">
        <v>0</v>
      </c>
      <c r="N146" s="21">
        <v>566.4</v>
      </c>
      <c r="O146" s="21">
        <v>346.08</v>
      </c>
      <c r="P146" s="24">
        <v>7.13</v>
      </c>
      <c r="Q146" s="24">
        <v>213.19</v>
      </c>
      <c r="R146" s="21">
        <v>3750.8</v>
      </c>
      <c r="S146" s="21">
        <v>1795.56</v>
      </c>
      <c r="T146" s="24">
        <v>58.18</v>
      </c>
      <c r="U146" s="24">
        <v>1897.06</v>
      </c>
      <c r="V146" s="24">
        <v>267.29000000000002</v>
      </c>
      <c r="W146" s="24">
        <v>254.19</v>
      </c>
      <c r="X146" s="24">
        <v>13.1</v>
      </c>
      <c r="Y146" s="24">
        <v>1626.1</v>
      </c>
      <c r="Z146" s="24">
        <v>1566.68</v>
      </c>
      <c r="AA146" s="24">
        <v>59.42</v>
      </c>
      <c r="AB146" s="24">
        <v>85.92</v>
      </c>
      <c r="AC146" s="24">
        <v>91.89</v>
      </c>
      <c r="AD146" s="24">
        <v>-5.97</v>
      </c>
      <c r="AE146" s="24">
        <v>227.64</v>
      </c>
      <c r="AF146" s="24">
        <v>228.88</v>
      </c>
      <c r="AG146" s="24">
        <v>-1.24</v>
      </c>
      <c r="AH146" s="24">
        <v>313.56</v>
      </c>
      <c r="AI146" s="24">
        <v>313.56</v>
      </c>
      <c r="AJ146" s="24">
        <v>0</v>
      </c>
      <c r="AK146" s="24">
        <v>85.92</v>
      </c>
      <c r="AL146" s="24">
        <v>227.64</v>
      </c>
      <c r="AM146" s="24">
        <v>227.64</v>
      </c>
      <c r="AN146" s="24">
        <v>0</v>
      </c>
      <c r="AO146" s="60"/>
    </row>
    <row r="147" spans="1:41" s="1" customFormat="1" ht="11.25">
      <c r="A147" s="738"/>
      <c r="B147" s="15" t="s">
        <v>94</v>
      </c>
      <c r="C147" s="27">
        <v>521.79999999999995</v>
      </c>
      <c r="D147" s="27">
        <v>319.32</v>
      </c>
      <c r="E147" s="28">
        <v>0</v>
      </c>
      <c r="F147" s="28">
        <v>202.48</v>
      </c>
      <c r="G147" s="27">
        <v>3459.92</v>
      </c>
      <c r="H147" s="27">
        <v>1650.12</v>
      </c>
      <c r="I147" s="28">
        <v>0</v>
      </c>
      <c r="J147" s="28">
        <v>1809.8</v>
      </c>
      <c r="K147" s="45">
        <v>0</v>
      </c>
      <c r="L147" s="45">
        <v>0</v>
      </c>
      <c r="M147" s="45">
        <v>0</v>
      </c>
      <c r="N147" s="27">
        <v>521.79999999999995</v>
      </c>
      <c r="O147" s="27">
        <v>319.32</v>
      </c>
      <c r="P147" s="28">
        <v>0</v>
      </c>
      <c r="Q147" s="28">
        <v>202.48</v>
      </c>
      <c r="R147" s="27">
        <v>3459.92</v>
      </c>
      <c r="S147" s="27">
        <v>1650.12</v>
      </c>
      <c r="T147" s="28">
        <v>0</v>
      </c>
      <c r="U147" s="28">
        <v>1809.8</v>
      </c>
      <c r="V147" s="50">
        <v>233.19</v>
      </c>
      <c r="W147" s="51">
        <v>233.19</v>
      </c>
      <c r="X147" s="50">
        <v>0</v>
      </c>
      <c r="Y147" s="50">
        <v>1460.68</v>
      </c>
      <c r="Z147" s="51">
        <v>1460.68</v>
      </c>
      <c r="AA147" s="50">
        <v>0</v>
      </c>
      <c r="AB147" s="50">
        <v>86.13</v>
      </c>
      <c r="AC147" s="51">
        <v>86.13</v>
      </c>
      <c r="AD147" s="50">
        <v>0</v>
      </c>
      <c r="AE147" s="50">
        <v>189.44</v>
      </c>
      <c r="AF147" s="51">
        <v>189.44</v>
      </c>
      <c r="AG147" s="51">
        <v>0</v>
      </c>
      <c r="AH147" s="50">
        <v>275.57</v>
      </c>
      <c r="AI147" s="51">
        <v>275.57</v>
      </c>
      <c r="AJ147" s="51">
        <v>0</v>
      </c>
      <c r="AK147" s="51">
        <v>86.13</v>
      </c>
      <c r="AL147" s="50">
        <v>189.44</v>
      </c>
      <c r="AM147" s="51">
        <v>189.44</v>
      </c>
      <c r="AN147" s="50">
        <v>0</v>
      </c>
      <c r="AO147" s="59"/>
    </row>
    <row r="148" spans="1:41" s="1" customFormat="1" ht="11.25">
      <c r="A148" s="738"/>
      <c r="B148" s="15" t="s">
        <v>95</v>
      </c>
      <c r="C148" s="27">
        <v>35.200000000000003</v>
      </c>
      <c r="D148" s="27">
        <v>21.12</v>
      </c>
      <c r="E148" s="28">
        <v>5.63</v>
      </c>
      <c r="F148" s="28">
        <v>8.4499999999999993</v>
      </c>
      <c r="G148" s="27">
        <v>220.08</v>
      </c>
      <c r="H148" s="27">
        <v>110.04</v>
      </c>
      <c r="I148" s="28">
        <v>44.02</v>
      </c>
      <c r="J148" s="28">
        <v>66.02</v>
      </c>
      <c r="K148" s="45">
        <v>0</v>
      </c>
      <c r="L148" s="45">
        <v>0</v>
      </c>
      <c r="M148" s="45">
        <v>0</v>
      </c>
      <c r="N148" s="27">
        <v>35.200000000000003</v>
      </c>
      <c r="O148" s="27">
        <v>21.12</v>
      </c>
      <c r="P148" s="28">
        <v>5.63</v>
      </c>
      <c r="Q148" s="28">
        <v>8.4499999999999993</v>
      </c>
      <c r="R148" s="27">
        <v>220.08</v>
      </c>
      <c r="S148" s="27">
        <v>110.04</v>
      </c>
      <c r="T148" s="28">
        <v>44.02</v>
      </c>
      <c r="U148" s="28">
        <v>66.02</v>
      </c>
      <c r="V148" s="50">
        <v>26.1</v>
      </c>
      <c r="W148" s="51">
        <v>15</v>
      </c>
      <c r="X148" s="50">
        <v>11.1</v>
      </c>
      <c r="Y148" s="50">
        <v>120.26</v>
      </c>
      <c r="Z148" s="51">
        <v>75</v>
      </c>
      <c r="AA148" s="50">
        <v>45.26</v>
      </c>
      <c r="AB148" s="50">
        <v>0.65</v>
      </c>
      <c r="AC148" s="51">
        <v>6.12</v>
      </c>
      <c r="AD148" s="50">
        <v>-5.47</v>
      </c>
      <c r="AE148" s="50">
        <v>33.799999999999997</v>
      </c>
      <c r="AF148" s="51">
        <v>35.04</v>
      </c>
      <c r="AG148" s="51">
        <v>-1.24</v>
      </c>
      <c r="AH148" s="50">
        <v>34.450000000000003</v>
      </c>
      <c r="AI148" s="51">
        <v>34.450000000000003</v>
      </c>
      <c r="AJ148" s="51">
        <v>0</v>
      </c>
      <c r="AK148" s="51">
        <v>0.65</v>
      </c>
      <c r="AL148" s="50">
        <v>33.799999999999997</v>
      </c>
      <c r="AM148" s="51">
        <v>33.799999999999997</v>
      </c>
      <c r="AN148" s="50">
        <v>0</v>
      </c>
      <c r="AO148" s="59"/>
    </row>
    <row r="149" spans="1:41" s="1" customFormat="1" ht="11.25">
      <c r="A149" s="738"/>
      <c r="B149" s="15" t="s">
        <v>96</v>
      </c>
      <c r="C149" s="27">
        <v>9.4</v>
      </c>
      <c r="D149" s="27">
        <v>5.64</v>
      </c>
      <c r="E149" s="28">
        <v>1.5</v>
      </c>
      <c r="F149" s="28">
        <v>2.2599999999999998</v>
      </c>
      <c r="G149" s="27">
        <v>70.8</v>
      </c>
      <c r="H149" s="27">
        <v>35.4</v>
      </c>
      <c r="I149" s="28">
        <v>14.16</v>
      </c>
      <c r="J149" s="28">
        <v>21.24</v>
      </c>
      <c r="K149" s="45">
        <v>0</v>
      </c>
      <c r="L149" s="45">
        <v>0</v>
      </c>
      <c r="M149" s="45">
        <v>0</v>
      </c>
      <c r="N149" s="27">
        <v>9.4</v>
      </c>
      <c r="O149" s="27">
        <v>5.64</v>
      </c>
      <c r="P149" s="28">
        <v>1.5</v>
      </c>
      <c r="Q149" s="28">
        <v>2.2599999999999998</v>
      </c>
      <c r="R149" s="27">
        <v>70.8</v>
      </c>
      <c r="S149" s="27">
        <v>35.4</v>
      </c>
      <c r="T149" s="28">
        <v>14.16</v>
      </c>
      <c r="U149" s="28">
        <v>21.24</v>
      </c>
      <c r="V149" s="50">
        <v>8</v>
      </c>
      <c r="W149" s="51">
        <v>6</v>
      </c>
      <c r="X149" s="50">
        <v>2</v>
      </c>
      <c r="Y149" s="50">
        <v>45.16</v>
      </c>
      <c r="Z149" s="51">
        <v>31</v>
      </c>
      <c r="AA149" s="50">
        <v>14.16</v>
      </c>
      <c r="AB149" s="50">
        <v>-0.86</v>
      </c>
      <c r="AC149" s="51">
        <v>-0.36</v>
      </c>
      <c r="AD149" s="50">
        <v>-0.5</v>
      </c>
      <c r="AE149" s="50">
        <v>4.4000000000000004</v>
      </c>
      <c r="AF149" s="51">
        <v>4.4000000000000004</v>
      </c>
      <c r="AG149" s="51">
        <v>0</v>
      </c>
      <c r="AH149" s="50">
        <v>3.54</v>
      </c>
      <c r="AI149" s="51">
        <v>3.54</v>
      </c>
      <c r="AJ149" s="51">
        <v>0</v>
      </c>
      <c r="AK149" s="51">
        <v>-0.86</v>
      </c>
      <c r="AL149" s="50">
        <v>4.4000000000000004</v>
      </c>
      <c r="AM149" s="51">
        <v>4.4000000000000004</v>
      </c>
      <c r="AN149" s="50">
        <v>0</v>
      </c>
      <c r="AO149" s="59"/>
    </row>
    <row r="150" spans="1:41" s="1" customFormat="1" ht="11.25">
      <c r="A150" s="738"/>
      <c r="B150" s="71" t="s">
        <v>98</v>
      </c>
      <c r="C150" s="27">
        <v>170.8</v>
      </c>
      <c r="D150" s="27">
        <v>104.16</v>
      </c>
      <c r="E150" s="28">
        <v>46.65</v>
      </c>
      <c r="F150" s="28">
        <v>19.989999999999998</v>
      </c>
      <c r="G150" s="27">
        <v>1175.76</v>
      </c>
      <c r="H150" s="27">
        <v>587.88</v>
      </c>
      <c r="I150" s="28">
        <v>411.52</v>
      </c>
      <c r="J150" s="28">
        <v>176.36</v>
      </c>
      <c r="K150" s="45">
        <v>0</v>
      </c>
      <c r="L150" s="45">
        <v>0</v>
      </c>
      <c r="M150" s="45">
        <v>0</v>
      </c>
      <c r="N150" s="27">
        <v>170.8</v>
      </c>
      <c r="O150" s="27">
        <v>104.16</v>
      </c>
      <c r="P150" s="28">
        <v>46.65</v>
      </c>
      <c r="Q150" s="28">
        <v>19.989999999999998</v>
      </c>
      <c r="R150" s="27">
        <v>1175.76</v>
      </c>
      <c r="S150" s="27">
        <v>587.88</v>
      </c>
      <c r="T150" s="28">
        <v>411.52</v>
      </c>
      <c r="U150" s="28">
        <v>176.36</v>
      </c>
      <c r="V150" s="50">
        <v>148.72</v>
      </c>
      <c r="W150" s="51">
        <v>87.8</v>
      </c>
      <c r="X150" s="50">
        <v>60.92</v>
      </c>
      <c r="Y150" s="50">
        <v>982.52</v>
      </c>
      <c r="Z150" s="51">
        <v>570</v>
      </c>
      <c r="AA150" s="50">
        <v>412.52</v>
      </c>
      <c r="AB150" s="50">
        <v>2.0900000000000101</v>
      </c>
      <c r="AC150" s="51">
        <v>16.36</v>
      </c>
      <c r="AD150" s="50">
        <v>-14.27</v>
      </c>
      <c r="AE150" s="50">
        <v>16.88</v>
      </c>
      <c r="AF150" s="51">
        <v>17.88</v>
      </c>
      <c r="AG150" s="51">
        <v>-1</v>
      </c>
      <c r="AH150" s="50">
        <v>18.97</v>
      </c>
      <c r="AI150" s="51">
        <v>18.97</v>
      </c>
      <c r="AJ150" s="51">
        <v>0</v>
      </c>
      <c r="AK150" s="51">
        <v>2.0900000000000101</v>
      </c>
      <c r="AL150" s="50">
        <v>16.88</v>
      </c>
      <c r="AM150" s="51">
        <v>16.88</v>
      </c>
      <c r="AN150" s="50">
        <v>0</v>
      </c>
      <c r="AO150" s="59"/>
    </row>
    <row r="151" spans="1:41" s="1" customFormat="1" ht="11.25">
      <c r="A151" s="738"/>
      <c r="B151" s="72" t="s">
        <v>99</v>
      </c>
      <c r="C151" s="27">
        <v>175.4</v>
      </c>
      <c r="D151" s="27">
        <v>141.04</v>
      </c>
      <c r="E151" s="28">
        <v>27.49</v>
      </c>
      <c r="F151" s="28">
        <v>6.8700000000000196</v>
      </c>
      <c r="G151" s="27">
        <v>1015.2</v>
      </c>
      <c r="H151" s="27">
        <v>676.8</v>
      </c>
      <c r="I151" s="28">
        <v>270.72000000000003</v>
      </c>
      <c r="J151" s="28">
        <v>67.680000000000106</v>
      </c>
      <c r="K151" s="45">
        <v>0</v>
      </c>
      <c r="L151" s="45">
        <v>0</v>
      </c>
      <c r="M151" s="45">
        <v>0</v>
      </c>
      <c r="N151" s="27">
        <v>175.4</v>
      </c>
      <c r="O151" s="27">
        <v>141.04</v>
      </c>
      <c r="P151" s="28">
        <v>27.49</v>
      </c>
      <c r="Q151" s="28">
        <v>6.8700000000000196</v>
      </c>
      <c r="R151" s="27">
        <v>1015.2</v>
      </c>
      <c r="S151" s="27">
        <v>676.8</v>
      </c>
      <c r="T151" s="28">
        <v>270.72000000000003</v>
      </c>
      <c r="U151" s="28">
        <v>67.680000000000106</v>
      </c>
      <c r="V151" s="50">
        <v>163.53</v>
      </c>
      <c r="W151" s="51">
        <v>97.2</v>
      </c>
      <c r="X151" s="50">
        <v>66.33</v>
      </c>
      <c r="Y151" s="50">
        <v>833.49</v>
      </c>
      <c r="Z151" s="51">
        <v>562</v>
      </c>
      <c r="AA151" s="50">
        <v>271.49</v>
      </c>
      <c r="AB151" s="50">
        <v>4.9999999999999902</v>
      </c>
      <c r="AC151" s="51">
        <v>43.84</v>
      </c>
      <c r="AD151" s="50">
        <v>-38.840000000000003</v>
      </c>
      <c r="AE151" s="50">
        <v>114.03</v>
      </c>
      <c r="AF151" s="51">
        <v>114.8</v>
      </c>
      <c r="AG151" s="51">
        <v>-0.76999999999998203</v>
      </c>
      <c r="AH151" s="50">
        <v>119.03</v>
      </c>
      <c r="AI151" s="51">
        <v>119.03</v>
      </c>
      <c r="AJ151" s="51">
        <v>0</v>
      </c>
      <c r="AK151" s="51">
        <v>4.9999999999999902</v>
      </c>
      <c r="AL151" s="50">
        <v>114.03</v>
      </c>
      <c r="AM151" s="51">
        <v>114.03</v>
      </c>
      <c r="AN151" s="50">
        <v>0</v>
      </c>
      <c r="AO151" s="59"/>
    </row>
    <row r="152" spans="1:41" s="1" customFormat="1" ht="11.25">
      <c r="A152" s="738"/>
      <c r="B152" s="71" t="s">
        <v>100</v>
      </c>
      <c r="C152" s="27">
        <v>98.2</v>
      </c>
      <c r="D152" s="27">
        <v>60.36</v>
      </c>
      <c r="E152" s="28">
        <v>26.49</v>
      </c>
      <c r="F152" s="28">
        <v>11.35</v>
      </c>
      <c r="G152" s="27">
        <v>836.4</v>
      </c>
      <c r="H152" s="27">
        <v>418.2</v>
      </c>
      <c r="I152" s="28">
        <v>292.74</v>
      </c>
      <c r="J152" s="28">
        <v>125.46</v>
      </c>
      <c r="K152" s="45">
        <v>0</v>
      </c>
      <c r="L152" s="45">
        <v>0</v>
      </c>
      <c r="M152" s="45">
        <v>0</v>
      </c>
      <c r="N152" s="27">
        <v>98.2</v>
      </c>
      <c r="O152" s="27">
        <v>60.36</v>
      </c>
      <c r="P152" s="28">
        <v>26.49</v>
      </c>
      <c r="Q152" s="28">
        <v>11.35</v>
      </c>
      <c r="R152" s="27">
        <v>836.4</v>
      </c>
      <c r="S152" s="27">
        <v>418.2</v>
      </c>
      <c r="T152" s="28">
        <v>292.74</v>
      </c>
      <c r="U152" s="28">
        <v>125.46</v>
      </c>
      <c r="V152" s="50">
        <v>84.25</v>
      </c>
      <c r="W152" s="51">
        <v>39.200000000000003</v>
      </c>
      <c r="X152" s="50">
        <v>45.05</v>
      </c>
      <c r="Y152" s="50">
        <v>667.5</v>
      </c>
      <c r="Z152" s="51">
        <v>373</v>
      </c>
      <c r="AA152" s="50">
        <v>294.5</v>
      </c>
      <c r="AB152" s="50">
        <v>2.5999999999999899</v>
      </c>
      <c r="AC152" s="51">
        <v>21.16</v>
      </c>
      <c r="AD152" s="50">
        <v>-18.559999999999999</v>
      </c>
      <c r="AE152" s="50">
        <v>43.440000000000097</v>
      </c>
      <c r="AF152" s="51">
        <v>45.2</v>
      </c>
      <c r="AG152" s="51">
        <v>-1.7599999999998801</v>
      </c>
      <c r="AH152" s="50">
        <v>46.040000000000099</v>
      </c>
      <c r="AI152" s="51">
        <v>46.040000000000099</v>
      </c>
      <c r="AJ152" s="51">
        <v>0</v>
      </c>
      <c r="AK152" s="51">
        <v>2.5999999999999899</v>
      </c>
      <c r="AL152" s="50">
        <v>43.440000000000097</v>
      </c>
      <c r="AM152" s="51">
        <v>43.440000000000097</v>
      </c>
      <c r="AN152" s="50">
        <v>0</v>
      </c>
      <c r="AO152" s="59"/>
    </row>
    <row r="153" spans="1:41" s="1" customFormat="1" ht="11.25">
      <c r="A153" s="738"/>
      <c r="B153" s="71" t="s">
        <v>101</v>
      </c>
      <c r="C153" s="27">
        <v>73.400000000000006</v>
      </c>
      <c r="D153" s="27">
        <v>45.24</v>
      </c>
      <c r="E153" s="28">
        <v>19.71</v>
      </c>
      <c r="F153" s="28">
        <v>8.4499999999999993</v>
      </c>
      <c r="G153" s="27">
        <v>612.96</v>
      </c>
      <c r="H153" s="27">
        <v>306.48</v>
      </c>
      <c r="I153" s="28">
        <v>214.54</v>
      </c>
      <c r="J153" s="28">
        <v>91.94</v>
      </c>
      <c r="K153" s="45">
        <v>0</v>
      </c>
      <c r="L153" s="45">
        <v>0</v>
      </c>
      <c r="M153" s="45">
        <v>0</v>
      </c>
      <c r="N153" s="27">
        <v>73.400000000000006</v>
      </c>
      <c r="O153" s="27">
        <v>45.24</v>
      </c>
      <c r="P153" s="28">
        <v>19.71</v>
      </c>
      <c r="Q153" s="28">
        <v>8.4499999999999993</v>
      </c>
      <c r="R153" s="27">
        <v>612.96</v>
      </c>
      <c r="S153" s="27">
        <v>306.48</v>
      </c>
      <c r="T153" s="28">
        <v>214.54</v>
      </c>
      <c r="U153" s="28">
        <v>91.94</v>
      </c>
      <c r="V153" s="50">
        <v>64.2</v>
      </c>
      <c r="W153" s="51">
        <v>40.700000000000003</v>
      </c>
      <c r="X153" s="50">
        <v>23.5</v>
      </c>
      <c r="Y153" s="50">
        <v>512.70000000000005</v>
      </c>
      <c r="Z153" s="51">
        <v>298</v>
      </c>
      <c r="AA153" s="50">
        <v>214.7</v>
      </c>
      <c r="AB153" s="50">
        <v>0.75</v>
      </c>
      <c r="AC153" s="51">
        <v>4.54</v>
      </c>
      <c r="AD153" s="50">
        <v>-3.79</v>
      </c>
      <c r="AE153" s="50">
        <v>8.3200000000000198</v>
      </c>
      <c r="AF153" s="51">
        <v>8.48000000000002</v>
      </c>
      <c r="AG153" s="51">
        <v>-0.15999999999999701</v>
      </c>
      <c r="AH153" s="50">
        <v>9.0700000000000198</v>
      </c>
      <c r="AI153" s="51">
        <v>9.0700000000000198</v>
      </c>
      <c r="AJ153" s="51">
        <v>0</v>
      </c>
      <c r="AK153" s="51">
        <v>0.75</v>
      </c>
      <c r="AL153" s="50">
        <v>8.3200000000000198</v>
      </c>
      <c r="AM153" s="51">
        <v>8.3200000000000198</v>
      </c>
      <c r="AN153" s="50">
        <v>0</v>
      </c>
      <c r="AO153" s="59"/>
    </row>
    <row r="154" spans="1:41" s="1" customFormat="1" ht="11.25">
      <c r="A154" s="738"/>
      <c r="B154" s="71" t="s">
        <v>102</v>
      </c>
      <c r="C154" s="27">
        <v>51.4</v>
      </c>
      <c r="D154" s="27">
        <v>32.04</v>
      </c>
      <c r="E154" s="28">
        <v>13.55</v>
      </c>
      <c r="F154" s="28">
        <v>5.81</v>
      </c>
      <c r="G154" s="27">
        <v>575.04</v>
      </c>
      <c r="H154" s="27">
        <v>287.52</v>
      </c>
      <c r="I154" s="28">
        <v>201.26</v>
      </c>
      <c r="J154" s="28">
        <v>86.26</v>
      </c>
      <c r="K154" s="45">
        <v>0</v>
      </c>
      <c r="L154" s="45">
        <v>0</v>
      </c>
      <c r="M154" s="45">
        <v>0</v>
      </c>
      <c r="N154" s="27">
        <v>51.4</v>
      </c>
      <c r="O154" s="27">
        <v>32.04</v>
      </c>
      <c r="P154" s="28">
        <v>13.55</v>
      </c>
      <c r="Q154" s="28">
        <v>5.81</v>
      </c>
      <c r="R154" s="27">
        <v>575.04</v>
      </c>
      <c r="S154" s="27">
        <v>287.52</v>
      </c>
      <c r="T154" s="28">
        <v>201.26</v>
      </c>
      <c r="U154" s="28">
        <v>86.26</v>
      </c>
      <c r="V154" s="50">
        <v>44.68</v>
      </c>
      <c r="W154" s="51">
        <v>30.2</v>
      </c>
      <c r="X154" s="50">
        <v>14.48</v>
      </c>
      <c r="Y154" s="50">
        <v>505</v>
      </c>
      <c r="Z154" s="51">
        <v>297</v>
      </c>
      <c r="AA154" s="50">
        <v>208</v>
      </c>
      <c r="AB154" s="50">
        <v>0.91000000000000703</v>
      </c>
      <c r="AC154" s="51">
        <v>1.84</v>
      </c>
      <c r="AD154" s="50">
        <v>-0.92999999999999305</v>
      </c>
      <c r="AE154" s="50">
        <v>-16.22</v>
      </c>
      <c r="AF154" s="51">
        <v>-9.48000000000002</v>
      </c>
      <c r="AG154" s="51">
        <v>-6.74000000000001</v>
      </c>
      <c r="AH154" s="50">
        <v>-15.31</v>
      </c>
      <c r="AI154" s="51">
        <v>0</v>
      </c>
      <c r="AJ154" s="51">
        <v>-15.31</v>
      </c>
      <c r="AK154" s="51">
        <v>0.91000000000000703</v>
      </c>
      <c r="AL154" s="50">
        <v>-16.22</v>
      </c>
      <c r="AM154" s="51">
        <v>-0.91000000000000703</v>
      </c>
      <c r="AN154" s="50">
        <v>-15.31</v>
      </c>
      <c r="AO154" s="59"/>
    </row>
    <row r="155" spans="1:41" s="1" customFormat="1" ht="11.25">
      <c r="A155" s="738"/>
      <c r="B155" s="71" t="s">
        <v>103</v>
      </c>
      <c r="C155" s="27">
        <v>161.4</v>
      </c>
      <c r="D155" s="27">
        <v>98.28</v>
      </c>
      <c r="E155" s="28">
        <v>44.18</v>
      </c>
      <c r="F155" s="28">
        <v>18.940000000000001</v>
      </c>
      <c r="G155" s="27">
        <v>975.36</v>
      </c>
      <c r="H155" s="27">
        <v>487.68</v>
      </c>
      <c r="I155" s="28">
        <v>341.38</v>
      </c>
      <c r="J155" s="28">
        <v>146.30000000000001</v>
      </c>
      <c r="K155" s="45">
        <v>0</v>
      </c>
      <c r="L155" s="45">
        <v>0</v>
      </c>
      <c r="M155" s="45">
        <v>0</v>
      </c>
      <c r="N155" s="27">
        <v>161.4</v>
      </c>
      <c r="O155" s="27">
        <v>98.28</v>
      </c>
      <c r="P155" s="28">
        <v>44.18</v>
      </c>
      <c r="Q155" s="28">
        <v>18.940000000000001</v>
      </c>
      <c r="R155" s="27">
        <v>975.36</v>
      </c>
      <c r="S155" s="27">
        <v>487.68</v>
      </c>
      <c r="T155" s="28">
        <v>341.38</v>
      </c>
      <c r="U155" s="28">
        <v>146.30000000000001</v>
      </c>
      <c r="V155" s="50">
        <v>139.05000000000001</v>
      </c>
      <c r="W155" s="51">
        <v>73.7</v>
      </c>
      <c r="X155" s="50">
        <v>65.349999999999994</v>
      </c>
      <c r="Y155" s="50">
        <v>692.75</v>
      </c>
      <c r="Z155" s="51">
        <v>388</v>
      </c>
      <c r="AA155" s="50">
        <v>304.75</v>
      </c>
      <c r="AB155" s="50">
        <v>3.41</v>
      </c>
      <c r="AC155" s="51">
        <v>24.58</v>
      </c>
      <c r="AD155" s="50">
        <v>-21.17</v>
      </c>
      <c r="AE155" s="50">
        <v>136.31</v>
      </c>
      <c r="AF155" s="51">
        <v>99.68</v>
      </c>
      <c r="AG155" s="51">
        <v>36.629999999999903</v>
      </c>
      <c r="AH155" s="50">
        <v>139.72</v>
      </c>
      <c r="AI155" s="51">
        <v>124.26</v>
      </c>
      <c r="AJ155" s="51">
        <v>15.4599999999999</v>
      </c>
      <c r="AK155" s="51">
        <v>3.41</v>
      </c>
      <c r="AL155" s="50">
        <v>136.31</v>
      </c>
      <c r="AM155" s="51">
        <v>120.85</v>
      </c>
      <c r="AN155" s="50">
        <v>15.4599999999999</v>
      </c>
      <c r="AO155" s="59"/>
    </row>
    <row r="156" spans="1:41" s="1" customFormat="1" ht="15" customHeight="1">
      <c r="A156" s="738" t="s">
        <v>322</v>
      </c>
      <c r="B156" s="70" t="s">
        <v>104</v>
      </c>
      <c r="C156" s="21">
        <v>2353.1999999999998</v>
      </c>
      <c r="D156" s="21">
        <v>1486.72</v>
      </c>
      <c r="E156" s="21">
        <v>338.38</v>
      </c>
      <c r="F156" s="21">
        <v>528.1</v>
      </c>
      <c r="G156" s="21">
        <v>10331.6</v>
      </c>
      <c r="H156" s="21">
        <v>5115.2</v>
      </c>
      <c r="I156" s="21">
        <v>1928.33</v>
      </c>
      <c r="J156" s="21">
        <v>3288.07</v>
      </c>
      <c r="K156" s="21">
        <v>0</v>
      </c>
      <c r="L156" s="21">
        <v>0</v>
      </c>
      <c r="M156" s="21">
        <v>0</v>
      </c>
      <c r="N156" s="21">
        <v>2353.1999999999998</v>
      </c>
      <c r="O156" s="21">
        <v>1486.72</v>
      </c>
      <c r="P156" s="21">
        <v>338.38</v>
      </c>
      <c r="Q156" s="21">
        <v>528.1</v>
      </c>
      <c r="R156" s="21">
        <v>10331.6</v>
      </c>
      <c r="S156" s="21">
        <v>5115.2</v>
      </c>
      <c r="T156" s="21">
        <v>1928.33</v>
      </c>
      <c r="U156" s="21">
        <v>3288.07</v>
      </c>
      <c r="V156" s="21">
        <v>1627.43</v>
      </c>
      <c r="W156" s="21">
        <v>1192.31</v>
      </c>
      <c r="X156" s="21">
        <v>435.12</v>
      </c>
      <c r="Y156" s="21">
        <v>6624.43</v>
      </c>
      <c r="Z156" s="21">
        <v>4684.3</v>
      </c>
      <c r="AA156" s="21">
        <v>1940.13</v>
      </c>
      <c r="AB156" s="21">
        <v>197.67</v>
      </c>
      <c r="AC156" s="21">
        <v>294.41000000000003</v>
      </c>
      <c r="AD156" s="21">
        <v>-96.74</v>
      </c>
      <c r="AE156" s="21">
        <v>419.1</v>
      </c>
      <c r="AF156" s="21">
        <v>430.9</v>
      </c>
      <c r="AG156" s="21">
        <v>-11.8</v>
      </c>
      <c r="AH156" s="21">
        <v>616.77</v>
      </c>
      <c r="AI156" s="21">
        <v>832.59</v>
      </c>
      <c r="AJ156" s="21">
        <v>-215.82</v>
      </c>
      <c r="AK156" s="21">
        <v>197.67</v>
      </c>
      <c r="AL156" s="21">
        <v>419.1</v>
      </c>
      <c r="AM156" s="21">
        <v>634.91999999999996</v>
      </c>
      <c r="AN156" s="21">
        <v>-215.82</v>
      </c>
      <c r="AO156" s="59"/>
    </row>
    <row r="157" spans="1:41" s="3" customFormat="1" ht="21">
      <c r="A157" s="738"/>
      <c r="B157" s="70" t="s">
        <v>323</v>
      </c>
      <c r="C157" s="21">
        <v>1064.4000000000001</v>
      </c>
      <c r="D157" s="21">
        <v>646.32000000000005</v>
      </c>
      <c r="E157" s="21">
        <v>0</v>
      </c>
      <c r="F157" s="21">
        <v>418.08</v>
      </c>
      <c r="G157" s="21">
        <v>4853.3599999999997</v>
      </c>
      <c r="H157" s="21">
        <v>2317.92</v>
      </c>
      <c r="I157" s="21">
        <v>0</v>
      </c>
      <c r="J157" s="21">
        <v>2535.44</v>
      </c>
      <c r="K157" s="21">
        <v>0</v>
      </c>
      <c r="L157" s="21">
        <v>0</v>
      </c>
      <c r="M157" s="21">
        <v>0</v>
      </c>
      <c r="N157" s="21">
        <v>1064.4000000000001</v>
      </c>
      <c r="O157" s="21">
        <v>646.32000000000005</v>
      </c>
      <c r="P157" s="21">
        <v>0</v>
      </c>
      <c r="Q157" s="21">
        <v>418.08</v>
      </c>
      <c r="R157" s="21">
        <v>4853.3599999999997</v>
      </c>
      <c r="S157" s="21">
        <v>2317.92</v>
      </c>
      <c r="T157" s="21">
        <v>0</v>
      </c>
      <c r="U157" s="21">
        <v>2535.44</v>
      </c>
      <c r="V157" s="21">
        <v>547.62</v>
      </c>
      <c r="W157" s="21">
        <v>547.62</v>
      </c>
      <c r="X157" s="21">
        <v>0</v>
      </c>
      <c r="Y157" s="21">
        <v>2005.51</v>
      </c>
      <c r="Z157" s="21">
        <v>2005.51</v>
      </c>
      <c r="AA157" s="21">
        <v>0</v>
      </c>
      <c r="AB157" s="21">
        <v>98.699999999999903</v>
      </c>
      <c r="AC157" s="21">
        <v>98.699999999999903</v>
      </c>
      <c r="AD157" s="21">
        <v>0</v>
      </c>
      <c r="AE157" s="21">
        <v>312.41000000000003</v>
      </c>
      <c r="AF157" s="21">
        <v>312.41000000000003</v>
      </c>
      <c r="AG157" s="21">
        <v>0</v>
      </c>
      <c r="AH157" s="21">
        <v>411.11</v>
      </c>
      <c r="AI157" s="21">
        <v>411.11</v>
      </c>
      <c r="AJ157" s="21">
        <v>0</v>
      </c>
      <c r="AK157" s="21">
        <v>98.699999999999903</v>
      </c>
      <c r="AL157" s="21">
        <v>312.41000000000003</v>
      </c>
      <c r="AM157" s="21">
        <v>312.41000000000003</v>
      </c>
      <c r="AN157" s="21">
        <v>0</v>
      </c>
      <c r="AO157" s="60"/>
    </row>
    <row r="158" spans="1:41" s="1" customFormat="1" ht="11.25">
      <c r="A158" s="738"/>
      <c r="B158" s="15" t="s">
        <v>105</v>
      </c>
      <c r="C158" s="27">
        <v>1064.4000000000001</v>
      </c>
      <c r="D158" s="27">
        <v>646.32000000000005</v>
      </c>
      <c r="E158" s="28">
        <v>0</v>
      </c>
      <c r="F158" s="28">
        <v>418.08</v>
      </c>
      <c r="G158" s="27">
        <v>4853.3599999999997</v>
      </c>
      <c r="H158" s="27">
        <v>2317.92</v>
      </c>
      <c r="I158" s="28">
        <v>0</v>
      </c>
      <c r="J158" s="28">
        <v>2535.44</v>
      </c>
      <c r="K158" s="45">
        <v>0</v>
      </c>
      <c r="L158" s="45">
        <v>0</v>
      </c>
      <c r="M158" s="45">
        <v>0</v>
      </c>
      <c r="N158" s="27">
        <v>1064.4000000000001</v>
      </c>
      <c r="O158" s="27">
        <v>646.32000000000005</v>
      </c>
      <c r="P158" s="28">
        <v>0</v>
      </c>
      <c r="Q158" s="28">
        <v>418.08</v>
      </c>
      <c r="R158" s="27">
        <v>4853.3599999999997</v>
      </c>
      <c r="S158" s="27">
        <v>2317.92</v>
      </c>
      <c r="T158" s="28">
        <v>0</v>
      </c>
      <c r="U158" s="28">
        <v>2535.44</v>
      </c>
      <c r="V158" s="50">
        <v>547.62</v>
      </c>
      <c r="W158" s="51">
        <v>547.62</v>
      </c>
      <c r="X158" s="50">
        <v>0</v>
      </c>
      <c r="Y158" s="50">
        <v>2005.51</v>
      </c>
      <c r="Z158" s="51">
        <v>2005.51</v>
      </c>
      <c r="AA158" s="50">
        <v>0</v>
      </c>
      <c r="AB158" s="50">
        <v>98.699999999999903</v>
      </c>
      <c r="AC158" s="51">
        <v>98.699999999999903</v>
      </c>
      <c r="AD158" s="50">
        <v>0</v>
      </c>
      <c r="AE158" s="50">
        <v>312.41000000000003</v>
      </c>
      <c r="AF158" s="51">
        <v>312.41000000000003</v>
      </c>
      <c r="AG158" s="51">
        <v>0</v>
      </c>
      <c r="AH158" s="50">
        <v>411.11</v>
      </c>
      <c r="AI158" s="51">
        <v>411.11</v>
      </c>
      <c r="AJ158" s="51">
        <v>0</v>
      </c>
      <c r="AK158" s="51">
        <v>98.699999999999903</v>
      </c>
      <c r="AL158" s="50">
        <v>312.41000000000003</v>
      </c>
      <c r="AM158" s="51">
        <v>312.41000000000003</v>
      </c>
      <c r="AN158" s="50">
        <v>0</v>
      </c>
      <c r="AO158" s="59"/>
    </row>
    <row r="159" spans="1:41" s="1" customFormat="1" ht="11.25">
      <c r="A159" s="738"/>
      <c r="B159" s="15" t="s">
        <v>106</v>
      </c>
      <c r="C159" s="27">
        <v>0</v>
      </c>
      <c r="D159" s="27">
        <v>0</v>
      </c>
      <c r="E159" s="28">
        <v>0</v>
      </c>
      <c r="F159" s="28">
        <v>0</v>
      </c>
      <c r="G159" s="27">
        <v>0</v>
      </c>
      <c r="H159" s="27">
        <v>0</v>
      </c>
      <c r="I159" s="28">
        <v>0</v>
      </c>
      <c r="J159" s="28">
        <v>0</v>
      </c>
      <c r="K159" s="45">
        <v>0</v>
      </c>
      <c r="L159" s="45">
        <v>0</v>
      </c>
      <c r="M159" s="45"/>
      <c r="N159" s="27">
        <v>0</v>
      </c>
      <c r="O159" s="27">
        <v>0</v>
      </c>
      <c r="P159" s="28">
        <v>0</v>
      </c>
      <c r="Q159" s="28">
        <v>0</v>
      </c>
      <c r="R159" s="27">
        <v>0</v>
      </c>
      <c r="S159" s="27">
        <v>0</v>
      </c>
      <c r="T159" s="28">
        <v>0</v>
      </c>
      <c r="U159" s="28">
        <v>0</v>
      </c>
      <c r="V159" s="50">
        <v>0</v>
      </c>
      <c r="W159" s="51">
        <v>0</v>
      </c>
      <c r="X159" s="50">
        <v>0</v>
      </c>
      <c r="Y159" s="50">
        <v>0</v>
      </c>
      <c r="Z159" s="51">
        <v>0</v>
      </c>
      <c r="AA159" s="50">
        <v>0</v>
      </c>
      <c r="AB159" s="50">
        <v>0</v>
      </c>
      <c r="AC159" s="51">
        <v>0</v>
      </c>
      <c r="AD159" s="50">
        <v>0</v>
      </c>
      <c r="AE159" s="50">
        <v>0</v>
      </c>
      <c r="AF159" s="51">
        <v>0</v>
      </c>
      <c r="AG159" s="51">
        <v>0</v>
      </c>
      <c r="AH159" s="50">
        <v>0</v>
      </c>
      <c r="AI159" s="51">
        <v>0</v>
      </c>
      <c r="AJ159" s="51">
        <v>0</v>
      </c>
      <c r="AK159" s="51">
        <v>0</v>
      </c>
      <c r="AL159" s="50">
        <v>0</v>
      </c>
      <c r="AM159" s="51">
        <v>0</v>
      </c>
      <c r="AN159" s="50">
        <v>0</v>
      </c>
      <c r="AO159" s="59"/>
    </row>
    <row r="160" spans="1:41" s="1" customFormat="1" ht="11.25">
      <c r="A160" s="738"/>
      <c r="B160" s="71" t="s">
        <v>110</v>
      </c>
      <c r="C160" s="27">
        <v>15.6</v>
      </c>
      <c r="D160" s="27">
        <v>12.72</v>
      </c>
      <c r="E160" s="28">
        <v>2.02</v>
      </c>
      <c r="F160" s="28">
        <v>0.86</v>
      </c>
      <c r="G160" s="27">
        <v>185.44</v>
      </c>
      <c r="H160" s="27">
        <v>117.44</v>
      </c>
      <c r="I160" s="28">
        <v>47.6</v>
      </c>
      <c r="J160" s="28">
        <v>20.399999999999999</v>
      </c>
      <c r="K160" s="45">
        <v>0</v>
      </c>
      <c r="L160" s="45">
        <v>0</v>
      </c>
      <c r="M160" s="45">
        <v>0</v>
      </c>
      <c r="N160" s="27">
        <v>15.6</v>
      </c>
      <c r="O160" s="27">
        <v>12.72</v>
      </c>
      <c r="P160" s="28">
        <v>2.02</v>
      </c>
      <c r="Q160" s="28">
        <v>0.86</v>
      </c>
      <c r="R160" s="27">
        <v>185.44</v>
      </c>
      <c r="S160" s="27">
        <v>117.44</v>
      </c>
      <c r="T160" s="28">
        <v>47.6</v>
      </c>
      <c r="U160" s="28">
        <v>20.399999999999999</v>
      </c>
      <c r="V160" s="50">
        <v>14.75</v>
      </c>
      <c r="W160" s="51">
        <v>12.5</v>
      </c>
      <c r="X160" s="50">
        <v>2.25</v>
      </c>
      <c r="Y160" s="50">
        <v>152.09</v>
      </c>
      <c r="Z160" s="51">
        <v>109.64</v>
      </c>
      <c r="AA160" s="50">
        <v>42.45</v>
      </c>
      <c r="AB160" s="50">
        <v>-1.00000000000025E-2</v>
      </c>
      <c r="AC160" s="51">
        <v>0.219999999999999</v>
      </c>
      <c r="AD160" s="50">
        <v>-0.23000000000000101</v>
      </c>
      <c r="AE160" s="50">
        <v>12.95</v>
      </c>
      <c r="AF160" s="51">
        <v>7.8</v>
      </c>
      <c r="AG160" s="51">
        <v>5.1500000000000101</v>
      </c>
      <c r="AH160" s="50">
        <v>12.94</v>
      </c>
      <c r="AI160" s="51">
        <v>8.02</v>
      </c>
      <c r="AJ160" s="51">
        <v>4.9200000000000097</v>
      </c>
      <c r="AK160" s="51">
        <v>-1.00000000000025E-2</v>
      </c>
      <c r="AL160" s="50">
        <v>12.95</v>
      </c>
      <c r="AM160" s="51">
        <v>8.0299999999999994</v>
      </c>
      <c r="AN160" s="50">
        <v>4.9200000000000097</v>
      </c>
      <c r="AO160" s="59"/>
    </row>
    <row r="161" spans="1:41" s="1" customFormat="1" ht="11.25">
      <c r="A161" s="738"/>
      <c r="B161" s="71" t="s">
        <v>111</v>
      </c>
      <c r="C161" s="27">
        <v>56</v>
      </c>
      <c r="D161" s="27">
        <v>34.56</v>
      </c>
      <c r="E161" s="28">
        <v>15.01</v>
      </c>
      <c r="F161" s="28">
        <v>6.4300000000000104</v>
      </c>
      <c r="G161" s="27">
        <v>591.6</v>
      </c>
      <c r="H161" s="27">
        <v>295.8</v>
      </c>
      <c r="I161" s="28">
        <v>207.06</v>
      </c>
      <c r="J161" s="28">
        <v>88.74</v>
      </c>
      <c r="K161" s="45">
        <v>0</v>
      </c>
      <c r="L161" s="45">
        <v>0</v>
      </c>
      <c r="M161" s="45">
        <v>0</v>
      </c>
      <c r="N161" s="27">
        <v>56</v>
      </c>
      <c r="O161" s="27">
        <v>34.56</v>
      </c>
      <c r="P161" s="28">
        <v>15.01</v>
      </c>
      <c r="Q161" s="28">
        <v>6.4300000000000104</v>
      </c>
      <c r="R161" s="27">
        <v>591.6</v>
      </c>
      <c r="S161" s="27">
        <v>295.8</v>
      </c>
      <c r="T161" s="28">
        <v>207.06</v>
      </c>
      <c r="U161" s="28">
        <v>88.74</v>
      </c>
      <c r="V161" s="50">
        <v>49.14</v>
      </c>
      <c r="W161" s="51">
        <v>32.200000000000003</v>
      </c>
      <c r="X161" s="50">
        <v>16.940000000000001</v>
      </c>
      <c r="Y161" s="50">
        <v>476.06</v>
      </c>
      <c r="Z161" s="51">
        <v>269</v>
      </c>
      <c r="AA161" s="50">
        <v>207.06</v>
      </c>
      <c r="AB161" s="50">
        <v>0.429999999999991</v>
      </c>
      <c r="AC161" s="51">
        <v>2.3599999999999901</v>
      </c>
      <c r="AD161" s="50">
        <v>-1.93</v>
      </c>
      <c r="AE161" s="50">
        <v>26.8</v>
      </c>
      <c r="AF161" s="51">
        <v>26.8</v>
      </c>
      <c r="AG161" s="51">
        <v>0</v>
      </c>
      <c r="AH161" s="50">
        <v>27.23</v>
      </c>
      <c r="AI161" s="51">
        <v>27.23</v>
      </c>
      <c r="AJ161" s="51">
        <v>0</v>
      </c>
      <c r="AK161" s="51">
        <v>0.429999999999991</v>
      </c>
      <c r="AL161" s="50">
        <v>26.8</v>
      </c>
      <c r="AM161" s="51">
        <v>26.8</v>
      </c>
      <c r="AN161" s="50">
        <v>0</v>
      </c>
      <c r="AO161" s="59"/>
    </row>
    <row r="162" spans="1:41" s="1" customFormat="1" ht="11.25">
      <c r="A162" s="738"/>
      <c r="B162" s="71" t="s">
        <v>112</v>
      </c>
      <c r="C162" s="27">
        <v>90.8</v>
      </c>
      <c r="D162" s="27">
        <v>55.44</v>
      </c>
      <c r="E162" s="28">
        <v>24.75</v>
      </c>
      <c r="F162" s="28">
        <v>10.61</v>
      </c>
      <c r="G162" s="27">
        <v>658.32</v>
      </c>
      <c r="H162" s="27">
        <v>329.16</v>
      </c>
      <c r="I162" s="28">
        <v>230.41</v>
      </c>
      <c r="J162" s="28">
        <v>98.75</v>
      </c>
      <c r="K162" s="45">
        <v>0</v>
      </c>
      <c r="L162" s="45">
        <v>0</v>
      </c>
      <c r="M162" s="45">
        <v>0</v>
      </c>
      <c r="N162" s="27">
        <v>90.8</v>
      </c>
      <c r="O162" s="27">
        <v>55.44</v>
      </c>
      <c r="P162" s="28">
        <v>24.75</v>
      </c>
      <c r="Q162" s="28">
        <v>10.61</v>
      </c>
      <c r="R162" s="27">
        <v>658.32</v>
      </c>
      <c r="S162" s="27">
        <v>329.16</v>
      </c>
      <c r="T162" s="28">
        <v>230.41</v>
      </c>
      <c r="U162" s="28">
        <v>98.75</v>
      </c>
      <c r="V162" s="50">
        <v>79.459999999999994</v>
      </c>
      <c r="W162" s="51">
        <v>50.2</v>
      </c>
      <c r="X162" s="50">
        <v>29.26</v>
      </c>
      <c r="Y162" s="50">
        <v>511.41</v>
      </c>
      <c r="Z162" s="51">
        <v>281</v>
      </c>
      <c r="AA162" s="50">
        <v>230.41</v>
      </c>
      <c r="AB162" s="50">
        <v>0.73000000000000398</v>
      </c>
      <c r="AC162" s="51">
        <v>5.2399999999999904</v>
      </c>
      <c r="AD162" s="50">
        <v>-4.50999999999999</v>
      </c>
      <c r="AE162" s="50">
        <v>48.16</v>
      </c>
      <c r="AF162" s="51">
        <v>48.16</v>
      </c>
      <c r="AG162" s="51">
        <v>0</v>
      </c>
      <c r="AH162" s="50">
        <v>48.89</v>
      </c>
      <c r="AI162" s="51">
        <v>48.89</v>
      </c>
      <c r="AJ162" s="51">
        <v>0</v>
      </c>
      <c r="AK162" s="51">
        <v>0.73000000000000398</v>
      </c>
      <c r="AL162" s="50">
        <v>48.16</v>
      </c>
      <c r="AM162" s="51">
        <v>48.16</v>
      </c>
      <c r="AN162" s="50">
        <v>0</v>
      </c>
      <c r="AO162" s="59"/>
    </row>
    <row r="163" spans="1:41" s="1" customFormat="1" ht="11.25">
      <c r="A163" s="738"/>
      <c r="B163" s="71" t="s">
        <v>113</v>
      </c>
      <c r="C163" s="27">
        <v>283.39999999999998</v>
      </c>
      <c r="D163" s="27">
        <v>227.56</v>
      </c>
      <c r="E163" s="28">
        <v>39.08</v>
      </c>
      <c r="F163" s="28">
        <v>16.760000000000002</v>
      </c>
      <c r="G163" s="27">
        <v>770.24</v>
      </c>
      <c r="H163" s="27">
        <v>482.4</v>
      </c>
      <c r="I163" s="28">
        <v>201.49</v>
      </c>
      <c r="J163" s="28">
        <v>86.349999999999895</v>
      </c>
      <c r="K163" s="45">
        <v>0</v>
      </c>
      <c r="L163" s="45">
        <v>0</v>
      </c>
      <c r="M163" s="45">
        <v>0</v>
      </c>
      <c r="N163" s="27">
        <v>283.39999999999998</v>
      </c>
      <c r="O163" s="27">
        <v>227.56</v>
      </c>
      <c r="P163" s="28">
        <v>39.08</v>
      </c>
      <c r="Q163" s="28">
        <v>16.760000000000002</v>
      </c>
      <c r="R163" s="27">
        <v>770.24</v>
      </c>
      <c r="S163" s="27">
        <v>482.4</v>
      </c>
      <c r="T163" s="28">
        <v>201.49</v>
      </c>
      <c r="U163" s="28">
        <v>86.349999999999895</v>
      </c>
      <c r="V163" s="50">
        <v>187.01</v>
      </c>
      <c r="W163" s="51">
        <v>138.71</v>
      </c>
      <c r="X163" s="50">
        <v>48.3</v>
      </c>
      <c r="Y163" s="50">
        <v>1014.29</v>
      </c>
      <c r="Z163" s="51">
        <v>730.66</v>
      </c>
      <c r="AA163" s="50">
        <v>283.63</v>
      </c>
      <c r="AB163" s="50">
        <v>79.63</v>
      </c>
      <c r="AC163" s="51">
        <v>88.85</v>
      </c>
      <c r="AD163" s="50">
        <v>-9.2200000000000006</v>
      </c>
      <c r="AE163" s="50">
        <v>-330.4</v>
      </c>
      <c r="AF163" s="51">
        <v>-248.26</v>
      </c>
      <c r="AG163" s="51">
        <v>-82.14</v>
      </c>
      <c r="AH163" s="50">
        <v>-250.77</v>
      </c>
      <c r="AI163" s="51">
        <v>0</v>
      </c>
      <c r="AJ163" s="51">
        <v>-250.77</v>
      </c>
      <c r="AK163" s="51">
        <v>79.63</v>
      </c>
      <c r="AL163" s="50">
        <v>-330.4</v>
      </c>
      <c r="AM163" s="51">
        <v>-79.63</v>
      </c>
      <c r="AN163" s="50">
        <v>-250.77</v>
      </c>
      <c r="AO163" s="59"/>
    </row>
    <row r="164" spans="1:41" s="1" customFormat="1" ht="11.25">
      <c r="A164" s="738"/>
      <c r="B164" s="71" t="s">
        <v>114</v>
      </c>
      <c r="C164" s="27">
        <v>29.8</v>
      </c>
      <c r="D164" s="27">
        <v>18.600000000000001</v>
      </c>
      <c r="E164" s="28">
        <v>7.84</v>
      </c>
      <c r="F164" s="28">
        <v>3.36</v>
      </c>
      <c r="G164" s="27">
        <v>403.92</v>
      </c>
      <c r="H164" s="27">
        <v>201.96</v>
      </c>
      <c r="I164" s="28">
        <v>141.37</v>
      </c>
      <c r="J164" s="28">
        <v>60.59</v>
      </c>
      <c r="K164" s="45">
        <v>0</v>
      </c>
      <c r="L164" s="45">
        <v>0</v>
      </c>
      <c r="M164" s="45">
        <v>0</v>
      </c>
      <c r="N164" s="27">
        <v>29.8</v>
      </c>
      <c r="O164" s="27">
        <v>18.600000000000001</v>
      </c>
      <c r="P164" s="28">
        <v>7.84</v>
      </c>
      <c r="Q164" s="28">
        <v>3.36</v>
      </c>
      <c r="R164" s="27">
        <v>403.92</v>
      </c>
      <c r="S164" s="27">
        <v>201.96</v>
      </c>
      <c r="T164" s="28">
        <v>141.37</v>
      </c>
      <c r="U164" s="28">
        <v>60.59</v>
      </c>
      <c r="V164" s="50">
        <v>26.6</v>
      </c>
      <c r="W164" s="51">
        <v>18.600000000000001</v>
      </c>
      <c r="X164" s="50">
        <v>8</v>
      </c>
      <c r="Y164" s="50">
        <v>305.37</v>
      </c>
      <c r="Z164" s="51">
        <v>164</v>
      </c>
      <c r="AA164" s="50">
        <v>141.37</v>
      </c>
      <c r="AB164" s="50">
        <v>-0.16</v>
      </c>
      <c r="AC164" s="51">
        <v>0</v>
      </c>
      <c r="AD164" s="50">
        <v>-0.16</v>
      </c>
      <c r="AE164" s="50">
        <v>37.96</v>
      </c>
      <c r="AF164" s="51">
        <v>37.96</v>
      </c>
      <c r="AG164" s="51">
        <v>0</v>
      </c>
      <c r="AH164" s="50">
        <v>37.799999999999997</v>
      </c>
      <c r="AI164" s="51">
        <v>37.799999999999997</v>
      </c>
      <c r="AJ164" s="51">
        <v>0</v>
      </c>
      <c r="AK164" s="51">
        <v>-0.16</v>
      </c>
      <c r="AL164" s="50">
        <v>37.96</v>
      </c>
      <c r="AM164" s="51">
        <v>37.96</v>
      </c>
      <c r="AN164" s="50">
        <v>0</v>
      </c>
      <c r="AO164" s="59"/>
    </row>
    <row r="165" spans="1:41" s="1" customFormat="1" ht="11.25">
      <c r="A165" s="738"/>
      <c r="B165" s="71" t="s">
        <v>115</v>
      </c>
      <c r="C165" s="27">
        <v>197</v>
      </c>
      <c r="D165" s="27">
        <v>120.36</v>
      </c>
      <c r="E165" s="28">
        <v>53.65</v>
      </c>
      <c r="F165" s="28">
        <v>22.99</v>
      </c>
      <c r="G165" s="27">
        <v>1835.52</v>
      </c>
      <c r="H165" s="27">
        <v>853.92</v>
      </c>
      <c r="I165" s="28">
        <v>687.12</v>
      </c>
      <c r="J165" s="28">
        <v>294.48</v>
      </c>
      <c r="K165" s="45">
        <v>0</v>
      </c>
      <c r="L165" s="45">
        <v>0</v>
      </c>
      <c r="M165" s="45">
        <v>0</v>
      </c>
      <c r="N165" s="27">
        <v>197</v>
      </c>
      <c r="O165" s="27">
        <v>120.36</v>
      </c>
      <c r="P165" s="28">
        <v>53.65</v>
      </c>
      <c r="Q165" s="28">
        <v>22.99</v>
      </c>
      <c r="R165" s="27">
        <v>1835.52</v>
      </c>
      <c r="S165" s="27">
        <v>853.92</v>
      </c>
      <c r="T165" s="28">
        <v>687.12</v>
      </c>
      <c r="U165" s="28">
        <v>294.48</v>
      </c>
      <c r="V165" s="50">
        <v>162.9</v>
      </c>
      <c r="W165" s="51">
        <v>86.28</v>
      </c>
      <c r="X165" s="50">
        <v>76.62</v>
      </c>
      <c r="Y165" s="50">
        <v>1378.61</v>
      </c>
      <c r="Z165" s="51">
        <v>744.49</v>
      </c>
      <c r="AA165" s="50">
        <v>634.12</v>
      </c>
      <c r="AB165" s="50">
        <v>11.11</v>
      </c>
      <c r="AC165" s="51">
        <v>34.08</v>
      </c>
      <c r="AD165" s="50">
        <v>-22.97</v>
      </c>
      <c r="AE165" s="50">
        <v>162.43</v>
      </c>
      <c r="AF165" s="51">
        <v>109.43</v>
      </c>
      <c r="AG165" s="51">
        <v>53</v>
      </c>
      <c r="AH165" s="50">
        <v>173.54</v>
      </c>
      <c r="AI165" s="51">
        <v>143.51</v>
      </c>
      <c r="AJ165" s="51">
        <v>30.03</v>
      </c>
      <c r="AK165" s="51">
        <v>11.11</v>
      </c>
      <c r="AL165" s="50">
        <v>162.43</v>
      </c>
      <c r="AM165" s="51">
        <v>132.4</v>
      </c>
      <c r="AN165" s="50">
        <v>30.03</v>
      </c>
      <c r="AO165" s="59"/>
    </row>
    <row r="166" spans="1:41" s="1" customFormat="1" ht="11.25">
      <c r="A166" s="738"/>
      <c r="B166" s="72" t="s">
        <v>116</v>
      </c>
      <c r="C166" s="27">
        <v>616.20000000000005</v>
      </c>
      <c r="D166" s="27">
        <v>371.16</v>
      </c>
      <c r="E166" s="28">
        <v>196.03</v>
      </c>
      <c r="F166" s="28">
        <v>49.01</v>
      </c>
      <c r="G166" s="27">
        <v>1033.2</v>
      </c>
      <c r="H166" s="27">
        <v>516.6</v>
      </c>
      <c r="I166" s="28">
        <v>413.28</v>
      </c>
      <c r="J166" s="28">
        <v>103.32</v>
      </c>
      <c r="K166" s="45">
        <v>0</v>
      </c>
      <c r="L166" s="45">
        <v>0</v>
      </c>
      <c r="M166" s="45">
        <v>0</v>
      </c>
      <c r="N166" s="27">
        <v>616.20000000000005</v>
      </c>
      <c r="O166" s="27">
        <v>371.16</v>
      </c>
      <c r="P166" s="28">
        <v>196.03</v>
      </c>
      <c r="Q166" s="28">
        <v>49.01</v>
      </c>
      <c r="R166" s="27">
        <v>1033.2</v>
      </c>
      <c r="S166" s="27">
        <v>516.6</v>
      </c>
      <c r="T166" s="28">
        <v>413.28</v>
      </c>
      <c r="U166" s="28">
        <v>103.32</v>
      </c>
      <c r="V166" s="50">
        <v>559.95000000000005</v>
      </c>
      <c r="W166" s="51">
        <v>306.2</v>
      </c>
      <c r="X166" s="50">
        <v>253.75</v>
      </c>
      <c r="Y166" s="50">
        <v>781.09</v>
      </c>
      <c r="Z166" s="51">
        <v>380</v>
      </c>
      <c r="AA166" s="50">
        <v>401.09</v>
      </c>
      <c r="AB166" s="50">
        <v>7.2400000000000402</v>
      </c>
      <c r="AC166" s="51">
        <v>64.959999999999994</v>
      </c>
      <c r="AD166" s="50">
        <v>-57.72</v>
      </c>
      <c r="AE166" s="50">
        <v>148.79</v>
      </c>
      <c r="AF166" s="51">
        <v>136.6</v>
      </c>
      <c r="AG166" s="51">
        <v>12.1899999999999</v>
      </c>
      <c r="AH166" s="50">
        <v>156.03</v>
      </c>
      <c r="AI166" s="51">
        <v>156.03</v>
      </c>
      <c r="AJ166" s="51">
        <v>0</v>
      </c>
      <c r="AK166" s="51">
        <v>7.2400000000000402</v>
      </c>
      <c r="AL166" s="50">
        <v>148.79</v>
      </c>
      <c r="AM166" s="51">
        <v>148.79</v>
      </c>
      <c r="AN166" s="50">
        <v>0</v>
      </c>
      <c r="AO166" s="59"/>
    </row>
    <row r="167" spans="1:41" s="1" customFormat="1" ht="10.5">
      <c r="A167" s="738" t="s">
        <v>324</v>
      </c>
      <c r="B167" s="70" t="s">
        <v>117</v>
      </c>
      <c r="C167" s="21">
        <v>1835.8</v>
      </c>
      <c r="D167" s="21">
        <v>1298.08</v>
      </c>
      <c r="E167" s="24">
        <v>292.08</v>
      </c>
      <c r="F167" s="24">
        <v>245.64</v>
      </c>
      <c r="G167" s="21">
        <v>3207.76</v>
      </c>
      <c r="H167" s="21">
        <v>1758.44</v>
      </c>
      <c r="I167" s="24">
        <v>673.03</v>
      </c>
      <c r="J167" s="24">
        <v>776.29</v>
      </c>
      <c r="K167" s="21">
        <v>0</v>
      </c>
      <c r="L167" s="21">
        <v>0</v>
      </c>
      <c r="M167" s="21">
        <v>0</v>
      </c>
      <c r="N167" s="21">
        <v>1835.8</v>
      </c>
      <c r="O167" s="21">
        <v>1298.08</v>
      </c>
      <c r="P167" s="24">
        <v>292.08</v>
      </c>
      <c r="Q167" s="24">
        <v>245.64</v>
      </c>
      <c r="R167" s="21">
        <v>3207.76</v>
      </c>
      <c r="S167" s="21">
        <v>1758.44</v>
      </c>
      <c r="T167" s="24">
        <v>673.03</v>
      </c>
      <c r="U167" s="24">
        <v>776.29</v>
      </c>
      <c r="V167" s="24">
        <v>1532.82</v>
      </c>
      <c r="W167" s="24">
        <v>1077.94</v>
      </c>
      <c r="X167" s="24">
        <v>454.88</v>
      </c>
      <c r="Y167" s="24">
        <v>2298.0300000000002</v>
      </c>
      <c r="Z167" s="24">
        <v>1532.89</v>
      </c>
      <c r="AA167" s="24">
        <v>765.14</v>
      </c>
      <c r="AB167" s="24">
        <v>57.340000000000202</v>
      </c>
      <c r="AC167" s="24">
        <v>220.14</v>
      </c>
      <c r="AD167" s="24">
        <v>-162.80000000000001</v>
      </c>
      <c r="AE167" s="24">
        <v>133.44</v>
      </c>
      <c r="AF167" s="24">
        <v>225.55</v>
      </c>
      <c r="AG167" s="24">
        <v>-92.11</v>
      </c>
      <c r="AH167" s="24">
        <v>190.78</v>
      </c>
      <c r="AI167" s="24">
        <v>389.96</v>
      </c>
      <c r="AJ167" s="24">
        <v>-199.18</v>
      </c>
      <c r="AK167" s="24">
        <v>57.340000000000202</v>
      </c>
      <c r="AL167" s="24">
        <v>133.44</v>
      </c>
      <c r="AM167" s="24">
        <v>332.62</v>
      </c>
      <c r="AN167" s="24">
        <v>-199.18</v>
      </c>
      <c r="AO167" s="59"/>
    </row>
    <row r="168" spans="1:41" s="1" customFormat="1" ht="21">
      <c r="A168" s="738"/>
      <c r="B168" s="71" t="s">
        <v>325</v>
      </c>
      <c r="C168" s="27">
        <v>869</v>
      </c>
      <c r="D168" s="27">
        <v>523.55999999999995</v>
      </c>
      <c r="E168" s="28">
        <v>138.25</v>
      </c>
      <c r="F168" s="28">
        <v>207.19</v>
      </c>
      <c r="G168" s="27">
        <v>1531.84</v>
      </c>
      <c r="H168" s="27">
        <v>641.16</v>
      </c>
      <c r="I168" s="28">
        <v>226.12</v>
      </c>
      <c r="J168" s="28">
        <v>664.56</v>
      </c>
      <c r="K168" s="27">
        <v>0</v>
      </c>
      <c r="L168" s="27">
        <v>0</v>
      </c>
      <c r="M168" s="27">
        <v>0</v>
      </c>
      <c r="N168" s="27">
        <v>869</v>
      </c>
      <c r="O168" s="27">
        <v>523.55999999999995</v>
      </c>
      <c r="P168" s="28">
        <v>138.25</v>
      </c>
      <c r="Q168" s="28">
        <v>207.19</v>
      </c>
      <c r="R168" s="27">
        <v>1531.84</v>
      </c>
      <c r="S168" s="27">
        <v>641.16</v>
      </c>
      <c r="T168" s="28">
        <v>226.12</v>
      </c>
      <c r="U168" s="28">
        <v>664.56</v>
      </c>
      <c r="V168" s="28">
        <v>619.91</v>
      </c>
      <c r="W168" s="28">
        <v>444.14</v>
      </c>
      <c r="X168" s="28">
        <v>175.77</v>
      </c>
      <c r="Y168" s="28">
        <v>959.87</v>
      </c>
      <c r="Z168" s="28">
        <v>638.89</v>
      </c>
      <c r="AA168" s="28">
        <v>320.98</v>
      </c>
      <c r="AB168" s="28">
        <v>41.900000000000098</v>
      </c>
      <c r="AC168" s="28">
        <v>79.42</v>
      </c>
      <c r="AD168" s="28">
        <v>-37.519999999999897</v>
      </c>
      <c r="AE168" s="28">
        <v>-92.59</v>
      </c>
      <c r="AF168" s="28">
        <v>2.27</v>
      </c>
      <c r="AG168" s="28">
        <v>-94.86</v>
      </c>
      <c r="AH168" s="28">
        <v>-50.689999999999898</v>
      </c>
      <c r="AI168" s="28">
        <v>148.49</v>
      </c>
      <c r="AJ168" s="28">
        <v>-199.18</v>
      </c>
      <c r="AK168" s="28">
        <v>41.900000000000098</v>
      </c>
      <c r="AL168" s="28">
        <v>-92.59</v>
      </c>
      <c r="AM168" s="28">
        <v>106.59</v>
      </c>
      <c r="AN168" s="28">
        <v>-199.18</v>
      </c>
      <c r="AO168" s="59"/>
    </row>
    <row r="169" spans="1:41" s="1" customFormat="1" ht="11.25">
      <c r="A169" s="738"/>
      <c r="B169" s="15" t="s">
        <v>118</v>
      </c>
      <c r="C169" s="27">
        <v>292.39999999999998</v>
      </c>
      <c r="D169" s="27">
        <v>177.36</v>
      </c>
      <c r="E169" s="28">
        <v>0</v>
      </c>
      <c r="F169" s="28">
        <v>115.04</v>
      </c>
      <c r="G169" s="27">
        <v>822.08</v>
      </c>
      <c r="H169" s="27">
        <v>308.27999999999997</v>
      </c>
      <c r="I169" s="28">
        <v>0</v>
      </c>
      <c r="J169" s="28">
        <v>513.79999999999995</v>
      </c>
      <c r="K169" s="45">
        <v>0</v>
      </c>
      <c r="L169" s="45">
        <v>0</v>
      </c>
      <c r="M169" s="45">
        <v>0</v>
      </c>
      <c r="N169" s="27">
        <v>292.39999999999998</v>
      </c>
      <c r="O169" s="27">
        <v>177.36</v>
      </c>
      <c r="P169" s="28">
        <v>0</v>
      </c>
      <c r="Q169" s="28">
        <v>115.04</v>
      </c>
      <c r="R169" s="27">
        <v>822.08</v>
      </c>
      <c r="S169" s="27">
        <v>308.27999999999997</v>
      </c>
      <c r="T169" s="28">
        <v>0</v>
      </c>
      <c r="U169" s="28">
        <v>513.79999999999995</v>
      </c>
      <c r="V169" s="50">
        <v>149.54</v>
      </c>
      <c r="W169" s="51">
        <v>149.54</v>
      </c>
      <c r="X169" s="50">
        <v>0</v>
      </c>
      <c r="Y169" s="50">
        <v>221.47</v>
      </c>
      <c r="Z169" s="51">
        <v>221.47</v>
      </c>
      <c r="AA169" s="50">
        <v>0</v>
      </c>
      <c r="AB169" s="50">
        <v>27.8200000000001</v>
      </c>
      <c r="AC169" s="51">
        <v>27.8200000000001</v>
      </c>
      <c r="AD169" s="50">
        <v>0</v>
      </c>
      <c r="AE169" s="50">
        <v>86.81</v>
      </c>
      <c r="AF169" s="51">
        <v>86.81</v>
      </c>
      <c r="AG169" s="51">
        <v>0</v>
      </c>
      <c r="AH169" s="50">
        <v>114.63</v>
      </c>
      <c r="AI169" s="51">
        <v>114.63</v>
      </c>
      <c r="AJ169" s="51">
        <v>0</v>
      </c>
      <c r="AK169" s="51">
        <v>27.8200000000001</v>
      </c>
      <c r="AL169" s="50">
        <v>86.81</v>
      </c>
      <c r="AM169" s="51">
        <v>86.81</v>
      </c>
      <c r="AN169" s="50">
        <v>0</v>
      </c>
      <c r="AO169" s="59"/>
    </row>
    <row r="170" spans="1:41" s="1" customFormat="1" ht="11.25">
      <c r="A170" s="738"/>
      <c r="B170" s="77" t="s">
        <v>119</v>
      </c>
      <c r="C170" s="27">
        <v>469.2</v>
      </c>
      <c r="D170" s="27">
        <v>281.76</v>
      </c>
      <c r="E170" s="28">
        <v>112.47</v>
      </c>
      <c r="F170" s="28">
        <v>74.97</v>
      </c>
      <c r="G170" s="27">
        <v>517.28</v>
      </c>
      <c r="H170" s="27">
        <v>236.64</v>
      </c>
      <c r="I170" s="28">
        <v>168.38</v>
      </c>
      <c r="J170" s="28">
        <v>112.26</v>
      </c>
      <c r="K170" s="45">
        <v>0</v>
      </c>
      <c r="L170" s="45">
        <v>0</v>
      </c>
      <c r="M170" s="45">
        <v>0</v>
      </c>
      <c r="N170" s="27">
        <v>469.2</v>
      </c>
      <c r="O170" s="27">
        <v>281.76</v>
      </c>
      <c r="P170" s="28">
        <v>112.47</v>
      </c>
      <c r="Q170" s="28">
        <v>74.97</v>
      </c>
      <c r="R170" s="27">
        <v>517.28</v>
      </c>
      <c r="S170" s="27">
        <v>236.64</v>
      </c>
      <c r="T170" s="28">
        <v>168.38</v>
      </c>
      <c r="U170" s="28">
        <v>112.26</v>
      </c>
      <c r="V170" s="50">
        <v>381.89</v>
      </c>
      <c r="W170" s="51">
        <v>246.6</v>
      </c>
      <c r="X170" s="50">
        <v>135.29</v>
      </c>
      <c r="Y170" s="50">
        <v>616.54</v>
      </c>
      <c r="Z170" s="51">
        <v>350.42</v>
      </c>
      <c r="AA170" s="50">
        <v>266.12</v>
      </c>
      <c r="AB170" s="50">
        <v>12.340000000000099</v>
      </c>
      <c r="AC170" s="51">
        <v>35.159999999999997</v>
      </c>
      <c r="AD170" s="50">
        <v>-22.819999999999901</v>
      </c>
      <c r="AE170" s="50">
        <v>-211.52</v>
      </c>
      <c r="AF170" s="51">
        <v>-113.78</v>
      </c>
      <c r="AG170" s="51">
        <v>-97.74</v>
      </c>
      <c r="AH170" s="50">
        <v>-199.18</v>
      </c>
      <c r="AI170" s="51">
        <v>0</v>
      </c>
      <c r="AJ170" s="51">
        <v>-199.18</v>
      </c>
      <c r="AK170" s="51">
        <v>12.340000000000099</v>
      </c>
      <c r="AL170" s="50">
        <v>-211.52</v>
      </c>
      <c r="AM170" s="51">
        <v>-12.340000000000099</v>
      </c>
      <c r="AN170" s="50">
        <v>-199.18</v>
      </c>
      <c r="AO170" s="59"/>
    </row>
    <row r="171" spans="1:41" s="1" customFormat="1" ht="11.25">
      <c r="A171" s="738"/>
      <c r="B171" s="77" t="s">
        <v>120</v>
      </c>
      <c r="C171" s="27">
        <v>107.4</v>
      </c>
      <c r="D171" s="27">
        <v>64.44</v>
      </c>
      <c r="E171" s="28">
        <v>25.78</v>
      </c>
      <c r="F171" s="28">
        <v>17.18</v>
      </c>
      <c r="G171" s="27">
        <v>192.48</v>
      </c>
      <c r="H171" s="27">
        <v>96.24</v>
      </c>
      <c r="I171" s="28">
        <v>57.74</v>
      </c>
      <c r="J171" s="28">
        <v>38.5</v>
      </c>
      <c r="K171" s="45">
        <v>0</v>
      </c>
      <c r="L171" s="45">
        <v>0</v>
      </c>
      <c r="M171" s="45">
        <v>0</v>
      </c>
      <c r="N171" s="27">
        <v>107.4</v>
      </c>
      <c r="O171" s="27">
        <v>64.44</v>
      </c>
      <c r="P171" s="28">
        <v>25.78</v>
      </c>
      <c r="Q171" s="28">
        <v>17.18</v>
      </c>
      <c r="R171" s="27">
        <v>192.48</v>
      </c>
      <c r="S171" s="27">
        <v>96.24</v>
      </c>
      <c r="T171" s="28">
        <v>57.74</v>
      </c>
      <c r="U171" s="28">
        <v>38.5</v>
      </c>
      <c r="V171" s="50">
        <v>88.48</v>
      </c>
      <c r="W171" s="51">
        <v>48</v>
      </c>
      <c r="X171" s="50">
        <v>40.479999999999997</v>
      </c>
      <c r="Y171" s="50">
        <v>121.86</v>
      </c>
      <c r="Z171" s="51">
        <v>67</v>
      </c>
      <c r="AA171" s="50">
        <v>54.86</v>
      </c>
      <c r="AB171" s="50">
        <v>1.73999999999999</v>
      </c>
      <c r="AC171" s="51">
        <v>16.440000000000001</v>
      </c>
      <c r="AD171" s="50">
        <v>-14.7</v>
      </c>
      <c r="AE171" s="50">
        <v>32.119999999999997</v>
      </c>
      <c r="AF171" s="51">
        <v>29.24</v>
      </c>
      <c r="AG171" s="51">
        <v>2.88</v>
      </c>
      <c r="AH171" s="50">
        <v>33.86</v>
      </c>
      <c r="AI171" s="51">
        <v>33.86</v>
      </c>
      <c r="AJ171" s="51">
        <v>0</v>
      </c>
      <c r="AK171" s="51">
        <v>1.73999999999999</v>
      </c>
      <c r="AL171" s="50">
        <v>32.119999999999997</v>
      </c>
      <c r="AM171" s="51">
        <v>32.119999999999997</v>
      </c>
      <c r="AN171" s="50">
        <v>0</v>
      </c>
      <c r="AO171" s="59"/>
    </row>
    <row r="172" spans="1:41" s="1" customFormat="1" ht="11.25">
      <c r="A172" s="738"/>
      <c r="B172" s="72" t="s">
        <v>121</v>
      </c>
      <c r="C172" s="27">
        <v>589.20000000000005</v>
      </c>
      <c r="D172" s="27">
        <v>472.08</v>
      </c>
      <c r="E172" s="28">
        <v>93.7</v>
      </c>
      <c r="F172" s="28">
        <v>23.42</v>
      </c>
      <c r="G172" s="27">
        <v>1070.8800000000001</v>
      </c>
      <c r="H172" s="27">
        <v>713.92</v>
      </c>
      <c r="I172" s="28">
        <v>285.57</v>
      </c>
      <c r="J172" s="28">
        <v>71.3900000000002</v>
      </c>
      <c r="K172" s="45">
        <v>0</v>
      </c>
      <c r="L172" s="45">
        <v>0</v>
      </c>
      <c r="M172" s="45">
        <v>0</v>
      </c>
      <c r="N172" s="27">
        <v>589.20000000000005</v>
      </c>
      <c r="O172" s="27">
        <v>472.08</v>
      </c>
      <c r="P172" s="28">
        <v>93.7</v>
      </c>
      <c r="Q172" s="28">
        <v>23.42</v>
      </c>
      <c r="R172" s="27">
        <v>1070.8800000000001</v>
      </c>
      <c r="S172" s="27">
        <v>713.92</v>
      </c>
      <c r="T172" s="28">
        <v>285.57</v>
      </c>
      <c r="U172" s="28">
        <v>71.3900000000002</v>
      </c>
      <c r="V172" s="50">
        <v>558.54999999999995</v>
      </c>
      <c r="W172" s="51">
        <v>407.2</v>
      </c>
      <c r="X172" s="50">
        <v>151.35</v>
      </c>
      <c r="Y172" s="50">
        <v>856.42</v>
      </c>
      <c r="Z172" s="51">
        <v>577</v>
      </c>
      <c r="AA172" s="50">
        <v>279.42</v>
      </c>
      <c r="AB172" s="50">
        <v>7.2300000000000599</v>
      </c>
      <c r="AC172" s="51">
        <v>64.880000000000095</v>
      </c>
      <c r="AD172" s="50">
        <v>-57.65</v>
      </c>
      <c r="AE172" s="50">
        <v>143.07</v>
      </c>
      <c r="AF172" s="51">
        <v>136.91999999999999</v>
      </c>
      <c r="AG172" s="51">
        <v>6.1499999999999799</v>
      </c>
      <c r="AH172" s="50">
        <v>150.30000000000001</v>
      </c>
      <c r="AI172" s="51">
        <v>150.30000000000001</v>
      </c>
      <c r="AJ172" s="51">
        <v>0</v>
      </c>
      <c r="AK172" s="51">
        <v>7.2300000000000599</v>
      </c>
      <c r="AL172" s="50">
        <v>143.07</v>
      </c>
      <c r="AM172" s="51">
        <v>143.07</v>
      </c>
      <c r="AN172" s="50">
        <v>0</v>
      </c>
      <c r="AO172" s="59"/>
    </row>
    <row r="173" spans="1:41" s="1" customFormat="1" ht="11.25">
      <c r="A173" s="738"/>
      <c r="B173" s="72" t="s">
        <v>122</v>
      </c>
      <c r="C173" s="27">
        <v>377.6</v>
      </c>
      <c r="D173" s="27">
        <v>302.44</v>
      </c>
      <c r="E173" s="28">
        <v>60.13</v>
      </c>
      <c r="F173" s="28">
        <v>15.03</v>
      </c>
      <c r="G173" s="27">
        <v>605.04</v>
      </c>
      <c r="H173" s="27">
        <v>403.36</v>
      </c>
      <c r="I173" s="28">
        <v>161.34</v>
      </c>
      <c r="J173" s="28">
        <v>40.339999999999897</v>
      </c>
      <c r="K173" s="45">
        <v>0</v>
      </c>
      <c r="L173" s="45">
        <v>0</v>
      </c>
      <c r="M173" s="45">
        <v>0</v>
      </c>
      <c r="N173" s="27">
        <v>377.6</v>
      </c>
      <c r="O173" s="27">
        <v>302.44</v>
      </c>
      <c r="P173" s="28">
        <v>60.13</v>
      </c>
      <c r="Q173" s="28">
        <v>15.03</v>
      </c>
      <c r="R173" s="27">
        <v>605.04</v>
      </c>
      <c r="S173" s="27">
        <v>403.36</v>
      </c>
      <c r="T173" s="28">
        <v>161.34</v>
      </c>
      <c r="U173" s="28">
        <v>40.339999999999897</v>
      </c>
      <c r="V173" s="50">
        <v>354.36</v>
      </c>
      <c r="W173" s="51">
        <v>226.6</v>
      </c>
      <c r="X173" s="50">
        <v>127.76</v>
      </c>
      <c r="Y173" s="50">
        <v>481.74</v>
      </c>
      <c r="Z173" s="51">
        <v>317</v>
      </c>
      <c r="AA173" s="50">
        <v>164.74</v>
      </c>
      <c r="AB173" s="50">
        <v>8.2100000000000097</v>
      </c>
      <c r="AC173" s="51">
        <v>75.84</v>
      </c>
      <c r="AD173" s="50">
        <v>-67.63</v>
      </c>
      <c r="AE173" s="50">
        <v>82.96</v>
      </c>
      <c r="AF173" s="51">
        <v>86.36</v>
      </c>
      <c r="AG173" s="51">
        <v>-3.4000000000000101</v>
      </c>
      <c r="AH173" s="50">
        <v>91.17</v>
      </c>
      <c r="AI173" s="51">
        <v>91.17</v>
      </c>
      <c r="AJ173" s="51">
        <v>0</v>
      </c>
      <c r="AK173" s="51">
        <v>8.2100000000000097</v>
      </c>
      <c r="AL173" s="50">
        <v>82.96</v>
      </c>
      <c r="AM173" s="51">
        <v>82.96</v>
      </c>
      <c r="AN173" s="50">
        <v>0</v>
      </c>
      <c r="AO173" s="59"/>
    </row>
    <row r="174" spans="1:41" s="1" customFormat="1" ht="10.5">
      <c r="A174" s="738" t="s">
        <v>326</v>
      </c>
      <c r="B174" s="70" t="s">
        <v>123</v>
      </c>
      <c r="C174" s="21">
        <v>1884.6</v>
      </c>
      <c r="D174" s="21">
        <v>1337.72</v>
      </c>
      <c r="E174" s="24">
        <v>262.82</v>
      </c>
      <c r="F174" s="24">
        <v>284.06</v>
      </c>
      <c r="G174" s="21">
        <v>7151.28</v>
      </c>
      <c r="H174" s="21">
        <v>3841.52</v>
      </c>
      <c r="I174" s="24">
        <v>1475.98</v>
      </c>
      <c r="J174" s="24">
        <v>1833.78</v>
      </c>
      <c r="K174" s="21">
        <v>0</v>
      </c>
      <c r="L174" s="21">
        <v>0</v>
      </c>
      <c r="M174" s="21">
        <v>0</v>
      </c>
      <c r="N174" s="21">
        <v>1884.6</v>
      </c>
      <c r="O174" s="21">
        <v>1337.72</v>
      </c>
      <c r="P174" s="24">
        <v>262.82</v>
      </c>
      <c r="Q174" s="24">
        <v>284.06</v>
      </c>
      <c r="R174" s="21">
        <v>7151.28</v>
      </c>
      <c r="S174" s="21">
        <v>3841.52</v>
      </c>
      <c r="T174" s="24">
        <v>1475.98</v>
      </c>
      <c r="U174" s="24">
        <v>1833.78</v>
      </c>
      <c r="V174" s="24">
        <v>1674.41</v>
      </c>
      <c r="W174" s="24">
        <v>1226.48</v>
      </c>
      <c r="X174" s="24">
        <v>447.93</v>
      </c>
      <c r="Y174" s="24">
        <v>5007.49</v>
      </c>
      <c r="Z174" s="24">
        <v>3563.56</v>
      </c>
      <c r="AA174" s="24">
        <v>1443.93</v>
      </c>
      <c r="AB174" s="24">
        <v>-73.87</v>
      </c>
      <c r="AC174" s="24">
        <v>111.24</v>
      </c>
      <c r="AD174" s="24">
        <v>-185.11</v>
      </c>
      <c r="AE174" s="24">
        <v>310.01</v>
      </c>
      <c r="AF174" s="24">
        <v>277.95999999999998</v>
      </c>
      <c r="AG174" s="24">
        <v>32.049999999999997</v>
      </c>
      <c r="AH174" s="24">
        <v>236.14</v>
      </c>
      <c r="AI174" s="24">
        <v>432.46</v>
      </c>
      <c r="AJ174" s="24">
        <v>-196.32</v>
      </c>
      <c r="AK174" s="24">
        <v>-73.87</v>
      </c>
      <c r="AL174" s="24">
        <v>310.01</v>
      </c>
      <c r="AM174" s="24">
        <v>506.33</v>
      </c>
      <c r="AN174" s="24">
        <v>-196.32</v>
      </c>
      <c r="AO174" s="59"/>
    </row>
    <row r="175" spans="1:41" s="1" customFormat="1" ht="21">
      <c r="A175" s="738"/>
      <c r="B175" s="71" t="s">
        <v>327</v>
      </c>
      <c r="C175" s="27">
        <v>758.8</v>
      </c>
      <c r="D175" s="27">
        <v>459.6</v>
      </c>
      <c r="E175" s="28">
        <v>74.56</v>
      </c>
      <c r="F175" s="28">
        <v>224.64</v>
      </c>
      <c r="G175" s="27">
        <v>3612.88</v>
      </c>
      <c r="H175" s="27">
        <v>1694.28</v>
      </c>
      <c r="I175" s="28">
        <v>456.6</v>
      </c>
      <c r="J175" s="28">
        <v>1462</v>
      </c>
      <c r="K175" s="27">
        <v>0</v>
      </c>
      <c r="L175" s="27">
        <v>0</v>
      </c>
      <c r="M175" s="27">
        <v>0</v>
      </c>
      <c r="N175" s="27">
        <v>758.8</v>
      </c>
      <c r="O175" s="27">
        <v>459.6</v>
      </c>
      <c r="P175" s="28">
        <v>74.56</v>
      </c>
      <c r="Q175" s="28">
        <v>224.64</v>
      </c>
      <c r="R175" s="27">
        <v>3612.88</v>
      </c>
      <c r="S175" s="27">
        <v>1694.28</v>
      </c>
      <c r="T175" s="28">
        <v>456.6</v>
      </c>
      <c r="U175" s="28">
        <v>1462</v>
      </c>
      <c r="V175" s="28">
        <v>643.02</v>
      </c>
      <c r="W175" s="28">
        <v>533.86</v>
      </c>
      <c r="X175" s="28">
        <v>109.16</v>
      </c>
      <c r="Y175" s="28">
        <v>2182.98</v>
      </c>
      <c r="Z175" s="28">
        <v>1726.08</v>
      </c>
      <c r="AA175" s="28">
        <v>456.9</v>
      </c>
      <c r="AB175" s="28">
        <v>-108.86</v>
      </c>
      <c r="AC175" s="28">
        <v>-74.260000000000005</v>
      </c>
      <c r="AD175" s="28">
        <v>-34.6</v>
      </c>
      <c r="AE175" s="28">
        <v>-32.1</v>
      </c>
      <c r="AF175" s="28">
        <v>-31.8</v>
      </c>
      <c r="AG175" s="28">
        <v>-0.29999999999999699</v>
      </c>
      <c r="AH175" s="28">
        <v>-140.96</v>
      </c>
      <c r="AI175" s="28">
        <v>2.0600000000000298</v>
      </c>
      <c r="AJ175" s="28">
        <v>-143.02000000000001</v>
      </c>
      <c r="AK175" s="28">
        <v>-108.86</v>
      </c>
      <c r="AL175" s="28">
        <v>-32.1</v>
      </c>
      <c r="AM175" s="28">
        <v>110.92</v>
      </c>
      <c r="AN175" s="28">
        <v>-143.02000000000001</v>
      </c>
      <c r="AO175" s="59"/>
    </row>
    <row r="176" spans="1:41" s="1" customFormat="1" ht="11.25">
      <c r="A176" s="738"/>
      <c r="B176" s="15" t="s">
        <v>124</v>
      </c>
      <c r="C176" s="27">
        <v>386</v>
      </c>
      <c r="D176" s="27">
        <v>235.92</v>
      </c>
      <c r="E176" s="28">
        <v>0</v>
      </c>
      <c r="F176" s="28">
        <v>150.08000000000001</v>
      </c>
      <c r="G176" s="27">
        <v>1786.48</v>
      </c>
      <c r="H176" s="27">
        <v>781.08</v>
      </c>
      <c r="I176" s="28">
        <v>0</v>
      </c>
      <c r="J176" s="28">
        <v>1005.4</v>
      </c>
      <c r="K176" s="45">
        <v>0</v>
      </c>
      <c r="L176" s="45">
        <v>0</v>
      </c>
      <c r="M176" s="45">
        <v>0</v>
      </c>
      <c r="N176" s="27">
        <v>386</v>
      </c>
      <c r="O176" s="27">
        <v>235.92</v>
      </c>
      <c r="P176" s="28">
        <v>0</v>
      </c>
      <c r="Q176" s="28">
        <v>150.08000000000001</v>
      </c>
      <c r="R176" s="27">
        <v>1786.48</v>
      </c>
      <c r="S176" s="27">
        <v>781.08</v>
      </c>
      <c r="T176" s="28">
        <v>0</v>
      </c>
      <c r="U176" s="28">
        <v>1005.4</v>
      </c>
      <c r="V176" s="50">
        <v>255.86</v>
      </c>
      <c r="W176" s="51">
        <v>255.86</v>
      </c>
      <c r="X176" s="50">
        <v>0</v>
      </c>
      <c r="Y176" s="50">
        <v>791.88</v>
      </c>
      <c r="Z176" s="51">
        <v>791.88</v>
      </c>
      <c r="AA176" s="50">
        <v>0</v>
      </c>
      <c r="AB176" s="50">
        <v>-19.940000000000001</v>
      </c>
      <c r="AC176" s="51">
        <v>-19.940000000000001</v>
      </c>
      <c r="AD176" s="50">
        <v>0</v>
      </c>
      <c r="AE176" s="50">
        <v>-10.8</v>
      </c>
      <c r="AF176" s="51">
        <v>-10.8</v>
      </c>
      <c r="AG176" s="51">
        <v>0</v>
      </c>
      <c r="AH176" s="50">
        <v>-30.74</v>
      </c>
      <c r="AI176" s="51">
        <v>0</v>
      </c>
      <c r="AJ176" s="51">
        <v>-30.74</v>
      </c>
      <c r="AK176" s="51">
        <v>-19.940000000000001</v>
      </c>
      <c r="AL176" s="50">
        <v>-10.8</v>
      </c>
      <c r="AM176" s="51">
        <v>19.940000000000001</v>
      </c>
      <c r="AN176" s="50">
        <v>-30.74</v>
      </c>
      <c r="AO176" s="59"/>
    </row>
    <row r="177" spans="1:41" s="1" customFormat="1" ht="11.25">
      <c r="A177" s="738"/>
      <c r="B177" s="15" t="s">
        <v>125</v>
      </c>
      <c r="C177" s="27">
        <v>47.2</v>
      </c>
      <c r="D177" s="27">
        <v>28.32</v>
      </c>
      <c r="E177" s="28">
        <v>9.44</v>
      </c>
      <c r="F177" s="28">
        <v>9.44</v>
      </c>
      <c r="G177" s="27">
        <v>408.72</v>
      </c>
      <c r="H177" s="27">
        <v>204.36</v>
      </c>
      <c r="I177" s="28">
        <v>102.18</v>
      </c>
      <c r="J177" s="28">
        <v>102.18</v>
      </c>
      <c r="K177" s="45">
        <v>0</v>
      </c>
      <c r="L177" s="45">
        <v>0</v>
      </c>
      <c r="M177" s="45">
        <v>0</v>
      </c>
      <c r="N177" s="27">
        <v>47.2</v>
      </c>
      <c r="O177" s="27">
        <v>28.32</v>
      </c>
      <c r="P177" s="28">
        <v>9.44</v>
      </c>
      <c r="Q177" s="28">
        <v>9.44</v>
      </c>
      <c r="R177" s="27">
        <v>408.72</v>
      </c>
      <c r="S177" s="27">
        <v>204.36</v>
      </c>
      <c r="T177" s="28">
        <v>102.18</v>
      </c>
      <c r="U177" s="28">
        <v>102.18</v>
      </c>
      <c r="V177" s="50">
        <v>47</v>
      </c>
      <c r="W177" s="51">
        <v>35</v>
      </c>
      <c r="X177" s="50">
        <v>12</v>
      </c>
      <c r="Y177" s="50">
        <v>295.24</v>
      </c>
      <c r="Z177" s="51">
        <v>193</v>
      </c>
      <c r="AA177" s="50">
        <v>102.24</v>
      </c>
      <c r="AB177" s="50">
        <v>-9.24</v>
      </c>
      <c r="AC177" s="51">
        <v>-6.68</v>
      </c>
      <c r="AD177" s="50">
        <v>-2.56</v>
      </c>
      <c r="AE177" s="50">
        <v>11.3</v>
      </c>
      <c r="AF177" s="51">
        <v>11.36</v>
      </c>
      <c r="AG177" s="51">
        <v>-5.9999999999988098E-2</v>
      </c>
      <c r="AH177" s="50">
        <v>2.0600000000000298</v>
      </c>
      <c r="AI177" s="51">
        <v>2.0600000000000298</v>
      </c>
      <c r="AJ177" s="51">
        <v>0</v>
      </c>
      <c r="AK177" s="51">
        <v>-9.24</v>
      </c>
      <c r="AL177" s="50">
        <v>11.3</v>
      </c>
      <c r="AM177" s="51">
        <v>11.3</v>
      </c>
      <c r="AN177" s="50">
        <v>0</v>
      </c>
      <c r="AO177" s="59"/>
    </row>
    <row r="178" spans="1:41" s="1" customFormat="1" ht="11.25">
      <c r="A178" s="738"/>
      <c r="B178" s="15" t="s">
        <v>126</v>
      </c>
      <c r="C178" s="27">
        <v>325.60000000000002</v>
      </c>
      <c r="D178" s="27">
        <v>195.36</v>
      </c>
      <c r="E178" s="28">
        <v>65.12</v>
      </c>
      <c r="F178" s="28">
        <v>65.12</v>
      </c>
      <c r="G178" s="27">
        <v>1417.68</v>
      </c>
      <c r="H178" s="27">
        <v>708.84</v>
      </c>
      <c r="I178" s="28">
        <v>354.42</v>
      </c>
      <c r="J178" s="28">
        <v>354.42</v>
      </c>
      <c r="K178" s="45">
        <v>0</v>
      </c>
      <c r="L178" s="45">
        <v>0</v>
      </c>
      <c r="M178" s="45">
        <v>0</v>
      </c>
      <c r="N178" s="27">
        <v>325.60000000000002</v>
      </c>
      <c r="O178" s="27">
        <v>195.36</v>
      </c>
      <c r="P178" s="28">
        <v>65.12</v>
      </c>
      <c r="Q178" s="28">
        <v>65.12</v>
      </c>
      <c r="R178" s="27">
        <v>1417.68</v>
      </c>
      <c r="S178" s="27">
        <v>708.84</v>
      </c>
      <c r="T178" s="28">
        <v>354.42</v>
      </c>
      <c r="U178" s="28">
        <v>354.42</v>
      </c>
      <c r="V178" s="50">
        <v>340.16</v>
      </c>
      <c r="W178" s="51">
        <v>243</v>
      </c>
      <c r="X178" s="50">
        <v>97.16</v>
      </c>
      <c r="Y178" s="50">
        <v>1095.8599999999999</v>
      </c>
      <c r="Z178" s="51">
        <v>741.2</v>
      </c>
      <c r="AA178" s="50">
        <v>354.66</v>
      </c>
      <c r="AB178" s="50">
        <v>-79.680000000000007</v>
      </c>
      <c r="AC178" s="51">
        <v>-47.64</v>
      </c>
      <c r="AD178" s="50">
        <v>-32.04</v>
      </c>
      <c r="AE178" s="50">
        <v>-32.6</v>
      </c>
      <c r="AF178" s="51">
        <v>-32.36</v>
      </c>
      <c r="AG178" s="51">
        <v>-0.24000000000000901</v>
      </c>
      <c r="AH178" s="50">
        <v>-112.28</v>
      </c>
      <c r="AI178" s="51">
        <v>0</v>
      </c>
      <c r="AJ178" s="51">
        <v>-112.28</v>
      </c>
      <c r="AK178" s="51">
        <v>-79.680000000000007</v>
      </c>
      <c r="AL178" s="50">
        <v>-32.6</v>
      </c>
      <c r="AM178" s="51">
        <v>79.680000000000007</v>
      </c>
      <c r="AN178" s="50">
        <v>-112.28</v>
      </c>
      <c r="AO178" s="59"/>
    </row>
    <row r="179" spans="1:41" s="1" customFormat="1" ht="11.25">
      <c r="A179" s="738"/>
      <c r="B179" s="71" t="s">
        <v>128</v>
      </c>
      <c r="C179" s="27">
        <v>201.4</v>
      </c>
      <c r="D179" s="27">
        <v>161.72</v>
      </c>
      <c r="E179" s="28">
        <v>27.78</v>
      </c>
      <c r="F179" s="28">
        <v>11.9</v>
      </c>
      <c r="G179" s="27">
        <v>834.4</v>
      </c>
      <c r="H179" s="27">
        <v>513.91999999999996</v>
      </c>
      <c r="I179" s="28">
        <v>224.34</v>
      </c>
      <c r="J179" s="28">
        <v>96.14</v>
      </c>
      <c r="K179" s="45">
        <v>0</v>
      </c>
      <c r="L179" s="45">
        <v>0</v>
      </c>
      <c r="M179" s="45">
        <v>0</v>
      </c>
      <c r="N179" s="27">
        <v>201.4</v>
      </c>
      <c r="O179" s="27">
        <v>161.72</v>
      </c>
      <c r="P179" s="28">
        <v>27.78</v>
      </c>
      <c r="Q179" s="28">
        <v>11.9</v>
      </c>
      <c r="R179" s="27">
        <v>834.4</v>
      </c>
      <c r="S179" s="27">
        <v>513.91999999999996</v>
      </c>
      <c r="T179" s="28">
        <v>224.34</v>
      </c>
      <c r="U179" s="28">
        <v>96.14</v>
      </c>
      <c r="V179" s="50">
        <v>184.59</v>
      </c>
      <c r="W179" s="51">
        <v>141.71</v>
      </c>
      <c r="X179" s="50">
        <v>42.88</v>
      </c>
      <c r="Y179" s="50">
        <v>683.68</v>
      </c>
      <c r="Z179" s="51">
        <v>468.48</v>
      </c>
      <c r="AA179" s="50">
        <v>215.2</v>
      </c>
      <c r="AB179" s="50">
        <v>4.91</v>
      </c>
      <c r="AC179" s="51">
        <v>20.010000000000002</v>
      </c>
      <c r="AD179" s="50">
        <v>-15.1</v>
      </c>
      <c r="AE179" s="50">
        <v>54.58</v>
      </c>
      <c r="AF179" s="51">
        <v>45.440000000000097</v>
      </c>
      <c r="AG179" s="51">
        <v>9.1399999999999899</v>
      </c>
      <c r="AH179" s="50">
        <v>59.49</v>
      </c>
      <c r="AI179" s="51">
        <v>59.49</v>
      </c>
      <c r="AJ179" s="51">
        <v>0</v>
      </c>
      <c r="AK179" s="51">
        <v>4.91</v>
      </c>
      <c r="AL179" s="50">
        <v>54.58</v>
      </c>
      <c r="AM179" s="51">
        <v>54.58</v>
      </c>
      <c r="AN179" s="50">
        <v>0</v>
      </c>
      <c r="AO179" s="59"/>
    </row>
    <row r="180" spans="1:41" s="1" customFormat="1" ht="11.25">
      <c r="A180" s="738"/>
      <c r="B180" s="71" t="s">
        <v>129</v>
      </c>
      <c r="C180" s="27">
        <v>44</v>
      </c>
      <c r="D180" s="27">
        <v>35.68</v>
      </c>
      <c r="E180" s="28">
        <v>5.82</v>
      </c>
      <c r="F180" s="28">
        <v>2.5</v>
      </c>
      <c r="G180" s="27">
        <v>424.32</v>
      </c>
      <c r="H180" s="27">
        <v>282.88</v>
      </c>
      <c r="I180" s="28">
        <v>99.01</v>
      </c>
      <c r="J180" s="28">
        <v>42.43</v>
      </c>
      <c r="K180" s="45">
        <v>0</v>
      </c>
      <c r="L180" s="45">
        <v>0</v>
      </c>
      <c r="M180" s="45">
        <v>0</v>
      </c>
      <c r="N180" s="27">
        <v>44</v>
      </c>
      <c r="O180" s="27">
        <v>35.68</v>
      </c>
      <c r="P180" s="28">
        <v>5.82</v>
      </c>
      <c r="Q180" s="28">
        <v>2.5</v>
      </c>
      <c r="R180" s="27">
        <v>424.32</v>
      </c>
      <c r="S180" s="27">
        <v>282.88</v>
      </c>
      <c r="T180" s="28">
        <v>99.01</v>
      </c>
      <c r="U180" s="28">
        <v>42.43</v>
      </c>
      <c r="V180" s="50">
        <v>43.2</v>
      </c>
      <c r="W180" s="51">
        <v>37.200000000000003</v>
      </c>
      <c r="X180" s="50">
        <v>6</v>
      </c>
      <c r="Y180" s="50">
        <v>450</v>
      </c>
      <c r="Z180" s="51">
        <v>333</v>
      </c>
      <c r="AA180" s="50">
        <v>117</v>
      </c>
      <c r="AB180" s="50">
        <v>-1.7</v>
      </c>
      <c r="AC180" s="51">
        <v>-1.52</v>
      </c>
      <c r="AD180" s="50">
        <v>-0.18</v>
      </c>
      <c r="AE180" s="50">
        <v>-68.11</v>
      </c>
      <c r="AF180" s="51">
        <v>-50.12</v>
      </c>
      <c r="AG180" s="51">
        <v>-17.989999999999998</v>
      </c>
      <c r="AH180" s="50">
        <v>-69.81</v>
      </c>
      <c r="AI180" s="51">
        <v>0</v>
      </c>
      <c r="AJ180" s="51">
        <v>-69.81</v>
      </c>
      <c r="AK180" s="51">
        <v>-1.7</v>
      </c>
      <c r="AL180" s="50">
        <v>-68.11</v>
      </c>
      <c r="AM180" s="51">
        <v>1.7</v>
      </c>
      <c r="AN180" s="50">
        <v>-69.81</v>
      </c>
      <c r="AO180" s="59"/>
    </row>
    <row r="181" spans="1:41" s="1" customFormat="1" ht="11.25">
      <c r="A181" s="738"/>
      <c r="B181" s="71" t="s">
        <v>130</v>
      </c>
      <c r="C181" s="27">
        <v>130.6</v>
      </c>
      <c r="D181" s="27">
        <v>79.8</v>
      </c>
      <c r="E181" s="28">
        <v>35.56</v>
      </c>
      <c r="F181" s="28">
        <v>15.24</v>
      </c>
      <c r="G181" s="27">
        <v>947.28</v>
      </c>
      <c r="H181" s="27">
        <v>473.64</v>
      </c>
      <c r="I181" s="28">
        <v>331.55</v>
      </c>
      <c r="J181" s="28">
        <v>142.09</v>
      </c>
      <c r="K181" s="45">
        <v>0</v>
      </c>
      <c r="L181" s="45">
        <v>0</v>
      </c>
      <c r="M181" s="45">
        <v>0</v>
      </c>
      <c r="N181" s="27">
        <v>130.6</v>
      </c>
      <c r="O181" s="27">
        <v>79.8</v>
      </c>
      <c r="P181" s="28">
        <v>35.56</v>
      </c>
      <c r="Q181" s="28">
        <v>15.24</v>
      </c>
      <c r="R181" s="27">
        <v>947.28</v>
      </c>
      <c r="S181" s="27">
        <v>473.64</v>
      </c>
      <c r="T181" s="28">
        <v>331.55</v>
      </c>
      <c r="U181" s="28">
        <v>142.09</v>
      </c>
      <c r="V181" s="50">
        <v>114.23</v>
      </c>
      <c r="W181" s="51">
        <v>76.7</v>
      </c>
      <c r="X181" s="50">
        <v>37.53</v>
      </c>
      <c r="Y181" s="50">
        <v>679.07</v>
      </c>
      <c r="Z181" s="51">
        <v>366</v>
      </c>
      <c r="AA181" s="50">
        <v>313.07</v>
      </c>
      <c r="AB181" s="50">
        <v>1.1299999999999999</v>
      </c>
      <c r="AC181" s="51">
        <v>3.0999999999999899</v>
      </c>
      <c r="AD181" s="50">
        <v>-1.97</v>
      </c>
      <c r="AE181" s="50">
        <v>126.12</v>
      </c>
      <c r="AF181" s="51">
        <v>107.64</v>
      </c>
      <c r="AG181" s="51">
        <v>18.48</v>
      </c>
      <c r="AH181" s="50">
        <v>127.25</v>
      </c>
      <c r="AI181" s="51">
        <v>110.74</v>
      </c>
      <c r="AJ181" s="51">
        <v>16.510000000000002</v>
      </c>
      <c r="AK181" s="51">
        <v>1.1299999999999999</v>
      </c>
      <c r="AL181" s="50">
        <v>126.12</v>
      </c>
      <c r="AM181" s="51">
        <v>109.61</v>
      </c>
      <c r="AN181" s="50">
        <v>16.510000000000002</v>
      </c>
      <c r="AO181" s="59"/>
    </row>
    <row r="182" spans="1:41" s="1" customFormat="1" ht="11.25">
      <c r="A182" s="738"/>
      <c r="B182" s="72" t="s">
        <v>131</v>
      </c>
      <c r="C182" s="27">
        <v>749.8</v>
      </c>
      <c r="D182" s="27">
        <v>600.91999999999996</v>
      </c>
      <c r="E182" s="28">
        <v>119.1</v>
      </c>
      <c r="F182" s="28">
        <v>29.78</v>
      </c>
      <c r="G182" s="27">
        <v>1332.4</v>
      </c>
      <c r="H182" s="27">
        <v>876.8</v>
      </c>
      <c r="I182" s="28">
        <v>364.48</v>
      </c>
      <c r="J182" s="28">
        <v>91.119999999999905</v>
      </c>
      <c r="K182" s="45">
        <v>0</v>
      </c>
      <c r="L182" s="45">
        <v>0</v>
      </c>
      <c r="M182" s="45">
        <v>0</v>
      </c>
      <c r="N182" s="27">
        <v>749.8</v>
      </c>
      <c r="O182" s="27">
        <v>600.91999999999996</v>
      </c>
      <c r="P182" s="28">
        <v>119.1</v>
      </c>
      <c r="Q182" s="28">
        <v>29.78</v>
      </c>
      <c r="R182" s="27">
        <v>1332.4</v>
      </c>
      <c r="S182" s="27">
        <v>876.8</v>
      </c>
      <c r="T182" s="28">
        <v>364.48</v>
      </c>
      <c r="U182" s="28">
        <v>91.119999999999905</v>
      </c>
      <c r="V182" s="50">
        <v>689.37</v>
      </c>
      <c r="W182" s="51">
        <v>437.01</v>
      </c>
      <c r="X182" s="50">
        <v>252.36</v>
      </c>
      <c r="Y182" s="50">
        <v>1011.76</v>
      </c>
      <c r="Z182" s="51">
        <v>670</v>
      </c>
      <c r="AA182" s="50">
        <v>341.76</v>
      </c>
      <c r="AB182" s="50">
        <v>30.65</v>
      </c>
      <c r="AC182" s="51">
        <v>163.91</v>
      </c>
      <c r="AD182" s="50">
        <v>-133.26</v>
      </c>
      <c r="AE182" s="50">
        <v>229.52</v>
      </c>
      <c r="AF182" s="51">
        <v>206.8</v>
      </c>
      <c r="AG182" s="51">
        <v>22.72</v>
      </c>
      <c r="AH182" s="50">
        <v>260.17</v>
      </c>
      <c r="AI182" s="51">
        <v>260.17</v>
      </c>
      <c r="AJ182" s="51">
        <v>0</v>
      </c>
      <c r="AK182" s="51">
        <v>30.65</v>
      </c>
      <c r="AL182" s="50">
        <v>229.52</v>
      </c>
      <c r="AM182" s="51">
        <v>229.52</v>
      </c>
      <c r="AN182" s="50">
        <v>0</v>
      </c>
      <c r="AO182" s="59"/>
    </row>
    <row r="183" spans="1:41" s="1" customFormat="1" ht="10.5">
      <c r="A183" s="738" t="s">
        <v>328</v>
      </c>
      <c r="B183" s="70" t="s">
        <v>132</v>
      </c>
      <c r="C183" s="21">
        <v>2421.6</v>
      </c>
      <c r="D183" s="21">
        <v>1670.84</v>
      </c>
      <c r="E183" s="24">
        <v>376.61</v>
      </c>
      <c r="F183" s="24">
        <v>374.15</v>
      </c>
      <c r="G183" s="21">
        <v>16268.72</v>
      </c>
      <c r="H183" s="21">
        <v>9133.24</v>
      </c>
      <c r="I183" s="24">
        <v>3455.75</v>
      </c>
      <c r="J183" s="24">
        <v>3679.73</v>
      </c>
      <c r="K183" s="21">
        <v>0</v>
      </c>
      <c r="L183" s="21">
        <v>0</v>
      </c>
      <c r="M183" s="21">
        <v>0</v>
      </c>
      <c r="N183" s="21">
        <v>2421.6</v>
      </c>
      <c r="O183" s="21">
        <v>1670.84</v>
      </c>
      <c r="P183" s="24">
        <v>376.61</v>
      </c>
      <c r="Q183" s="24">
        <v>374.15</v>
      </c>
      <c r="R183" s="21">
        <v>16268.72</v>
      </c>
      <c r="S183" s="21">
        <v>9133.24</v>
      </c>
      <c r="T183" s="24">
        <v>3455.75</v>
      </c>
      <c r="U183" s="24">
        <v>3679.73</v>
      </c>
      <c r="V183" s="24">
        <v>1996.45</v>
      </c>
      <c r="W183" s="24">
        <v>1383.02</v>
      </c>
      <c r="X183" s="24">
        <v>613.42999999999995</v>
      </c>
      <c r="Y183" s="24">
        <v>11312.6</v>
      </c>
      <c r="Z183" s="24">
        <v>7863.19</v>
      </c>
      <c r="AA183" s="24">
        <v>3449.41</v>
      </c>
      <c r="AB183" s="24">
        <v>50.999999999999901</v>
      </c>
      <c r="AC183" s="24">
        <v>287.82</v>
      </c>
      <c r="AD183" s="24">
        <v>-236.82</v>
      </c>
      <c r="AE183" s="24">
        <v>1276.3900000000001</v>
      </c>
      <c r="AF183" s="24">
        <v>1270.05</v>
      </c>
      <c r="AG183" s="24">
        <v>6.3399999999997299</v>
      </c>
      <c r="AH183" s="24">
        <v>1327.39</v>
      </c>
      <c r="AI183" s="24">
        <v>1327.39</v>
      </c>
      <c r="AJ183" s="24">
        <v>0</v>
      </c>
      <c r="AK183" s="24">
        <v>50.999999999999901</v>
      </c>
      <c r="AL183" s="24">
        <v>1276.3900000000001</v>
      </c>
      <c r="AM183" s="24">
        <v>1276.3900000000001</v>
      </c>
      <c r="AN183" s="24">
        <v>0</v>
      </c>
      <c r="AO183" s="59"/>
    </row>
    <row r="184" spans="1:41" s="1" customFormat="1" ht="21">
      <c r="A184" s="738"/>
      <c r="B184" s="71" t="s">
        <v>329</v>
      </c>
      <c r="C184" s="27">
        <v>1049</v>
      </c>
      <c r="D184" s="27">
        <v>639.96</v>
      </c>
      <c r="E184" s="28">
        <v>120.28</v>
      </c>
      <c r="F184" s="28">
        <v>288.76</v>
      </c>
      <c r="G184" s="27">
        <v>6865.76</v>
      </c>
      <c r="H184" s="27">
        <v>3282.6</v>
      </c>
      <c r="I184" s="28">
        <v>823.16</v>
      </c>
      <c r="J184" s="28">
        <v>2760</v>
      </c>
      <c r="K184" s="27">
        <v>0</v>
      </c>
      <c r="L184" s="27">
        <v>0</v>
      </c>
      <c r="M184" s="27">
        <v>0</v>
      </c>
      <c r="N184" s="27">
        <v>1049</v>
      </c>
      <c r="O184" s="27">
        <v>639.96</v>
      </c>
      <c r="P184" s="28">
        <v>120.28</v>
      </c>
      <c r="Q184" s="28">
        <v>288.76</v>
      </c>
      <c r="R184" s="27">
        <v>6865.76</v>
      </c>
      <c r="S184" s="27">
        <v>3282.6</v>
      </c>
      <c r="T184" s="28">
        <v>823.16</v>
      </c>
      <c r="U184" s="28">
        <v>2760</v>
      </c>
      <c r="V184" s="28">
        <v>708.33</v>
      </c>
      <c r="W184" s="28">
        <v>520.41999999999996</v>
      </c>
      <c r="X184" s="28">
        <v>187.91</v>
      </c>
      <c r="Y184" s="28">
        <v>3612.16</v>
      </c>
      <c r="Z184" s="28">
        <v>2788.8</v>
      </c>
      <c r="AA184" s="28">
        <v>823.36</v>
      </c>
      <c r="AB184" s="28">
        <v>51.91</v>
      </c>
      <c r="AC184" s="28">
        <v>119.54</v>
      </c>
      <c r="AD184" s="28">
        <v>-67.63</v>
      </c>
      <c r="AE184" s="28">
        <v>493.6</v>
      </c>
      <c r="AF184" s="28">
        <v>493.8</v>
      </c>
      <c r="AG184" s="28">
        <v>-0.200000000000045</v>
      </c>
      <c r="AH184" s="28">
        <v>545.51</v>
      </c>
      <c r="AI184" s="28">
        <v>545.51</v>
      </c>
      <c r="AJ184" s="28">
        <v>0</v>
      </c>
      <c r="AK184" s="28">
        <v>51.91</v>
      </c>
      <c r="AL184" s="28">
        <v>493.6</v>
      </c>
      <c r="AM184" s="28">
        <v>493.6</v>
      </c>
      <c r="AN184" s="28">
        <v>0</v>
      </c>
      <c r="AO184" s="59"/>
    </row>
    <row r="185" spans="1:41" s="1" customFormat="1" ht="11.25">
      <c r="A185" s="738"/>
      <c r="B185" s="15" t="s">
        <v>133</v>
      </c>
      <c r="C185" s="27">
        <v>414.6</v>
      </c>
      <c r="D185" s="27">
        <v>259.32</v>
      </c>
      <c r="E185" s="28">
        <v>0</v>
      </c>
      <c r="F185" s="28">
        <v>155.28</v>
      </c>
      <c r="G185" s="27">
        <v>3304.64</v>
      </c>
      <c r="H185" s="27">
        <v>1502.04</v>
      </c>
      <c r="I185" s="28">
        <v>0</v>
      </c>
      <c r="J185" s="28">
        <v>1802.6</v>
      </c>
      <c r="K185" s="45">
        <v>0</v>
      </c>
      <c r="L185" s="45">
        <v>0</v>
      </c>
      <c r="M185" s="45">
        <v>0</v>
      </c>
      <c r="N185" s="27">
        <v>414.6</v>
      </c>
      <c r="O185" s="27">
        <v>259.32</v>
      </c>
      <c r="P185" s="28">
        <v>0</v>
      </c>
      <c r="Q185" s="28">
        <v>155.28</v>
      </c>
      <c r="R185" s="27">
        <v>3304.64</v>
      </c>
      <c r="S185" s="27">
        <v>1502.04</v>
      </c>
      <c r="T185" s="28">
        <v>0</v>
      </c>
      <c r="U185" s="28">
        <v>1802.6</v>
      </c>
      <c r="V185" s="50">
        <v>215.42</v>
      </c>
      <c r="W185" s="51">
        <v>215.42</v>
      </c>
      <c r="X185" s="50">
        <v>0</v>
      </c>
      <c r="Y185" s="50">
        <v>1323.8</v>
      </c>
      <c r="Z185" s="51">
        <v>1323.8</v>
      </c>
      <c r="AA185" s="50">
        <v>0</v>
      </c>
      <c r="AB185" s="50">
        <v>43.9</v>
      </c>
      <c r="AC185" s="51">
        <v>43.9</v>
      </c>
      <c r="AD185" s="50">
        <v>0</v>
      </c>
      <c r="AE185" s="50">
        <v>178.24</v>
      </c>
      <c r="AF185" s="51">
        <v>178.24</v>
      </c>
      <c r="AG185" s="51">
        <v>0</v>
      </c>
      <c r="AH185" s="50">
        <v>222.14</v>
      </c>
      <c r="AI185" s="51">
        <v>222.14</v>
      </c>
      <c r="AJ185" s="51">
        <v>0</v>
      </c>
      <c r="AK185" s="51">
        <v>43.9</v>
      </c>
      <c r="AL185" s="50">
        <v>178.24</v>
      </c>
      <c r="AM185" s="51">
        <v>178.24</v>
      </c>
      <c r="AN185" s="50">
        <v>0</v>
      </c>
      <c r="AO185" s="59"/>
    </row>
    <row r="186" spans="1:41" s="1" customFormat="1" ht="11.25">
      <c r="A186" s="738"/>
      <c r="B186" s="15" t="s">
        <v>134</v>
      </c>
      <c r="C186" s="27">
        <v>469.4</v>
      </c>
      <c r="D186" s="27">
        <v>281.64</v>
      </c>
      <c r="E186" s="28">
        <v>93.88</v>
      </c>
      <c r="F186" s="28">
        <v>93.88</v>
      </c>
      <c r="G186" s="27">
        <v>2218.8000000000002</v>
      </c>
      <c r="H186" s="27">
        <v>1109.4000000000001</v>
      </c>
      <c r="I186" s="28">
        <v>554.70000000000005</v>
      </c>
      <c r="J186" s="28">
        <v>554.70000000000005</v>
      </c>
      <c r="K186" s="45">
        <v>0</v>
      </c>
      <c r="L186" s="45">
        <v>0</v>
      </c>
      <c r="M186" s="45">
        <v>0</v>
      </c>
      <c r="N186" s="27">
        <v>469.4</v>
      </c>
      <c r="O186" s="27">
        <v>281.64</v>
      </c>
      <c r="P186" s="28">
        <v>93.88</v>
      </c>
      <c r="Q186" s="28">
        <v>93.88</v>
      </c>
      <c r="R186" s="27">
        <v>2218.8000000000002</v>
      </c>
      <c r="S186" s="27">
        <v>1109.4000000000001</v>
      </c>
      <c r="T186" s="28">
        <v>554.70000000000005</v>
      </c>
      <c r="U186" s="28">
        <v>554.70000000000005</v>
      </c>
      <c r="V186" s="50">
        <v>369.31</v>
      </c>
      <c r="W186" s="51">
        <v>223</v>
      </c>
      <c r="X186" s="50">
        <v>146.31</v>
      </c>
      <c r="Y186" s="50">
        <v>1451.94</v>
      </c>
      <c r="Z186" s="51">
        <v>897</v>
      </c>
      <c r="AA186" s="50">
        <v>554.94000000000005</v>
      </c>
      <c r="AB186" s="50">
        <v>6.2099999999999804</v>
      </c>
      <c r="AC186" s="51">
        <v>58.64</v>
      </c>
      <c r="AD186" s="50">
        <v>-52.43</v>
      </c>
      <c r="AE186" s="50">
        <v>212.16</v>
      </c>
      <c r="AF186" s="51">
        <v>212.4</v>
      </c>
      <c r="AG186" s="51">
        <v>-0.24000000000000901</v>
      </c>
      <c r="AH186" s="50">
        <v>218.37</v>
      </c>
      <c r="AI186" s="51">
        <v>218.37</v>
      </c>
      <c r="AJ186" s="51">
        <v>0</v>
      </c>
      <c r="AK186" s="51">
        <v>6.2099999999999804</v>
      </c>
      <c r="AL186" s="50">
        <v>212.16</v>
      </c>
      <c r="AM186" s="51">
        <v>212.16</v>
      </c>
      <c r="AN186" s="50">
        <v>0</v>
      </c>
      <c r="AO186" s="59"/>
    </row>
    <row r="187" spans="1:41" s="1" customFormat="1" ht="11.25">
      <c r="A187" s="738"/>
      <c r="B187" s="15" t="s">
        <v>135</v>
      </c>
      <c r="C187" s="27">
        <v>165</v>
      </c>
      <c r="D187" s="27">
        <v>99</v>
      </c>
      <c r="E187" s="28">
        <v>26.4</v>
      </c>
      <c r="F187" s="28">
        <v>39.6</v>
      </c>
      <c r="G187" s="27">
        <v>1342.32</v>
      </c>
      <c r="H187" s="27">
        <v>671.16</v>
      </c>
      <c r="I187" s="28">
        <v>268.45999999999998</v>
      </c>
      <c r="J187" s="28">
        <v>402.7</v>
      </c>
      <c r="K187" s="45">
        <v>0</v>
      </c>
      <c r="L187" s="45">
        <v>0</v>
      </c>
      <c r="M187" s="45">
        <v>0</v>
      </c>
      <c r="N187" s="27">
        <v>165</v>
      </c>
      <c r="O187" s="27">
        <v>99</v>
      </c>
      <c r="P187" s="28">
        <v>26.4</v>
      </c>
      <c r="Q187" s="28">
        <v>39.6</v>
      </c>
      <c r="R187" s="27">
        <v>1342.32</v>
      </c>
      <c r="S187" s="27">
        <v>671.16</v>
      </c>
      <c r="T187" s="28">
        <v>268.45999999999998</v>
      </c>
      <c r="U187" s="28">
        <v>402.7</v>
      </c>
      <c r="V187" s="50">
        <v>123.6</v>
      </c>
      <c r="W187" s="51">
        <v>82</v>
      </c>
      <c r="X187" s="50">
        <v>41.6</v>
      </c>
      <c r="Y187" s="50">
        <v>836.42</v>
      </c>
      <c r="Z187" s="51">
        <v>568</v>
      </c>
      <c r="AA187" s="50">
        <v>268.42</v>
      </c>
      <c r="AB187" s="50">
        <v>1.8</v>
      </c>
      <c r="AC187" s="51">
        <v>17</v>
      </c>
      <c r="AD187" s="50">
        <v>-15.2</v>
      </c>
      <c r="AE187" s="50">
        <v>103.2</v>
      </c>
      <c r="AF187" s="51">
        <v>103.16</v>
      </c>
      <c r="AG187" s="51">
        <v>3.9999999999963599E-2</v>
      </c>
      <c r="AH187" s="50">
        <v>105</v>
      </c>
      <c r="AI187" s="51">
        <v>105</v>
      </c>
      <c r="AJ187" s="51">
        <v>0</v>
      </c>
      <c r="AK187" s="51">
        <v>1.8</v>
      </c>
      <c r="AL187" s="50">
        <v>103.2</v>
      </c>
      <c r="AM187" s="51">
        <v>103.2</v>
      </c>
      <c r="AN187" s="50">
        <v>0</v>
      </c>
      <c r="AO187" s="59"/>
    </row>
    <row r="188" spans="1:41" s="1" customFormat="1" ht="11.25">
      <c r="A188" s="738"/>
      <c r="B188" s="71" t="s">
        <v>136</v>
      </c>
      <c r="C188" s="27">
        <v>92.2</v>
      </c>
      <c r="D188" s="27">
        <v>56.28</v>
      </c>
      <c r="E188" s="28">
        <v>25.14</v>
      </c>
      <c r="F188" s="28">
        <v>10.78</v>
      </c>
      <c r="G188" s="27">
        <v>660</v>
      </c>
      <c r="H188" s="27">
        <v>330</v>
      </c>
      <c r="I188" s="28">
        <v>231</v>
      </c>
      <c r="J188" s="28">
        <v>99</v>
      </c>
      <c r="K188" s="45">
        <v>0</v>
      </c>
      <c r="L188" s="45">
        <v>0</v>
      </c>
      <c r="M188" s="45">
        <v>0</v>
      </c>
      <c r="N188" s="27">
        <v>92.2</v>
      </c>
      <c r="O188" s="27">
        <v>56.28</v>
      </c>
      <c r="P188" s="28">
        <v>25.14</v>
      </c>
      <c r="Q188" s="28">
        <v>10.78</v>
      </c>
      <c r="R188" s="27">
        <v>660</v>
      </c>
      <c r="S188" s="27">
        <v>330</v>
      </c>
      <c r="T188" s="28">
        <v>231</v>
      </c>
      <c r="U188" s="28">
        <v>99</v>
      </c>
      <c r="V188" s="50">
        <v>78.83</v>
      </c>
      <c r="W188" s="51">
        <v>38.6</v>
      </c>
      <c r="X188" s="50">
        <v>40.229999999999997</v>
      </c>
      <c r="Y188" s="50">
        <v>473.01</v>
      </c>
      <c r="Z188" s="51">
        <v>241</v>
      </c>
      <c r="AA188" s="50">
        <v>232.01</v>
      </c>
      <c r="AB188" s="50">
        <v>2.5899999999999901</v>
      </c>
      <c r="AC188" s="51">
        <v>17.68</v>
      </c>
      <c r="AD188" s="50">
        <v>-15.09</v>
      </c>
      <c r="AE188" s="50">
        <v>87.99</v>
      </c>
      <c r="AF188" s="51">
        <v>89</v>
      </c>
      <c r="AG188" s="51">
        <v>-1.00999999999999</v>
      </c>
      <c r="AH188" s="50">
        <v>90.58</v>
      </c>
      <c r="AI188" s="51">
        <v>90.58</v>
      </c>
      <c r="AJ188" s="51">
        <v>0</v>
      </c>
      <c r="AK188" s="51">
        <v>2.5899999999999901</v>
      </c>
      <c r="AL188" s="50">
        <v>87.99</v>
      </c>
      <c r="AM188" s="51">
        <v>87.99</v>
      </c>
      <c r="AN188" s="50">
        <v>0</v>
      </c>
      <c r="AO188" s="59"/>
    </row>
    <row r="189" spans="1:41" s="1" customFormat="1" ht="11.25">
      <c r="A189" s="738"/>
      <c r="B189" s="71" t="s">
        <v>137</v>
      </c>
      <c r="C189" s="27">
        <v>162.4</v>
      </c>
      <c r="D189" s="27">
        <v>99.36</v>
      </c>
      <c r="E189" s="28">
        <v>44.13</v>
      </c>
      <c r="F189" s="28">
        <v>18.91</v>
      </c>
      <c r="G189" s="27">
        <v>1348.08</v>
      </c>
      <c r="H189" s="27">
        <v>674.04</v>
      </c>
      <c r="I189" s="28">
        <v>471.83</v>
      </c>
      <c r="J189" s="28">
        <v>202.21</v>
      </c>
      <c r="K189" s="45">
        <v>0</v>
      </c>
      <c r="L189" s="45">
        <v>0</v>
      </c>
      <c r="M189" s="45">
        <v>0</v>
      </c>
      <c r="N189" s="27">
        <v>162.4</v>
      </c>
      <c r="O189" s="27">
        <v>99.36</v>
      </c>
      <c r="P189" s="28">
        <v>44.13</v>
      </c>
      <c r="Q189" s="28">
        <v>18.91</v>
      </c>
      <c r="R189" s="27">
        <v>1348.08</v>
      </c>
      <c r="S189" s="27">
        <v>674.04</v>
      </c>
      <c r="T189" s="28">
        <v>471.83</v>
      </c>
      <c r="U189" s="28">
        <v>202.21</v>
      </c>
      <c r="V189" s="50">
        <v>148.9</v>
      </c>
      <c r="W189" s="51">
        <v>102.9</v>
      </c>
      <c r="X189" s="50">
        <v>46</v>
      </c>
      <c r="Y189" s="50">
        <v>1132.74</v>
      </c>
      <c r="Z189" s="51">
        <v>661</v>
      </c>
      <c r="AA189" s="50">
        <v>471.74</v>
      </c>
      <c r="AB189" s="50">
        <v>-5.4099999999999904</v>
      </c>
      <c r="AC189" s="51">
        <v>-3.5400000000000098</v>
      </c>
      <c r="AD189" s="50">
        <v>-1.8699999999999799</v>
      </c>
      <c r="AE189" s="50">
        <v>13.1299999999999</v>
      </c>
      <c r="AF189" s="51">
        <v>13.04</v>
      </c>
      <c r="AG189" s="51">
        <v>8.9999999999975003E-2</v>
      </c>
      <c r="AH189" s="50">
        <v>7.71999999999995</v>
      </c>
      <c r="AI189" s="51">
        <v>7.71999999999995</v>
      </c>
      <c r="AJ189" s="51">
        <v>0</v>
      </c>
      <c r="AK189" s="51">
        <v>-5.4099999999999904</v>
      </c>
      <c r="AL189" s="50">
        <v>13.1299999999999</v>
      </c>
      <c r="AM189" s="51">
        <v>13.1299999999999</v>
      </c>
      <c r="AN189" s="50">
        <v>0</v>
      </c>
      <c r="AO189" s="59"/>
    </row>
    <row r="190" spans="1:41" s="1" customFormat="1" ht="11.25">
      <c r="A190" s="738"/>
      <c r="B190" s="72" t="s">
        <v>138</v>
      </c>
      <c r="C190" s="27">
        <v>168</v>
      </c>
      <c r="D190" s="27">
        <v>135.24</v>
      </c>
      <c r="E190" s="28">
        <v>26.21</v>
      </c>
      <c r="F190" s="28">
        <v>6.5500000000000203</v>
      </c>
      <c r="G190" s="27">
        <v>1329.12</v>
      </c>
      <c r="H190" s="27">
        <v>886.08</v>
      </c>
      <c r="I190" s="28">
        <v>354.43</v>
      </c>
      <c r="J190" s="28">
        <v>88.6099999999998</v>
      </c>
      <c r="K190" s="45">
        <v>0</v>
      </c>
      <c r="L190" s="45">
        <v>0</v>
      </c>
      <c r="M190" s="45">
        <v>0</v>
      </c>
      <c r="N190" s="27">
        <v>168</v>
      </c>
      <c r="O190" s="27">
        <v>135.24</v>
      </c>
      <c r="P190" s="28">
        <v>26.21</v>
      </c>
      <c r="Q190" s="28">
        <v>6.5500000000000203</v>
      </c>
      <c r="R190" s="27">
        <v>1329.12</v>
      </c>
      <c r="S190" s="27">
        <v>886.08</v>
      </c>
      <c r="T190" s="28">
        <v>354.43</v>
      </c>
      <c r="U190" s="28">
        <v>88.6099999999998</v>
      </c>
      <c r="V190" s="50">
        <v>170.33</v>
      </c>
      <c r="W190" s="51">
        <v>130.30000000000001</v>
      </c>
      <c r="X190" s="50">
        <v>40.03</v>
      </c>
      <c r="Y190" s="50">
        <v>1200.1500000000001</v>
      </c>
      <c r="Z190" s="51">
        <v>840.66</v>
      </c>
      <c r="AA190" s="50">
        <v>359.49</v>
      </c>
      <c r="AB190" s="50">
        <v>-8.8800000000000292</v>
      </c>
      <c r="AC190" s="51">
        <v>4.9399999999999702</v>
      </c>
      <c r="AD190" s="50">
        <v>-13.82</v>
      </c>
      <c r="AE190" s="50">
        <v>40.360000000000099</v>
      </c>
      <c r="AF190" s="51">
        <v>45.420000000000101</v>
      </c>
      <c r="AG190" s="51">
        <v>-5.0599999999999996</v>
      </c>
      <c r="AH190" s="50">
        <v>31.48</v>
      </c>
      <c r="AI190" s="51">
        <v>31.48</v>
      </c>
      <c r="AJ190" s="51">
        <v>0</v>
      </c>
      <c r="AK190" s="51">
        <v>-8.8800000000000292</v>
      </c>
      <c r="AL190" s="50">
        <v>40.360000000000099</v>
      </c>
      <c r="AM190" s="51">
        <v>40.360000000000099</v>
      </c>
      <c r="AN190" s="50">
        <v>0</v>
      </c>
      <c r="AO190" s="59"/>
    </row>
    <row r="191" spans="1:41" s="1" customFormat="1" ht="11.25">
      <c r="A191" s="738"/>
      <c r="B191" s="72" t="s">
        <v>139</v>
      </c>
      <c r="C191" s="27">
        <v>136.6</v>
      </c>
      <c r="D191" s="27">
        <v>109.64</v>
      </c>
      <c r="E191" s="28">
        <v>21.57</v>
      </c>
      <c r="F191" s="28">
        <v>5.3900000000000103</v>
      </c>
      <c r="G191" s="27">
        <v>523.20000000000005</v>
      </c>
      <c r="H191" s="27">
        <v>348.8</v>
      </c>
      <c r="I191" s="28">
        <v>139.52000000000001</v>
      </c>
      <c r="J191" s="28">
        <v>34.880000000000003</v>
      </c>
      <c r="K191" s="45">
        <v>0</v>
      </c>
      <c r="L191" s="45">
        <v>0</v>
      </c>
      <c r="M191" s="45">
        <v>0</v>
      </c>
      <c r="N191" s="27">
        <v>136.6</v>
      </c>
      <c r="O191" s="27">
        <v>109.64</v>
      </c>
      <c r="P191" s="28">
        <v>21.57</v>
      </c>
      <c r="Q191" s="28">
        <v>5.3900000000000103</v>
      </c>
      <c r="R191" s="27">
        <v>523.20000000000005</v>
      </c>
      <c r="S191" s="27">
        <v>348.8</v>
      </c>
      <c r="T191" s="28">
        <v>139.52000000000001</v>
      </c>
      <c r="U191" s="28">
        <v>34.880000000000003</v>
      </c>
      <c r="V191" s="50">
        <v>126.19</v>
      </c>
      <c r="W191" s="51">
        <v>68.099999999999994</v>
      </c>
      <c r="X191" s="50">
        <v>58.09</v>
      </c>
      <c r="Y191" s="50">
        <v>370.78</v>
      </c>
      <c r="Z191" s="51">
        <v>228</v>
      </c>
      <c r="AA191" s="50">
        <v>142.78</v>
      </c>
      <c r="AB191" s="50">
        <v>5.02000000000002</v>
      </c>
      <c r="AC191" s="51">
        <v>41.54</v>
      </c>
      <c r="AD191" s="50">
        <v>-36.520000000000003</v>
      </c>
      <c r="AE191" s="50">
        <v>117.54</v>
      </c>
      <c r="AF191" s="51">
        <v>120.8</v>
      </c>
      <c r="AG191" s="51">
        <v>-3.25999999999999</v>
      </c>
      <c r="AH191" s="50">
        <v>122.56</v>
      </c>
      <c r="AI191" s="51">
        <v>122.56</v>
      </c>
      <c r="AJ191" s="51">
        <v>0</v>
      </c>
      <c r="AK191" s="51">
        <v>5.02000000000002</v>
      </c>
      <c r="AL191" s="50">
        <v>117.54</v>
      </c>
      <c r="AM191" s="51">
        <v>117.54</v>
      </c>
      <c r="AN191" s="50">
        <v>0</v>
      </c>
      <c r="AO191" s="59"/>
    </row>
    <row r="192" spans="1:41" s="1" customFormat="1" ht="11.25">
      <c r="A192" s="738"/>
      <c r="B192" s="72" t="s">
        <v>140</v>
      </c>
      <c r="C192" s="27">
        <v>195.4</v>
      </c>
      <c r="D192" s="27">
        <v>157.28</v>
      </c>
      <c r="E192" s="28">
        <v>30.5</v>
      </c>
      <c r="F192" s="28">
        <v>7.62</v>
      </c>
      <c r="G192" s="27">
        <v>1225.44</v>
      </c>
      <c r="H192" s="27">
        <v>816.96</v>
      </c>
      <c r="I192" s="28">
        <v>326.77999999999997</v>
      </c>
      <c r="J192" s="28">
        <v>81.7</v>
      </c>
      <c r="K192" s="45">
        <v>0</v>
      </c>
      <c r="L192" s="45">
        <v>0</v>
      </c>
      <c r="M192" s="45">
        <v>0</v>
      </c>
      <c r="N192" s="27">
        <v>195.4</v>
      </c>
      <c r="O192" s="27">
        <v>157.28</v>
      </c>
      <c r="P192" s="28">
        <v>30.5</v>
      </c>
      <c r="Q192" s="28">
        <v>7.62</v>
      </c>
      <c r="R192" s="27">
        <v>1225.44</v>
      </c>
      <c r="S192" s="27">
        <v>816.96</v>
      </c>
      <c r="T192" s="28">
        <v>326.77999999999997</v>
      </c>
      <c r="U192" s="28">
        <v>81.7</v>
      </c>
      <c r="V192" s="50">
        <v>185.01</v>
      </c>
      <c r="W192" s="51">
        <v>135.30000000000001</v>
      </c>
      <c r="X192" s="50">
        <v>49.71</v>
      </c>
      <c r="Y192" s="50">
        <v>1041.78</v>
      </c>
      <c r="Z192" s="51">
        <v>715</v>
      </c>
      <c r="AA192" s="50">
        <v>326.77999999999997</v>
      </c>
      <c r="AB192" s="50">
        <v>2.7699999999999898</v>
      </c>
      <c r="AC192" s="51">
        <v>21.98</v>
      </c>
      <c r="AD192" s="50">
        <v>-19.21</v>
      </c>
      <c r="AE192" s="50">
        <v>101.96</v>
      </c>
      <c r="AF192" s="51">
        <v>101.96</v>
      </c>
      <c r="AG192" s="51">
        <v>0</v>
      </c>
      <c r="AH192" s="50">
        <v>104.73</v>
      </c>
      <c r="AI192" s="51">
        <v>104.73</v>
      </c>
      <c r="AJ192" s="51">
        <v>0</v>
      </c>
      <c r="AK192" s="51">
        <v>2.7699999999999898</v>
      </c>
      <c r="AL192" s="50">
        <v>101.96</v>
      </c>
      <c r="AM192" s="51">
        <v>101.96</v>
      </c>
      <c r="AN192" s="50">
        <v>0</v>
      </c>
      <c r="AO192" s="59"/>
    </row>
    <row r="193" spans="1:41" s="1" customFormat="1" ht="11.25">
      <c r="A193" s="738"/>
      <c r="B193" s="71" t="s">
        <v>141</v>
      </c>
      <c r="C193" s="27">
        <v>127</v>
      </c>
      <c r="D193" s="27">
        <v>102.56</v>
      </c>
      <c r="E193" s="28">
        <v>17.11</v>
      </c>
      <c r="F193" s="28">
        <v>7.33</v>
      </c>
      <c r="G193" s="27">
        <v>1161.8399999999999</v>
      </c>
      <c r="H193" s="27">
        <v>774.56</v>
      </c>
      <c r="I193" s="28">
        <v>271.10000000000002</v>
      </c>
      <c r="J193" s="28">
        <v>116.18</v>
      </c>
      <c r="K193" s="45">
        <v>0</v>
      </c>
      <c r="L193" s="45">
        <v>0</v>
      </c>
      <c r="M193" s="45">
        <v>0</v>
      </c>
      <c r="N193" s="27">
        <v>127</v>
      </c>
      <c r="O193" s="27">
        <v>102.56</v>
      </c>
      <c r="P193" s="28">
        <v>17.11</v>
      </c>
      <c r="Q193" s="28">
        <v>7.33</v>
      </c>
      <c r="R193" s="27">
        <v>1161.8399999999999</v>
      </c>
      <c r="S193" s="27">
        <v>774.56</v>
      </c>
      <c r="T193" s="28">
        <v>271.10000000000002</v>
      </c>
      <c r="U193" s="28">
        <v>116.18</v>
      </c>
      <c r="V193" s="50">
        <v>117.61</v>
      </c>
      <c r="W193" s="51">
        <v>87.3</v>
      </c>
      <c r="X193" s="50">
        <v>30.31</v>
      </c>
      <c r="Y193" s="50">
        <v>931.36</v>
      </c>
      <c r="Z193" s="51">
        <v>655</v>
      </c>
      <c r="AA193" s="50">
        <v>276.36</v>
      </c>
      <c r="AB193" s="50">
        <v>2.06</v>
      </c>
      <c r="AC193" s="51">
        <v>15.26</v>
      </c>
      <c r="AD193" s="50">
        <v>-13.2</v>
      </c>
      <c r="AE193" s="50">
        <v>114.3</v>
      </c>
      <c r="AF193" s="51">
        <v>119.56</v>
      </c>
      <c r="AG193" s="51">
        <v>-5.2600000000002201</v>
      </c>
      <c r="AH193" s="50">
        <v>116.36</v>
      </c>
      <c r="AI193" s="51">
        <v>116.36</v>
      </c>
      <c r="AJ193" s="51">
        <v>0</v>
      </c>
      <c r="AK193" s="51">
        <v>2.06</v>
      </c>
      <c r="AL193" s="50">
        <v>114.3</v>
      </c>
      <c r="AM193" s="51">
        <v>114.3</v>
      </c>
      <c r="AN193" s="50">
        <v>0</v>
      </c>
      <c r="AO193" s="59"/>
    </row>
    <row r="194" spans="1:41" s="1" customFormat="1" ht="11.25">
      <c r="A194" s="738"/>
      <c r="B194" s="72" t="s">
        <v>142</v>
      </c>
      <c r="C194" s="27">
        <v>125</v>
      </c>
      <c r="D194" s="27">
        <v>100.48</v>
      </c>
      <c r="E194" s="28">
        <v>19.61</v>
      </c>
      <c r="F194" s="28">
        <v>4.9100000000000099</v>
      </c>
      <c r="G194" s="27">
        <v>746.16</v>
      </c>
      <c r="H194" s="27">
        <v>464.96</v>
      </c>
      <c r="I194" s="28">
        <v>224.96</v>
      </c>
      <c r="J194" s="28">
        <v>56.24</v>
      </c>
      <c r="K194" s="45">
        <v>0</v>
      </c>
      <c r="L194" s="45">
        <v>0</v>
      </c>
      <c r="M194" s="45">
        <v>0</v>
      </c>
      <c r="N194" s="27">
        <v>125</v>
      </c>
      <c r="O194" s="27">
        <v>100.48</v>
      </c>
      <c r="P194" s="28">
        <v>19.61</v>
      </c>
      <c r="Q194" s="28">
        <v>4.9100000000000099</v>
      </c>
      <c r="R194" s="27">
        <v>746.16</v>
      </c>
      <c r="S194" s="27">
        <v>464.96</v>
      </c>
      <c r="T194" s="28">
        <v>224.96</v>
      </c>
      <c r="U194" s="28">
        <v>56.24</v>
      </c>
      <c r="V194" s="50">
        <v>124.46</v>
      </c>
      <c r="W194" s="51">
        <v>72.599999999999994</v>
      </c>
      <c r="X194" s="50">
        <v>51.86</v>
      </c>
      <c r="Y194" s="50">
        <v>553.46</v>
      </c>
      <c r="Z194" s="51">
        <v>349.73</v>
      </c>
      <c r="AA194" s="50">
        <v>203.73</v>
      </c>
      <c r="AB194" s="50">
        <v>-4.37</v>
      </c>
      <c r="AC194" s="51">
        <v>27.88</v>
      </c>
      <c r="AD194" s="50">
        <v>-32.25</v>
      </c>
      <c r="AE194" s="50">
        <v>136.46</v>
      </c>
      <c r="AF194" s="51">
        <v>115.23</v>
      </c>
      <c r="AG194" s="51">
        <v>21.23</v>
      </c>
      <c r="AH194" s="50">
        <v>132.09</v>
      </c>
      <c r="AI194" s="51">
        <v>132.09</v>
      </c>
      <c r="AJ194" s="51">
        <v>0</v>
      </c>
      <c r="AK194" s="51">
        <v>-4.37</v>
      </c>
      <c r="AL194" s="50">
        <v>136.46</v>
      </c>
      <c r="AM194" s="51">
        <v>136.46</v>
      </c>
      <c r="AN194" s="50">
        <v>0</v>
      </c>
      <c r="AO194" s="59"/>
    </row>
    <row r="195" spans="1:41" s="1" customFormat="1" ht="11.25">
      <c r="A195" s="738"/>
      <c r="B195" s="72" t="s">
        <v>143</v>
      </c>
      <c r="C195" s="27">
        <v>123.4</v>
      </c>
      <c r="D195" s="27">
        <v>74.52</v>
      </c>
      <c r="E195" s="28">
        <v>39.1</v>
      </c>
      <c r="F195" s="28">
        <v>9.78000000000001</v>
      </c>
      <c r="G195" s="27">
        <v>305.04000000000002</v>
      </c>
      <c r="H195" s="27">
        <v>152.52000000000001</v>
      </c>
      <c r="I195" s="28">
        <v>122.02</v>
      </c>
      <c r="J195" s="28">
        <v>30.5</v>
      </c>
      <c r="K195" s="45">
        <v>0</v>
      </c>
      <c r="L195" s="45">
        <v>0</v>
      </c>
      <c r="M195" s="45">
        <v>0</v>
      </c>
      <c r="N195" s="27">
        <v>123.4</v>
      </c>
      <c r="O195" s="27">
        <v>74.52</v>
      </c>
      <c r="P195" s="28">
        <v>39.1</v>
      </c>
      <c r="Q195" s="28">
        <v>9.78000000000001</v>
      </c>
      <c r="R195" s="27">
        <v>305.04000000000002</v>
      </c>
      <c r="S195" s="27">
        <v>152.52000000000001</v>
      </c>
      <c r="T195" s="28">
        <v>122.02</v>
      </c>
      <c r="U195" s="28">
        <v>30.5</v>
      </c>
      <c r="V195" s="50">
        <v>111.09</v>
      </c>
      <c r="W195" s="51">
        <v>56.5</v>
      </c>
      <c r="X195" s="50">
        <v>54.59</v>
      </c>
      <c r="Y195" s="50">
        <v>229.21</v>
      </c>
      <c r="Z195" s="51">
        <v>107</v>
      </c>
      <c r="AA195" s="50">
        <v>122.21</v>
      </c>
      <c r="AB195" s="50">
        <v>2.52999999999999</v>
      </c>
      <c r="AC195" s="51">
        <v>18.02</v>
      </c>
      <c r="AD195" s="50">
        <v>-15.49</v>
      </c>
      <c r="AE195" s="50">
        <v>45.33</v>
      </c>
      <c r="AF195" s="51">
        <v>45.52</v>
      </c>
      <c r="AG195" s="51">
        <v>-0.19000000000001199</v>
      </c>
      <c r="AH195" s="50">
        <v>47.86</v>
      </c>
      <c r="AI195" s="51">
        <v>47.86</v>
      </c>
      <c r="AJ195" s="51">
        <v>0</v>
      </c>
      <c r="AK195" s="51">
        <v>2.52999999999999</v>
      </c>
      <c r="AL195" s="50">
        <v>45.33</v>
      </c>
      <c r="AM195" s="51">
        <v>45.33</v>
      </c>
      <c r="AN195" s="50">
        <v>0</v>
      </c>
      <c r="AO195" s="59"/>
    </row>
    <row r="196" spans="1:41" s="1" customFormat="1" ht="11.25">
      <c r="A196" s="738"/>
      <c r="B196" s="71" t="s">
        <v>144</v>
      </c>
      <c r="C196" s="27">
        <v>242.6</v>
      </c>
      <c r="D196" s="27">
        <v>195.52</v>
      </c>
      <c r="E196" s="28">
        <v>32.96</v>
      </c>
      <c r="F196" s="28">
        <v>14.12</v>
      </c>
      <c r="G196" s="27">
        <v>2104.08</v>
      </c>
      <c r="H196" s="27">
        <v>1402.72</v>
      </c>
      <c r="I196" s="28">
        <v>490.95</v>
      </c>
      <c r="J196" s="28">
        <v>210.41</v>
      </c>
      <c r="K196" s="45">
        <v>0</v>
      </c>
      <c r="L196" s="45">
        <v>0</v>
      </c>
      <c r="M196" s="45">
        <v>0</v>
      </c>
      <c r="N196" s="27">
        <v>242.6</v>
      </c>
      <c r="O196" s="27">
        <v>195.52</v>
      </c>
      <c r="P196" s="28">
        <v>32.96</v>
      </c>
      <c r="Q196" s="28">
        <v>14.12</v>
      </c>
      <c r="R196" s="27">
        <v>2104.08</v>
      </c>
      <c r="S196" s="27">
        <v>1402.72</v>
      </c>
      <c r="T196" s="28">
        <v>490.95</v>
      </c>
      <c r="U196" s="28">
        <v>210.41</v>
      </c>
      <c r="V196" s="50">
        <v>225.7</v>
      </c>
      <c r="W196" s="51">
        <v>171</v>
      </c>
      <c r="X196" s="50">
        <v>54.7</v>
      </c>
      <c r="Y196" s="50">
        <v>1767.95</v>
      </c>
      <c r="Z196" s="51">
        <v>1277</v>
      </c>
      <c r="AA196" s="50">
        <v>490.95</v>
      </c>
      <c r="AB196" s="50">
        <v>2.7799999999999798</v>
      </c>
      <c r="AC196" s="51">
        <v>24.52</v>
      </c>
      <c r="AD196" s="50">
        <v>-21.74</v>
      </c>
      <c r="AE196" s="50">
        <v>125.72</v>
      </c>
      <c r="AF196" s="51">
        <v>125.72</v>
      </c>
      <c r="AG196" s="51">
        <v>0</v>
      </c>
      <c r="AH196" s="50">
        <v>128.5</v>
      </c>
      <c r="AI196" s="51">
        <v>128.5</v>
      </c>
      <c r="AJ196" s="51">
        <v>0</v>
      </c>
      <c r="AK196" s="51">
        <v>2.7799999999999798</v>
      </c>
      <c r="AL196" s="50">
        <v>125.72</v>
      </c>
      <c r="AM196" s="51">
        <v>125.72</v>
      </c>
      <c r="AN196" s="50">
        <v>0</v>
      </c>
      <c r="AO196" s="59"/>
    </row>
    <row r="197" spans="1:41" s="1" customFormat="1" ht="10.5">
      <c r="A197" s="738" t="s">
        <v>330</v>
      </c>
      <c r="B197" s="70" t="s">
        <v>145</v>
      </c>
      <c r="C197" s="21">
        <v>2571.6</v>
      </c>
      <c r="D197" s="21">
        <v>1764.24</v>
      </c>
      <c r="E197" s="24">
        <v>428.01</v>
      </c>
      <c r="F197" s="24">
        <v>379.35</v>
      </c>
      <c r="G197" s="21">
        <v>9766.8799999999992</v>
      </c>
      <c r="H197" s="21">
        <v>5068.4799999999996</v>
      </c>
      <c r="I197" s="24">
        <v>1990.26</v>
      </c>
      <c r="J197" s="24">
        <v>2708.14</v>
      </c>
      <c r="K197" s="21">
        <v>0</v>
      </c>
      <c r="L197" s="21">
        <v>0</v>
      </c>
      <c r="M197" s="21">
        <v>0</v>
      </c>
      <c r="N197" s="21">
        <v>2571.6</v>
      </c>
      <c r="O197" s="21">
        <v>1764.24</v>
      </c>
      <c r="P197" s="24">
        <v>428.01</v>
      </c>
      <c r="Q197" s="24">
        <v>379.35</v>
      </c>
      <c r="R197" s="21">
        <v>9766.8799999999992</v>
      </c>
      <c r="S197" s="21">
        <v>5068.4799999999996</v>
      </c>
      <c r="T197" s="24">
        <v>1990.26</v>
      </c>
      <c r="U197" s="24">
        <v>2708.14</v>
      </c>
      <c r="V197" s="24">
        <v>2260.0100000000002</v>
      </c>
      <c r="W197" s="24">
        <v>1559.15</v>
      </c>
      <c r="X197" s="24">
        <v>700.86</v>
      </c>
      <c r="Y197" s="24">
        <v>6250.79</v>
      </c>
      <c r="Z197" s="24">
        <v>4256.09</v>
      </c>
      <c r="AA197" s="24">
        <v>1994.7</v>
      </c>
      <c r="AB197" s="24">
        <v>-67.760000000000105</v>
      </c>
      <c r="AC197" s="24">
        <v>205.09</v>
      </c>
      <c r="AD197" s="24">
        <v>-272.85000000000002</v>
      </c>
      <c r="AE197" s="24">
        <v>807.95</v>
      </c>
      <c r="AF197" s="24">
        <v>812.39</v>
      </c>
      <c r="AG197" s="24">
        <v>-4.4399999999999604</v>
      </c>
      <c r="AH197" s="24">
        <v>740.19</v>
      </c>
      <c r="AI197" s="24">
        <v>778.75</v>
      </c>
      <c r="AJ197" s="24">
        <v>-38.56</v>
      </c>
      <c r="AK197" s="24">
        <v>-67.760000000000105</v>
      </c>
      <c r="AL197" s="24">
        <v>807.95</v>
      </c>
      <c r="AM197" s="24">
        <v>846.51</v>
      </c>
      <c r="AN197" s="24">
        <v>-38.56</v>
      </c>
      <c r="AO197" s="59"/>
    </row>
    <row r="198" spans="1:41" s="1" customFormat="1" ht="21">
      <c r="A198" s="738"/>
      <c r="B198" s="71" t="s">
        <v>331</v>
      </c>
      <c r="C198" s="27">
        <v>766.4</v>
      </c>
      <c r="D198" s="27">
        <v>466.56</v>
      </c>
      <c r="E198" s="28">
        <v>33.409999999999997</v>
      </c>
      <c r="F198" s="28">
        <v>266.43</v>
      </c>
      <c r="G198" s="27">
        <v>4490.96</v>
      </c>
      <c r="H198" s="27">
        <v>2063.52</v>
      </c>
      <c r="I198" s="28">
        <v>307.2</v>
      </c>
      <c r="J198" s="28">
        <v>2120.2399999999998</v>
      </c>
      <c r="K198" s="27">
        <v>0</v>
      </c>
      <c r="L198" s="27">
        <v>0</v>
      </c>
      <c r="M198" s="27">
        <v>0</v>
      </c>
      <c r="N198" s="27">
        <v>766.4</v>
      </c>
      <c r="O198" s="27">
        <v>466.56</v>
      </c>
      <c r="P198" s="28">
        <v>33.409999999999997</v>
      </c>
      <c r="Q198" s="28">
        <v>266.43</v>
      </c>
      <c r="R198" s="27">
        <v>4490.96</v>
      </c>
      <c r="S198" s="27">
        <v>2063.52</v>
      </c>
      <c r="T198" s="28">
        <v>307.2</v>
      </c>
      <c r="U198" s="28">
        <v>2120.2399999999998</v>
      </c>
      <c r="V198" s="28">
        <v>601.02</v>
      </c>
      <c r="W198" s="28">
        <v>550.54999999999995</v>
      </c>
      <c r="X198" s="28">
        <v>50.47</v>
      </c>
      <c r="Y198" s="28">
        <v>2214.34</v>
      </c>
      <c r="Z198" s="28">
        <v>1907.09</v>
      </c>
      <c r="AA198" s="28">
        <v>307.25</v>
      </c>
      <c r="AB198" s="28">
        <v>-101.05</v>
      </c>
      <c r="AC198" s="28">
        <v>-83.99</v>
      </c>
      <c r="AD198" s="28">
        <v>-17.059999999999999</v>
      </c>
      <c r="AE198" s="28">
        <v>156.38</v>
      </c>
      <c r="AF198" s="28">
        <v>156.43</v>
      </c>
      <c r="AG198" s="28">
        <v>-4.9999999999982898E-2</v>
      </c>
      <c r="AH198" s="28">
        <v>55.330000000000098</v>
      </c>
      <c r="AI198" s="28">
        <v>93.89</v>
      </c>
      <c r="AJ198" s="28">
        <v>-38.56</v>
      </c>
      <c r="AK198" s="28">
        <v>-101.05</v>
      </c>
      <c r="AL198" s="28">
        <v>156.38</v>
      </c>
      <c r="AM198" s="28">
        <v>194.94</v>
      </c>
      <c r="AN198" s="28">
        <v>-38.56</v>
      </c>
      <c r="AO198" s="59"/>
    </row>
    <row r="199" spans="1:41" s="1" customFormat="1" ht="11.25">
      <c r="A199" s="738"/>
      <c r="B199" s="15" t="s">
        <v>146</v>
      </c>
      <c r="C199" s="27">
        <v>557.6</v>
      </c>
      <c r="D199" s="27">
        <v>341.28</v>
      </c>
      <c r="E199" s="28">
        <v>0</v>
      </c>
      <c r="F199" s="28">
        <v>216.32</v>
      </c>
      <c r="G199" s="27">
        <v>2954.96</v>
      </c>
      <c r="H199" s="27">
        <v>1295.52</v>
      </c>
      <c r="I199" s="28">
        <v>0</v>
      </c>
      <c r="J199" s="28">
        <v>1659.44</v>
      </c>
      <c r="K199" s="45">
        <v>0</v>
      </c>
      <c r="L199" s="45">
        <v>0</v>
      </c>
      <c r="M199" s="45">
        <v>0</v>
      </c>
      <c r="N199" s="27">
        <v>557.6</v>
      </c>
      <c r="O199" s="27">
        <v>341.28</v>
      </c>
      <c r="P199" s="28">
        <v>0</v>
      </c>
      <c r="Q199" s="28">
        <v>216.32</v>
      </c>
      <c r="R199" s="27">
        <v>2954.96</v>
      </c>
      <c r="S199" s="27">
        <v>1295.52</v>
      </c>
      <c r="T199" s="28">
        <v>0</v>
      </c>
      <c r="U199" s="28">
        <v>1659.44</v>
      </c>
      <c r="V199" s="50">
        <v>436.27</v>
      </c>
      <c r="W199" s="51">
        <v>432.55</v>
      </c>
      <c r="X199" s="50">
        <v>3.72</v>
      </c>
      <c r="Y199" s="50">
        <v>1239.0899999999999</v>
      </c>
      <c r="Z199" s="51">
        <v>1239.0899999999999</v>
      </c>
      <c r="AA199" s="50">
        <v>0</v>
      </c>
      <c r="AB199" s="50">
        <v>-94.99</v>
      </c>
      <c r="AC199" s="51">
        <v>-91.27</v>
      </c>
      <c r="AD199" s="50">
        <v>-3.72</v>
      </c>
      <c r="AE199" s="50">
        <v>56.430000000000099</v>
      </c>
      <c r="AF199" s="51">
        <v>56.430000000000099</v>
      </c>
      <c r="AG199" s="51">
        <v>0</v>
      </c>
      <c r="AH199" s="50">
        <v>-38.56</v>
      </c>
      <c r="AI199" s="51">
        <v>0</v>
      </c>
      <c r="AJ199" s="51">
        <v>-38.56</v>
      </c>
      <c r="AK199" s="51">
        <v>-94.99</v>
      </c>
      <c r="AL199" s="50">
        <v>56.430000000000099</v>
      </c>
      <c r="AM199" s="51">
        <v>94.99</v>
      </c>
      <c r="AN199" s="50">
        <v>-38.56</v>
      </c>
      <c r="AO199" s="59"/>
    </row>
    <row r="200" spans="1:41" s="1" customFormat="1" ht="11.25">
      <c r="A200" s="738"/>
      <c r="B200" s="15" t="s">
        <v>147</v>
      </c>
      <c r="C200" s="27">
        <v>115.2</v>
      </c>
      <c r="D200" s="27">
        <v>69.12</v>
      </c>
      <c r="E200" s="28">
        <v>18.43</v>
      </c>
      <c r="F200" s="28">
        <v>27.65</v>
      </c>
      <c r="G200" s="27">
        <v>872.16</v>
      </c>
      <c r="H200" s="27">
        <v>436.08</v>
      </c>
      <c r="I200" s="28">
        <v>174.43</v>
      </c>
      <c r="J200" s="28">
        <v>261.64999999999998</v>
      </c>
      <c r="K200" s="45">
        <v>0</v>
      </c>
      <c r="L200" s="45">
        <v>0</v>
      </c>
      <c r="M200" s="45">
        <v>0</v>
      </c>
      <c r="N200" s="27">
        <v>115.2</v>
      </c>
      <c r="O200" s="27">
        <v>69.12</v>
      </c>
      <c r="P200" s="28">
        <v>18.43</v>
      </c>
      <c r="Q200" s="28">
        <v>27.65</v>
      </c>
      <c r="R200" s="27">
        <v>872.16</v>
      </c>
      <c r="S200" s="27">
        <v>436.08</v>
      </c>
      <c r="T200" s="28">
        <v>174.43</v>
      </c>
      <c r="U200" s="28">
        <v>261.64999999999998</v>
      </c>
      <c r="V200" s="50">
        <v>95</v>
      </c>
      <c r="W200" s="51">
        <v>75</v>
      </c>
      <c r="X200" s="50">
        <v>20</v>
      </c>
      <c r="Y200" s="50">
        <v>564.48</v>
      </c>
      <c r="Z200" s="51">
        <v>390</v>
      </c>
      <c r="AA200" s="50">
        <v>174.48</v>
      </c>
      <c r="AB200" s="50">
        <v>-7.4499999999999797</v>
      </c>
      <c r="AC200" s="51">
        <v>-5.88</v>
      </c>
      <c r="AD200" s="50">
        <v>-1.5699999999999901</v>
      </c>
      <c r="AE200" s="50">
        <v>46.03</v>
      </c>
      <c r="AF200" s="51">
        <v>46.08</v>
      </c>
      <c r="AG200" s="51">
        <v>-4.9999999999982898E-2</v>
      </c>
      <c r="AH200" s="50">
        <v>38.58</v>
      </c>
      <c r="AI200" s="51">
        <v>38.58</v>
      </c>
      <c r="AJ200" s="51">
        <v>0</v>
      </c>
      <c r="AK200" s="51">
        <v>-7.4499999999999797</v>
      </c>
      <c r="AL200" s="50">
        <v>46.03</v>
      </c>
      <c r="AM200" s="51">
        <v>46.03</v>
      </c>
      <c r="AN200" s="50">
        <v>0</v>
      </c>
      <c r="AO200" s="59"/>
    </row>
    <row r="201" spans="1:41" s="1" customFormat="1" ht="11.25">
      <c r="A201" s="738"/>
      <c r="B201" s="15" t="s">
        <v>148</v>
      </c>
      <c r="C201" s="27">
        <v>93.6</v>
      </c>
      <c r="D201" s="27">
        <v>56.16</v>
      </c>
      <c r="E201" s="28">
        <v>14.98</v>
      </c>
      <c r="F201" s="28">
        <v>22.46</v>
      </c>
      <c r="G201" s="27">
        <v>663.84</v>
      </c>
      <c r="H201" s="27">
        <v>331.92</v>
      </c>
      <c r="I201" s="28">
        <v>132.77000000000001</v>
      </c>
      <c r="J201" s="28">
        <v>199.15</v>
      </c>
      <c r="K201" s="45">
        <v>0</v>
      </c>
      <c r="L201" s="45">
        <v>0</v>
      </c>
      <c r="M201" s="45">
        <v>0</v>
      </c>
      <c r="N201" s="27">
        <v>93.6</v>
      </c>
      <c r="O201" s="27">
        <v>56.16</v>
      </c>
      <c r="P201" s="28">
        <v>14.98</v>
      </c>
      <c r="Q201" s="28">
        <v>22.46</v>
      </c>
      <c r="R201" s="27">
        <v>663.84</v>
      </c>
      <c r="S201" s="27">
        <v>331.92</v>
      </c>
      <c r="T201" s="28">
        <v>132.77000000000001</v>
      </c>
      <c r="U201" s="28">
        <v>199.15</v>
      </c>
      <c r="V201" s="50">
        <v>69.75</v>
      </c>
      <c r="W201" s="51">
        <v>43</v>
      </c>
      <c r="X201" s="50">
        <v>26.75</v>
      </c>
      <c r="Y201" s="50">
        <v>410.77</v>
      </c>
      <c r="Z201" s="51">
        <v>278</v>
      </c>
      <c r="AA201" s="50">
        <v>132.77000000000001</v>
      </c>
      <c r="AB201" s="50">
        <v>1.39</v>
      </c>
      <c r="AC201" s="51">
        <v>13.16</v>
      </c>
      <c r="AD201" s="50">
        <v>-11.77</v>
      </c>
      <c r="AE201" s="50">
        <v>53.92</v>
      </c>
      <c r="AF201" s="51">
        <v>53.92</v>
      </c>
      <c r="AG201" s="51">
        <v>0</v>
      </c>
      <c r="AH201" s="50">
        <v>55.31</v>
      </c>
      <c r="AI201" s="51">
        <v>55.31</v>
      </c>
      <c r="AJ201" s="51">
        <v>0</v>
      </c>
      <c r="AK201" s="51">
        <v>1.39</v>
      </c>
      <c r="AL201" s="50">
        <v>53.92</v>
      </c>
      <c r="AM201" s="51">
        <v>53.92</v>
      </c>
      <c r="AN201" s="50">
        <v>0</v>
      </c>
      <c r="AO201" s="59"/>
    </row>
    <row r="202" spans="1:41" s="1" customFormat="1" ht="11.25">
      <c r="A202" s="738"/>
      <c r="B202" s="71" t="s">
        <v>149</v>
      </c>
      <c r="C202" s="27">
        <v>69.400000000000006</v>
      </c>
      <c r="D202" s="27">
        <v>42.6</v>
      </c>
      <c r="E202" s="28">
        <v>18.760000000000002</v>
      </c>
      <c r="F202" s="28">
        <v>8.0399999999999991</v>
      </c>
      <c r="G202" s="27">
        <v>563.04</v>
      </c>
      <c r="H202" s="27">
        <v>281.52</v>
      </c>
      <c r="I202" s="28">
        <v>197.06</v>
      </c>
      <c r="J202" s="28">
        <v>84.46</v>
      </c>
      <c r="K202" s="45">
        <v>0</v>
      </c>
      <c r="L202" s="45">
        <v>0</v>
      </c>
      <c r="M202" s="45">
        <v>0</v>
      </c>
      <c r="N202" s="27">
        <v>69.400000000000006</v>
      </c>
      <c r="O202" s="27">
        <v>42.6</v>
      </c>
      <c r="P202" s="28">
        <v>18.760000000000002</v>
      </c>
      <c r="Q202" s="28">
        <v>8.0399999999999991</v>
      </c>
      <c r="R202" s="27">
        <v>563.04</v>
      </c>
      <c r="S202" s="27">
        <v>281.52</v>
      </c>
      <c r="T202" s="28">
        <v>197.06</v>
      </c>
      <c r="U202" s="28">
        <v>84.46</v>
      </c>
      <c r="V202" s="50">
        <v>60.93</v>
      </c>
      <c r="W202" s="51">
        <v>40.200000000000003</v>
      </c>
      <c r="X202" s="50">
        <v>20.73</v>
      </c>
      <c r="Y202" s="50">
        <v>452.98</v>
      </c>
      <c r="Z202" s="51">
        <v>256</v>
      </c>
      <c r="AA202" s="50">
        <v>196.98</v>
      </c>
      <c r="AB202" s="50">
        <v>0.429999999999993</v>
      </c>
      <c r="AC202" s="51">
        <v>2.4</v>
      </c>
      <c r="AD202" s="50">
        <v>-1.97000000000001</v>
      </c>
      <c r="AE202" s="50">
        <v>25.6</v>
      </c>
      <c r="AF202" s="51">
        <v>25.52</v>
      </c>
      <c r="AG202" s="51">
        <v>8.0000000000012506E-2</v>
      </c>
      <c r="AH202" s="50">
        <v>26.03</v>
      </c>
      <c r="AI202" s="51">
        <v>26.03</v>
      </c>
      <c r="AJ202" s="51">
        <v>0</v>
      </c>
      <c r="AK202" s="51">
        <v>0.429999999999993</v>
      </c>
      <c r="AL202" s="50">
        <v>25.6</v>
      </c>
      <c r="AM202" s="51">
        <v>25.6</v>
      </c>
      <c r="AN202" s="50">
        <v>0</v>
      </c>
      <c r="AO202" s="59"/>
    </row>
    <row r="203" spans="1:41" s="1" customFormat="1" ht="11.25">
      <c r="A203" s="738"/>
      <c r="B203" s="71" t="s">
        <v>150</v>
      </c>
      <c r="C203" s="27">
        <v>89.4</v>
      </c>
      <c r="D203" s="27">
        <v>55.08</v>
      </c>
      <c r="E203" s="28">
        <v>24.02</v>
      </c>
      <c r="F203" s="28">
        <v>10.3</v>
      </c>
      <c r="G203" s="27">
        <v>912</v>
      </c>
      <c r="H203" s="27">
        <v>456</v>
      </c>
      <c r="I203" s="28">
        <v>319.2</v>
      </c>
      <c r="J203" s="28">
        <v>136.80000000000001</v>
      </c>
      <c r="K203" s="45">
        <v>0</v>
      </c>
      <c r="L203" s="45">
        <v>0</v>
      </c>
      <c r="M203" s="45">
        <v>0</v>
      </c>
      <c r="N203" s="27">
        <v>89.4</v>
      </c>
      <c r="O203" s="27">
        <v>55.08</v>
      </c>
      <c r="P203" s="28">
        <v>24.02</v>
      </c>
      <c r="Q203" s="28">
        <v>10.3</v>
      </c>
      <c r="R203" s="27">
        <v>912</v>
      </c>
      <c r="S203" s="27">
        <v>456</v>
      </c>
      <c r="T203" s="28">
        <v>319.2</v>
      </c>
      <c r="U203" s="28">
        <v>136.80000000000001</v>
      </c>
      <c r="V203" s="50">
        <v>77.59</v>
      </c>
      <c r="W203" s="51">
        <v>44.2</v>
      </c>
      <c r="X203" s="50">
        <v>33.39</v>
      </c>
      <c r="Y203" s="50">
        <v>639.20000000000005</v>
      </c>
      <c r="Z203" s="51">
        <v>320</v>
      </c>
      <c r="AA203" s="50">
        <v>319.2</v>
      </c>
      <c r="AB203" s="50">
        <v>1.50999999999999</v>
      </c>
      <c r="AC203" s="51">
        <v>10.88</v>
      </c>
      <c r="AD203" s="50">
        <v>-9.3700000000000099</v>
      </c>
      <c r="AE203" s="50">
        <v>136</v>
      </c>
      <c r="AF203" s="51">
        <v>136</v>
      </c>
      <c r="AG203" s="51">
        <v>0</v>
      </c>
      <c r="AH203" s="50">
        <v>137.51</v>
      </c>
      <c r="AI203" s="51">
        <v>137.51</v>
      </c>
      <c r="AJ203" s="51">
        <v>0</v>
      </c>
      <c r="AK203" s="51">
        <v>1.50999999999999</v>
      </c>
      <c r="AL203" s="50">
        <v>136</v>
      </c>
      <c r="AM203" s="51">
        <v>136</v>
      </c>
      <c r="AN203" s="50">
        <v>0</v>
      </c>
      <c r="AO203" s="59"/>
    </row>
    <row r="204" spans="1:41" s="1" customFormat="1" ht="11.25">
      <c r="A204" s="738"/>
      <c r="B204" s="71" t="s">
        <v>151</v>
      </c>
      <c r="C204" s="27">
        <v>74.599999999999994</v>
      </c>
      <c r="D204" s="27">
        <v>60.16</v>
      </c>
      <c r="E204" s="28">
        <v>10.11</v>
      </c>
      <c r="F204" s="28">
        <v>4.3300000000000098</v>
      </c>
      <c r="G204" s="27">
        <v>572.64</v>
      </c>
      <c r="H204" s="27">
        <v>381.76</v>
      </c>
      <c r="I204" s="28">
        <v>133.62</v>
      </c>
      <c r="J204" s="28">
        <v>57.26</v>
      </c>
      <c r="K204" s="45">
        <v>0</v>
      </c>
      <c r="L204" s="45">
        <v>0</v>
      </c>
      <c r="M204" s="45">
        <v>0</v>
      </c>
      <c r="N204" s="27">
        <v>74.599999999999994</v>
      </c>
      <c r="O204" s="27">
        <v>60.16</v>
      </c>
      <c r="P204" s="28">
        <v>10.11</v>
      </c>
      <c r="Q204" s="28">
        <v>4.3300000000000098</v>
      </c>
      <c r="R204" s="27">
        <v>572.64</v>
      </c>
      <c r="S204" s="27">
        <v>381.76</v>
      </c>
      <c r="T204" s="28">
        <v>133.62</v>
      </c>
      <c r="U204" s="28">
        <v>57.26</v>
      </c>
      <c r="V204" s="50">
        <v>68.400000000000006</v>
      </c>
      <c r="W204" s="51">
        <v>44.2</v>
      </c>
      <c r="X204" s="50">
        <v>24.2</v>
      </c>
      <c r="Y204" s="50">
        <v>436.07</v>
      </c>
      <c r="Z204" s="51">
        <v>301</v>
      </c>
      <c r="AA204" s="50">
        <v>135.07</v>
      </c>
      <c r="AB204" s="50">
        <v>1.8699999999999899</v>
      </c>
      <c r="AC204" s="51">
        <v>15.96</v>
      </c>
      <c r="AD204" s="50">
        <v>-14.09</v>
      </c>
      <c r="AE204" s="50">
        <v>79.31</v>
      </c>
      <c r="AF204" s="51">
        <v>80.760000000000005</v>
      </c>
      <c r="AG204" s="51">
        <v>-1.44999999999999</v>
      </c>
      <c r="AH204" s="50">
        <v>81.180000000000007</v>
      </c>
      <c r="AI204" s="51">
        <v>81.180000000000007</v>
      </c>
      <c r="AJ204" s="51">
        <v>0</v>
      </c>
      <c r="AK204" s="51">
        <v>1.8699999999999899</v>
      </c>
      <c r="AL204" s="50">
        <v>79.31</v>
      </c>
      <c r="AM204" s="51">
        <v>79.31</v>
      </c>
      <c r="AN204" s="50">
        <v>0</v>
      </c>
      <c r="AO204" s="59"/>
    </row>
    <row r="205" spans="1:41" s="1" customFormat="1" ht="11.25">
      <c r="A205" s="738"/>
      <c r="B205" s="72" t="s">
        <v>152</v>
      </c>
      <c r="C205" s="27">
        <v>504.2</v>
      </c>
      <c r="D205" s="27">
        <v>303.48</v>
      </c>
      <c r="E205" s="28">
        <v>160.58000000000001</v>
      </c>
      <c r="F205" s="28">
        <v>40.14</v>
      </c>
      <c r="G205" s="27">
        <v>781.44</v>
      </c>
      <c r="H205" s="27">
        <v>390.72</v>
      </c>
      <c r="I205" s="28">
        <v>312.58</v>
      </c>
      <c r="J205" s="28">
        <v>78.14</v>
      </c>
      <c r="K205" s="45">
        <v>0</v>
      </c>
      <c r="L205" s="45">
        <v>0</v>
      </c>
      <c r="M205" s="45">
        <v>0</v>
      </c>
      <c r="N205" s="27">
        <v>504.2</v>
      </c>
      <c r="O205" s="27">
        <v>303.48</v>
      </c>
      <c r="P205" s="28">
        <v>160.58000000000001</v>
      </c>
      <c r="Q205" s="28">
        <v>40.14</v>
      </c>
      <c r="R205" s="27">
        <v>781.44</v>
      </c>
      <c r="S205" s="27">
        <v>390.72</v>
      </c>
      <c r="T205" s="28">
        <v>312.58</v>
      </c>
      <c r="U205" s="28">
        <v>78.14</v>
      </c>
      <c r="V205" s="50">
        <v>454.04</v>
      </c>
      <c r="W205" s="51">
        <v>215.6</v>
      </c>
      <c r="X205" s="50">
        <v>238.44</v>
      </c>
      <c r="Y205" s="50">
        <v>594.77</v>
      </c>
      <c r="Z205" s="51">
        <v>282</v>
      </c>
      <c r="AA205" s="50">
        <v>312.77</v>
      </c>
      <c r="AB205" s="50">
        <v>10.0199999999999</v>
      </c>
      <c r="AC205" s="51">
        <v>87.88</v>
      </c>
      <c r="AD205" s="50">
        <v>-77.86</v>
      </c>
      <c r="AE205" s="50">
        <v>108.53</v>
      </c>
      <c r="AF205" s="51">
        <v>108.72</v>
      </c>
      <c r="AG205" s="51">
        <v>-0.189999999999998</v>
      </c>
      <c r="AH205" s="50">
        <v>118.55</v>
      </c>
      <c r="AI205" s="51">
        <v>118.55</v>
      </c>
      <c r="AJ205" s="51">
        <v>0</v>
      </c>
      <c r="AK205" s="51">
        <v>10.0199999999999</v>
      </c>
      <c r="AL205" s="50">
        <v>108.53</v>
      </c>
      <c r="AM205" s="51">
        <v>108.53</v>
      </c>
      <c r="AN205" s="50">
        <v>0</v>
      </c>
      <c r="AO205" s="59"/>
    </row>
    <row r="206" spans="1:41" s="1" customFormat="1" ht="11.25">
      <c r="A206" s="738"/>
      <c r="B206" s="71" t="s">
        <v>153</v>
      </c>
      <c r="C206" s="27">
        <v>45.4</v>
      </c>
      <c r="D206" s="27">
        <v>27.96</v>
      </c>
      <c r="E206" s="28">
        <v>12.21</v>
      </c>
      <c r="F206" s="28">
        <v>5.23</v>
      </c>
      <c r="G206" s="27">
        <v>461.04</v>
      </c>
      <c r="H206" s="27">
        <v>230.52</v>
      </c>
      <c r="I206" s="28">
        <v>161.36000000000001</v>
      </c>
      <c r="J206" s="28">
        <v>69.16</v>
      </c>
      <c r="K206" s="45">
        <v>0</v>
      </c>
      <c r="L206" s="45">
        <v>0</v>
      </c>
      <c r="M206" s="45">
        <v>0</v>
      </c>
      <c r="N206" s="27">
        <v>45.4</v>
      </c>
      <c r="O206" s="27">
        <v>27.96</v>
      </c>
      <c r="P206" s="28">
        <v>12.21</v>
      </c>
      <c r="Q206" s="28">
        <v>5.23</v>
      </c>
      <c r="R206" s="27">
        <v>461.04</v>
      </c>
      <c r="S206" s="27">
        <v>230.52</v>
      </c>
      <c r="T206" s="28">
        <v>161.36000000000001</v>
      </c>
      <c r="U206" s="28">
        <v>69.16</v>
      </c>
      <c r="V206" s="50">
        <v>38.71</v>
      </c>
      <c r="W206" s="51">
        <v>20.100000000000001</v>
      </c>
      <c r="X206" s="50">
        <v>18.61</v>
      </c>
      <c r="Y206" s="50">
        <v>330.36</v>
      </c>
      <c r="Z206" s="51">
        <v>169</v>
      </c>
      <c r="AA206" s="50">
        <v>161.36000000000001</v>
      </c>
      <c r="AB206" s="50">
        <v>1.46</v>
      </c>
      <c r="AC206" s="51">
        <v>7.86</v>
      </c>
      <c r="AD206" s="50">
        <v>-6.4</v>
      </c>
      <c r="AE206" s="50">
        <v>61.52</v>
      </c>
      <c r="AF206" s="51">
        <v>61.52</v>
      </c>
      <c r="AG206" s="51">
        <v>0</v>
      </c>
      <c r="AH206" s="50">
        <v>62.98</v>
      </c>
      <c r="AI206" s="51">
        <v>62.98</v>
      </c>
      <c r="AJ206" s="51">
        <v>0</v>
      </c>
      <c r="AK206" s="51">
        <v>1.46</v>
      </c>
      <c r="AL206" s="50">
        <v>61.52</v>
      </c>
      <c r="AM206" s="51">
        <v>61.52</v>
      </c>
      <c r="AN206" s="50">
        <v>0</v>
      </c>
      <c r="AO206" s="59"/>
    </row>
    <row r="207" spans="1:41" s="1" customFormat="1" ht="11.25">
      <c r="A207" s="738"/>
      <c r="B207" s="71" t="s">
        <v>154</v>
      </c>
      <c r="C207" s="27">
        <v>54</v>
      </c>
      <c r="D207" s="27">
        <v>32.880000000000003</v>
      </c>
      <c r="E207" s="28">
        <v>14.78</v>
      </c>
      <c r="F207" s="28">
        <v>6.34</v>
      </c>
      <c r="G207" s="27">
        <v>356.4</v>
      </c>
      <c r="H207" s="27">
        <v>178.2</v>
      </c>
      <c r="I207" s="28">
        <v>124.74</v>
      </c>
      <c r="J207" s="28">
        <v>53.46</v>
      </c>
      <c r="K207" s="45">
        <v>0</v>
      </c>
      <c r="L207" s="45">
        <v>0</v>
      </c>
      <c r="M207" s="45">
        <v>0</v>
      </c>
      <c r="N207" s="27">
        <v>54</v>
      </c>
      <c r="O207" s="27">
        <v>32.880000000000003</v>
      </c>
      <c r="P207" s="28">
        <v>14.78</v>
      </c>
      <c r="Q207" s="28">
        <v>6.34</v>
      </c>
      <c r="R207" s="27">
        <v>356.4</v>
      </c>
      <c r="S207" s="27">
        <v>178.2</v>
      </c>
      <c r="T207" s="28">
        <v>124.74</v>
      </c>
      <c r="U207" s="28">
        <v>53.46</v>
      </c>
      <c r="V207" s="50">
        <v>46.82</v>
      </c>
      <c r="W207" s="51">
        <v>21.6</v>
      </c>
      <c r="X207" s="50">
        <v>25.22</v>
      </c>
      <c r="Y207" s="50">
        <v>258.82</v>
      </c>
      <c r="Z207" s="51">
        <v>134</v>
      </c>
      <c r="AA207" s="50">
        <v>124.82</v>
      </c>
      <c r="AB207" s="50">
        <v>0.84000000000000197</v>
      </c>
      <c r="AC207" s="51">
        <v>11.28</v>
      </c>
      <c r="AD207" s="50">
        <v>-10.44</v>
      </c>
      <c r="AE207" s="50">
        <v>44.12</v>
      </c>
      <c r="AF207" s="51">
        <v>44.2</v>
      </c>
      <c r="AG207" s="51">
        <v>-7.9999999999998295E-2</v>
      </c>
      <c r="AH207" s="50">
        <v>44.96</v>
      </c>
      <c r="AI207" s="51">
        <v>44.96</v>
      </c>
      <c r="AJ207" s="51">
        <v>0</v>
      </c>
      <c r="AK207" s="51">
        <v>0.84000000000000197</v>
      </c>
      <c r="AL207" s="50">
        <v>44.12</v>
      </c>
      <c r="AM207" s="51">
        <v>44.12</v>
      </c>
      <c r="AN207" s="50">
        <v>0</v>
      </c>
      <c r="AO207" s="59"/>
    </row>
    <row r="208" spans="1:41" s="1" customFormat="1" ht="11.25">
      <c r="A208" s="738"/>
      <c r="B208" s="72" t="s">
        <v>155</v>
      </c>
      <c r="C208" s="27">
        <v>434.8</v>
      </c>
      <c r="D208" s="27">
        <v>348.32</v>
      </c>
      <c r="E208" s="28">
        <v>69.180000000000007</v>
      </c>
      <c r="F208" s="28">
        <v>17.3</v>
      </c>
      <c r="G208" s="27">
        <v>708</v>
      </c>
      <c r="H208" s="27">
        <v>472</v>
      </c>
      <c r="I208" s="28">
        <v>188.8</v>
      </c>
      <c r="J208" s="28">
        <v>47.2</v>
      </c>
      <c r="K208" s="45">
        <v>0</v>
      </c>
      <c r="L208" s="45">
        <v>0</v>
      </c>
      <c r="M208" s="45">
        <v>0</v>
      </c>
      <c r="N208" s="27">
        <v>434.8</v>
      </c>
      <c r="O208" s="27">
        <v>348.32</v>
      </c>
      <c r="P208" s="28">
        <v>69.180000000000007</v>
      </c>
      <c r="Q208" s="28">
        <v>17.3</v>
      </c>
      <c r="R208" s="27">
        <v>708</v>
      </c>
      <c r="S208" s="27">
        <v>472</v>
      </c>
      <c r="T208" s="28">
        <v>188.8</v>
      </c>
      <c r="U208" s="28">
        <v>47.2</v>
      </c>
      <c r="V208" s="50">
        <v>408.13</v>
      </c>
      <c r="W208" s="51">
        <v>266.60000000000002</v>
      </c>
      <c r="X208" s="50">
        <v>141.53</v>
      </c>
      <c r="Y208" s="50">
        <v>543.79999999999995</v>
      </c>
      <c r="Z208" s="51">
        <v>355</v>
      </c>
      <c r="AA208" s="50">
        <v>188.8</v>
      </c>
      <c r="AB208" s="50">
        <v>9.3699999999999797</v>
      </c>
      <c r="AC208" s="51">
        <v>81.72</v>
      </c>
      <c r="AD208" s="50">
        <v>-72.349999999999994</v>
      </c>
      <c r="AE208" s="50">
        <v>117</v>
      </c>
      <c r="AF208" s="51">
        <v>117</v>
      </c>
      <c r="AG208" s="51">
        <v>0</v>
      </c>
      <c r="AH208" s="50">
        <v>126.37</v>
      </c>
      <c r="AI208" s="51">
        <v>126.37</v>
      </c>
      <c r="AJ208" s="51">
        <v>0</v>
      </c>
      <c r="AK208" s="51">
        <v>9.3699999999999797</v>
      </c>
      <c r="AL208" s="50">
        <v>117</v>
      </c>
      <c r="AM208" s="51">
        <v>117</v>
      </c>
      <c r="AN208" s="50">
        <v>0</v>
      </c>
      <c r="AO208" s="59"/>
    </row>
    <row r="209" spans="1:41" s="1" customFormat="1" ht="11.25">
      <c r="A209" s="738"/>
      <c r="B209" s="72" t="s">
        <v>156</v>
      </c>
      <c r="C209" s="27">
        <v>159.4</v>
      </c>
      <c r="D209" s="27">
        <v>127.64</v>
      </c>
      <c r="E209" s="28">
        <v>25.41</v>
      </c>
      <c r="F209" s="28">
        <v>6.35</v>
      </c>
      <c r="G209" s="27">
        <v>266.88</v>
      </c>
      <c r="H209" s="27">
        <v>177.92</v>
      </c>
      <c r="I209" s="28">
        <v>71.17</v>
      </c>
      <c r="J209" s="28">
        <v>17.79</v>
      </c>
      <c r="K209" s="45">
        <v>0</v>
      </c>
      <c r="L209" s="45">
        <v>0</v>
      </c>
      <c r="M209" s="45">
        <v>0</v>
      </c>
      <c r="N209" s="27">
        <v>159.4</v>
      </c>
      <c r="O209" s="27">
        <v>127.64</v>
      </c>
      <c r="P209" s="28">
        <v>25.41</v>
      </c>
      <c r="Q209" s="28">
        <v>6.35</v>
      </c>
      <c r="R209" s="27">
        <v>266.88</v>
      </c>
      <c r="S209" s="27">
        <v>177.92</v>
      </c>
      <c r="T209" s="28">
        <v>71.17</v>
      </c>
      <c r="U209" s="28">
        <v>17.79</v>
      </c>
      <c r="V209" s="50">
        <v>150.09</v>
      </c>
      <c r="W209" s="51">
        <v>100.5</v>
      </c>
      <c r="X209" s="50">
        <v>49.59</v>
      </c>
      <c r="Y209" s="50">
        <v>219.36</v>
      </c>
      <c r="Z209" s="51">
        <v>148</v>
      </c>
      <c r="AA209" s="50">
        <v>71.36</v>
      </c>
      <c r="AB209" s="50">
        <v>2.96</v>
      </c>
      <c r="AC209" s="51">
        <v>27.14</v>
      </c>
      <c r="AD209" s="50">
        <v>-24.18</v>
      </c>
      <c r="AE209" s="50">
        <v>29.73</v>
      </c>
      <c r="AF209" s="51">
        <v>29.92</v>
      </c>
      <c r="AG209" s="51">
        <v>-0.189999999999998</v>
      </c>
      <c r="AH209" s="50">
        <v>32.69</v>
      </c>
      <c r="AI209" s="51">
        <v>32.69</v>
      </c>
      <c r="AJ209" s="51">
        <v>0</v>
      </c>
      <c r="AK209" s="51">
        <v>2.96</v>
      </c>
      <c r="AL209" s="50">
        <v>29.73</v>
      </c>
      <c r="AM209" s="51">
        <v>29.73</v>
      </c>
      <c r="AN209" s="50">
        <v>0</v>
      </c>
      <c r="AO209" s="59"/>
    </row>
    <row r="210" spans="1:41" s="1" customFormat="1" ht="11.25">
      <c r="A210" s="738"/>
      <c r="B210" s="72" t="s">
        <v>157</v>
      </c>
      <c r="C210" s="27">
        <v>374</v>
      </c>
      <c r="D210" s="27">
        <v>299.56</v>
      </c>
      <c r="E210" s="28">
        <v>59.55</v>
      </c>
      <c r="F210" s="28">
        <v>14.89</v>
      </c>
      <c r="G210" s="27">
        <v>654.48</v>
      </c>
      <c r="H210" s="27">
        <v>436.32</v>
      </c>
      <c r="I210" s="28">
        <v>174.53</v>
      </c>
      <c r="J210" s="28">
        <v>43.63</v>
      </c>
      <c r="K210" s="45">
        <v>0</v>
      </c>
      <c r="L210" s="45">
        <v>0</v>
      </c>
      <c r="M210" s="45">
        <v>0</v>
      </c>
      <c r="N210" s="27">
        <v>374</v>
      </c>
      <c r="O210" s="27">
        <v>299.56</v>
      </c>
      <c r="P210" s="28">
        <v>59.55</v>
      </c>
      <c r="Q210" s="28">
        <v>14.89</v>
      </c>
      <c r="R210" s="27">
        <v>654.48</v>
      </c>
      <c r="S210" s="27">
        <v>436.32</v>
      </c>
      <c r="T210" s="28">
        <v>174.53</v>
      </c>
      <c r="U210" s="28">
        <v>43.63</v>
      </c>
      <c r="V210" s="50">
        <v>354.28</v>
      </c>
      <c r="W210" s="51">
        <v>255.6</v>
      </c>
      <c r="X210" s="50">
        <v>98.68</v>
      </c>
      <c r="Y210" s="50">
        <v>561.09</v>
      </c>
      <c r="Z210" s="51">
        <v>384</v>
      </c>
      <c r="AA210" s="50">
        <v>177.09</v>
      </c>
      <c r="AB210" s="50">
        <v>4.83</v>
      </c>
      <c r="AC210" s="51">
        <v>43.96</v>
      </c>
      <c r="AD210" s="50">
        <v>-39.130000000000003</v>
      </c>
      <c r="AE210" s="50">
        <v>49.76</v>
      </c>
      <c r="AF210" s="51">
        <v>52.32</v>
      </c>
      <c r="AG210" s="51">
        <v>-2.56</v>
      </c>
      <c r="AH210" s="50">
        <v>54.59</v>
      </c>
      <c r="AI210" s="51">
        <v>54.59</v>
      </c>
      <c r="AJ210" s="51">
        <v>0</v>
      </c>
      <c r="AK210" s="51">
        <v>4.83</v>
      </c>
      <c r="AL210" s="50">
        <v>49.76</v>
      </c>
      <c r="AM210" s="51">
        <v>49.76</v>
      </c>
      <c r="AN210" s="50">
        <v>0</v>
      </c>
      <c r="AO210" s="59"/>
    </row>
    <row r="211" spans="1:41" s="1" customFormat="1" ht="10.5">
      <c r="A211" s="738" t="s">
        <v>332</v>
      </c>
      <c r="B211" s="70" t="s">
        <v>158</v>
      </c>
      <c r="C211" s="21">
        <v>3822.8</v>
      </c>
      <c r="D211" s="21">
        <v>2599.6799999999998</v>
      </c>
      <c r="E211" s="24">
        <v>433.93</v>
      </c>
      <c r="F211" s="24">
        <v>789.19</v>
      </c>
      <c r="G211" s="21">
        <v>9311.2000000000007</v>
      </c>
      <c r="H211" s="21">
        <v>4953.2</v>
      </c>
      <c r="I211" s="24">
        <v>1434</v>
      </c>
      <c r="J211" s="24">
        <v>2924</v>
      </c>
      <c r="K211" s="21">
        <v>0</v>
      </c>
      <c r="L211" s="21">
        <v>0</v>
      </c>
      <c r="M211" s="21">
        <v>0</v>
      </c>
      <c r="N211" s="21">
        <v>3822.8</v>
      </c>
      <c r="O211" s="21">
        <v>2599.6799999999998</v>
      </c>
      <c r="P211" s="24">
        <v>433.93</v>
      </c>
      <c r="Q211" s="24">
        <v>789.19</v>
      </c>
      <c r="R211" s="21">
        <v>9311.2000000000007</v>
      </c>
      <c r="S211" s="21">
        <v>4953.2</v>
      </c>
      <c r="T211" s="24">
        <v>1434</v>
      </c>
      <c r="U211" s="24">
        <v>2924</v>
      </c>
      <c r="V211" s="24">
        <v>2945.59</v>
      </c>
      <c r="W211" s="24">
        <v>2300.12</v>
      </c>
      <c r="X211" s="24">
        <v>645.47</v>
      </c>
      <c r="Y211" s="24">
        <v>5802.31</v>
      </c>
      <c r="Z211" s="24">
        <v>4388.32</v>
      </c>
      <c r="AA211" s="24">
        <v>1413.99</v>
      </c>
      <c r="AB211" s="24">
        <v>88.020000000000294</v>
      </c>
      <c r="AC211" s="24">
        <v>299.56</v>
      </c>
      <c r="AD211" s="24">
        <v>-211.54</v>
      </c>
      <c r="AE211" s="24">
        <v>584.89</v>
      </c>
      <c r="AF211" s="24">
        <v>564.88</v>
      </c>
      <c r="AG211" s="24">
        <v>20.009999999999799</v>
      </c>
      <c r="AH211" s="24">
        <v>672.91</v>
      </c>
      <c r="AI211" s="24">
        <v>587.9</v>
      </c>
      <c r="AJ211" s="24">
        <v>85.01</v>
      </c>
      <c r="AK211" s="24">
        <v>88.020000000000294</v>
      </c>
      <c r="AL211" s="24">
        <v>584.89</v>
      </c>
      <c r="AM211" s="24">
        <v>499.88</v>
      </c>
      <c r="AN211" s="24">
        <v>85.01</v>
      </c>
      <c r="AO211" s="59"/>
    </row>
    <row r="212" spans="1:41" s="1" customFormat="1" ht="21">
      <c r="A212" s="738"/>
      <c r="B212" s="70" t="s">
        <v>333</v>
      </c>
      <c r="C212" s="21">
        <v>1679.2</v>
      </c>
      <c r="D212" s="21">
        <v>1014.48</v>
      </c>
      <c r="E212" s="24">
        <v>0</v>
      </c>
      <c r="F212" s="24">
        <v>664.72</v>
      </c>
      <c r="G212" s="21">
        <v>4685.12</v>
      </c>
      <c r="H212" s="21">
        <v>2205</v>
      </c>
      <c r="I212" s="24">
        <v>0</v>
      </c>
      <c r="J212" s="24">
        <v>2480.12</v>
      </c>
      <c r="K212" s="21">
        <v>0</v>
      </c>
      <c r="L212" s="21">
        <v>0</v>
      </c>
      <c r="M212" s="21">
        <v>0</v>
      </c>
      <c r="N212" s="21">
        <v>1679.2</v>
      </c>
      <c r="O212" s="21">
        <v>1014.48</v>
      </c>
      <c r="P212" s="24">
        <v>0</v>
      </c>
      <c r="Q212" s="24">
        <v>664.72</v>
      </c>
      <c r="R212" s="21">
        <v>4685.12</v>
      </c>
      <c r="S212" s="21">
        <v>2205</v>
      </c>
      <c r="T212" s="24">
        <v>0</v>
      </c>
      <c r="U212" s="24">
        <v>2480.12</v>
      </c>
      <c r="V212" s="24">
        <v>1021.06</v>
      </c>
      <c r="W212" s="24">
        <v>983.8</v>
      </c>
      <c r="X212" s="24">
        <v>37.26</v>
      </c>
      <c r="Y212" s="24">
        <v>2166.2399999999998</v>
      </c>
      <c r="Z212" s="24">
        <v>2121.12</v>
      </c>
      <c r="AA212" s="24">
        <v>45.12</v>
      </c>
      <c r="AB212" s="24">
        <v>-6.5799999999999299</v>
      </c>
      <c r="AC212" s="24">
        <v>30.680000000000099</v>
      </c>
      <c r="AD212" s="24">
        <v>-37.26</v>
      </c>
      <c r="AE212" s="24">
        <v>38.760000000000097</v>
      </c>
      <c r="AF212" s="24">
        <v>83.880000000000095</v>
      </c>
      <c r="AG212" s="24">
        <v>-45.12</v>
      </c>
      <c r="AH212" s="24">
        <v>32.180000000000199</v>
      </c>
      <c r="AI212" s="24">
        <v>32.180000000000199</v>
      </c>
      <c r="AJ212" s="24">
        <v>0</v>
      </c>
      <c r="AK212" s="24">
        <v>-6.5799999999999299</v>
      </c>
      <c r="AL212" s="24">
        <v>38.760000000000097</v>
      </c>
      <c r="AM212" s="24">
        <v>38.760000000000097</v>
      </c>
      <c r="AN212" s="24">
        <v>0</v>
      </c>
      <c r="AO212" s="59"/>
    </row>
    <row r="213" spans="1:41" s="1" customFormat="1" ht="11.25">
      <c r="A213" s="738"/>
      <c r="B213" s="15" t="s">
        <v>159</v>
      </c>
      <c r="C213" s="27">
        <v>1679.2</v>
      </c>
      <c r="D213" s="27">
        <v>1014.48</v>
      </c>
      <c r="E213" s="28">
        <v>0</v>
      </c>
      <c r="F213" s="28">
        <v>664.72</v>
      </c>
      <c r="G213" s="27">
        <v>4685.12</v>
      </c>
      <c r="H213" s="27">
        <v>2205</v>
      </c>
      <c r="I213" s="28">
        <v>0</v>
      </c>
      <c r="J213" s="28">
        <v>2480.12</v>
      </c>
      <c r="K213" s="45">
        <v>0</v>
      </c>
      <c r="L213" s="45">
        <v>0</v>
      </c>
      <c r="M213" s="45">
        <v>0</v>
      </c>
      <c r="N213" s="27">
        <v>1679.2</v>
      </c>
      <c r="O213" s="27">
        <v>1014.48</v>
      </c>
      <c r="P213" s="28">
        <v>0</v>
      </c>
      <c r="Q213" s="28">
        <v>664.72</v>
      </c>
      <c r="R213" s="27">
        <v>4685.12</v>
      </c>
      <c r="S213" s="27">
        <v>2205</v>
      </c>
      <c r="T213" s="28">
        <v>0</v>
      </c>
      <c r="U213" s="28">
        <v>2480.12</v>
      </c>
      <c r="V213" s="50">
        <v>1021.06</v>
      </c>
      <c r="W213" s="51">
        <v>983.8</v>
      </c>
      <c r="X213" s="50">
        <v>37.26</v>
      </c>
      <c r="Y213" s="50">
        <v>2166.2399999999998</v>
      </c>
      <c r="Z213" s="51">
        <v>2121.12</v>
      </c>
      <c r="AA213" s="50">
        <v>45.12</v>
      </c>
      <c r="AB213" s="50">
        <v>-6.5799999999999299</v>
      </c>
      <c r="AC213" s="51">
        <v>30.680000000000099</v>
      </c>
      <c r="AD213" s="50">
        <v>-37.26</v>
      </c>
      <c r="AE213" s="50">
        <v>38.760000000000097</v>
      </c>
      <c r="AF213" s="51">
        <v>83.880000000000095</v>
      </c>
      <c r="AG213" s="51">
        <v>-45.12</v>
      </c>
      <c r="AH213" s="50">
        <v>32.180000000000199</v>
      </c>
      <c r="AI213" s="51">
        <v>32.180000000000199</v>
      </c>
      <c r="AJ213" s="51">
        <v>0</v>
      </c>
      <c r="AK213" s="51">
        <v>-6.5799999999999299</v>
      </c>
      <c r="AL213" s="50">
        <v>38.760000000000097</v>
      </c>
      <c r="AM213" s="51">
        <v>38.760000000000097</v>
      </c>
      <c r="AN213" s="50">
        <v>0</v>
      </c>
      <c r="AO213" s="59"/>
    </row>
    <row r="214" spans="1:41" s="1" customFormat="1" ht="11.25">
      <c r="A214" s="738"/>
      <c r="B214" s="72" t="s">
        <v>162</v>
      </c>
      <c r="C214" s="27">
        <v>665.8</v>
      </c>
      <c r="D214" s="27">
        <v>401.16</v>
      </c>
      <c r="E214" s="28">
        <v>211.71</v>
      </c>
      <c r="F214" s="28">
        <v>52.93</v>
      </c>
      <c r="G214" s="27">
        <v>1093.2</v>
      </c>
      <c r="H214" s="27">
        <v>546.6</v>
      </c>
      <c r="I214" s="28">
        <v>437.28</v>
      </c>
      <c r="J214" s="28">
        <v>109.32</v>
      </c>
      <c r="K214" s="45">
        <v>0</v>
      </c>
      <c r="L214" s="45">
        <v>0</v>
      </c>
      <c r="M214" s="45">
        <v>0</v>
      </c>
      <c r="N214" s="27">
        <v>665.8</v>
      </c>
      <c r="O214" s="27">
        <v>401.16</v>
      </c>
      <c r="P214" s="28">
        <v>211.71</v>
      </c>
      <c r="Q214" s="28">
        <v>52.93</v>
      </c>
      <c r="R214" s="27">
        <v>1093.2</v>
      </c>
      <c r="S214" s="27">
        <v>546.6</v>
      </c>
      <c r="T214" s="28">
        <v>437.28</v>
      </c>
      <c r="U214" s="28">
        <v>109.32</v>
      </c>
      <c r="V214" s="50">
        <v>604.64</v>
      </c>
      <c r="W214" s="51">
        <v>326.8</v>
      </c>
      <c r="X214" s="50">
        <v>277.83999999999997</v>
      </c>
      <c r="Y214" s="50">
        <v>876.29</v>
      </c>
      <c r="Z214" s="51">
        <v>432</v>
      </c>
      <c r="AA214" s="50">
        <v>444.29</v>
      </c>
      <c r="AB214" s="50">
        <v>8.2299999999999898</v>
      </c>
      <c r="AC214" s="51">
        <v>74.36</v>
      </c>
      <c r="AD214" s="50">
        <v>-66.13</v>
      </c>
      <c r="AE214" s="50">
        <v>107.59</v>
      </c>
      <c r="AF214" s="51">
        <v>114.6</v>
      </c>
      <c r="AG214" s="51">
        <v>-7.0100000000000504</v>
      </c>
      <c r="AH214" s="50">
        <v>115.82</v>
      </c>
      <c r="AI214" s="51">
        <v>115.82</v>
      </c>
      <c r="AJ214" s="51">
        <v>0</v>
      </c>
      <c r="AK214" s="51">
        <v>8.2299999999999898</v>
      </c>
      <c r="AL214" s="50">
        <v>107.59</v>
      </c>
      <c r="AM214" s="51">
        <v>107.59</v>
      </c>
      <c r="AN214" s="50">
        <v>0</v>
      </c>
      <c r="AO214" s="59"/>
    </row>
    <row r="215" spans="1:41" s="1" customFormat="1" ht="11.25">
      <c r="A215" s="738"/>
      <c r="B215" s="78" t="s">
        <v>163</v>
      </c>
      <c r="C215" s="27">
        <v>642.20000000000005</v>
      </c>
      <c r="D215" s="27">
        <v>514.24</v>
      </c>
      <c r="E215" s="28">
        <v>89.58</v>
      </c>
      <c r="F215" s="28">
        <v>38.379999999999903</v>
      </c>
      <c r="G215" s="27">
        <v>1588.16</v>
      </c>
      <c r="H215" s="27">
        <v>905.12</v>
      </c>
      <c r="I215" s="28">
        <v>478.13</v>
      </c>
      <c r="J215" s="28">
        <v>204.91</v>
      </c>
      <c r="K215" s="45">
        <v>0</v>
      </c>
      <c r="L215" s="45">
        <v>0</v>
      </c>
      <c r="M215" s="45">
        <v>0</v>
      </c>
      <c r="N215" s="27">
        <v>642.20000000000005</v>
      </c>
      <c r="O215" s="27">
        <v>514.24</v>
      </c>
      <c r="P215" s="28">
        <v>89.580000000000098</v>
      </c>
      <c r="Q215" s="28">
        <v>38.379999999999903</v>
      </c>
      <c r="R215" s="27">
        <v>1588.16</v>
      </c>
      <c r="S215" s="27">
        <v>905.12</v>
      </c>
      <c r="T215" s="28">
        <v>478.13</v>
      </c>
      <c r="U215" s="28">
        <v>204.91</v>
      </c>
      <c r="V215" s="50">
        <v>532.25</v>
      </c>
      <c r="W215" s="51">
        <v>453.62</v>
      </c>
      <c r="X215" s="50">
        <v>78.63</v>
      </c>
      <c r="Y215" s="50">
        <v>1171.27</v>
      </c>
      <c r="Z215" s="51">
        <v>767.2</v>
      </c>
      <c r="AA215" s="50">
        <v>404.07</v>
      </c>
      <c r="AB215" s="50">
        <v>71.570000000000107</v>
      </c>
      <c r="AC215" s="51">
        <v>60.62</v>
      </c>
      <c r="AD215" s="50">
        <v>10.950000000000101</v>
      </c>
      <c r="AE215" s="50">
        <v>211.98</v>
      </c>
      <c r="AF215" s="51">
        <v>137.91999999999999</v>
      </c>
      <c r="AG215" s="51">
        <v>74.059999999999903</v>
      </c>
      <c r="AH215" s="50">
        <v>283.55</v>
      </c>
      <c r="AI215" s="51">
        <v>198.54</v>
      </c>
      <c r="AJ215" s="51">
        <v>85.01</v>
      </c>
      <c r="AK215" s="51">
        <v>71.570000000000107</v>
      </c>
      <c r="AL215" s="50">
        <v>211.98</v>
      </c>
      <c r="AM215" s="51">
        <v>126.97</v>
      </c>
      <c r="AN215" s="50">
        <v>85.01</v>
      </c>
      <c r="AO215" s="59"/>
    </row>
    <row r="216" spans="1:41" s="1" customFormat="1" ht="11.25">
      <c r="A216" s="738"/>
      <c r="B216" s="72" t="s">
        <v>164</v>
      </c>
      <c r="C216" s="27">
        <v>153.6</v>
      </c>
      <c r="D216" s="27">
        <v>123.48</v>
      </c>
      <c r="E216" s="28">
        <v>24.1</v>
      </c>
      <c r="F216" s="28">
        <v>6.0199999999999898</v>
      </c>
      <c r="G216" s="27">
        <v>829.68</v>
      </c>
      <c r="H216" s="27">
        <v>553.12</v>
      </c>
      <c r="I216" s="28">
        <v>221.25</v>
      </c>
      <c r="J216" s="28">
        <v>55.309999999999903</v>
      </c>
      <c r="K216" s="45">
        <v>0</v>
      </c>
      <c r="L216" s="45">
        <v>0</v>
      </c>
      <c r="M216" s="45">
        <v>0</v>
      </c>
      <c r="N216" s="27">
        <v>153.6</v>
      </c>
      <c r="O216" s="27">
        <v>123.48</v>
      </c>
      <c r="P216" s="28">
        <v>24.1</v>
      </c>
      <c r="Q216" s="28">
        <v>6.0199999999999898</v>
      </c>
      <c r="R216" s="27">
        <v>829.68</v>
      </c>
      <c r="S216" s="27">
        <v>553.12</v>
      </c>
      <c r="T216" s="28">
        <v>221.25</v>
      </c>
      <c r="U216" s="28">
        <v>55.309999999999903</v>
      </c>
      <c r="V216" s="50">
        <v>145.75</v>
      </c>
      <c r="W216" s="51">
        <v>108.7</v>
      </c>
      <c r="X216" s="50">
        <v>37.049999999999997</v>
      </c>
      <c r="Y216" s="50">
        <v>700.14</v>
      </c>
      <c r="Z216" s="51">
        <v>478</v>
      </c>
      <c r="AA216" s="50">
        <v>222.14</v>
      </c>
      <c r="AB216" s="50">
        <v>1.8300000000000101</v>
      </c>
      <c r="AC216" s="51">
        <v>14.78</v>
      </c>
      <c r="AD216" s="50">
        <v>-12.95</v>
      </c>
      <c r="AE216" s="50">
        <v>74.23</v>
      </c>
      <c r="AF216" s="51">
        <v>75.12</v>
      </c>
      <c r="AG216" s="51">
        <v>-0.88999999999998602</v>
      </c>
      <c r="AH216" s="50">
        <v>76.06</v>
      </c>
      <c r="AI216" s="51">
        <v>76.06</v>
      </c>
      <c r="AJ216" s="51">
        <v>0</v>
      </c>
      <c r="AK216" s="51">
        <v>1.8300000000000101</v>
      </c>
      <c r="AL216" s="50">
        <v>74.23</v>
      </c>
      <c r="AM216" s="51">
        <v>74.23</v>
      </c>
      <c r="AN216" s="50">
        <v>0</v>
      </c>
      <c r="AO216" s="59"/>
    </row>
    <row r="217" spans="1:41" s="1" customFormat="1" ht="11.25">
      <c r="A217" s="738"/>
      <c r="B217" s="72" t="s">
        <v>165</v>
      </c>
      <c r="C217" s="27">
        <v>682</v>
      </c>
      <c r="D217" s="27">
        <v>546.32000000000005</v>
      </c>
      <c r="E217" s="28">
        <v>108.54</v>
      </c>
      <c r="F217" s="28">
        <v>27.139999999999901</v>
      </c>
      <c r="G217" s="27">
        <v>1115.04</v>
      </c>
      <c r="H217" s="27">
        <v>743.36</v>
      </c>
      <c r="I217" s="28">
        <v>297.33999999999997</v>
      </c>
      <c r="J217" s="28">
        <v>74.34</v>
      </c>
      <c r="K217" s="45">
        <v>0</v>
      </c>
      <c r="L217" s="45">
        <v>0</v>
      </c>
      <c r="M217" s="45">
        <v>0</v>
      </c>
      <c r="N217" s="27">
        <v>682</v>
      </c>
      <c r="O217" s="27">
        <v>546.32000000000005</v>
      </c>
      <c r="P217" s="28">
        <v>108.54</v>
      </c>
      <c r="Q217" s="28">
        <v>27.139999999999901</v>
      </c>
      <c r="R217" s="27">
        <v>1115.04</v>
      </c>
      <c r="S217" s="27">
        <v>743.36</v>
      </c>
      <c r="T217" s="28">
        <v>297.33999999999997</v>
      </c>
      <c r="U217" s="28">
        <v>74.34</v>
      </c>
      <c r="V217" s="50">
        <v>641.89</v>
      </c>
      <c r="W217" s="51">
        <v>427.2</v>
      </c>
      <c r="X217" s="50">
        <v>214.69</v>
      </c>
      <c r="Y217" s="50">
        <v>888.37</v>
      </c>
      <c r="Z217" s="51">
        <v>590</v>
      </c>
      <c r="AA217" s="50">
        <v>298.37</v>
      </c>
      <c r="AB217" s="50">
        <v>12.9700000000001</v>
      </c>
      <c r="AC217" s="51">
        <v>119.12</v>
      </c>
      <c r="AD217" s="50">
        <v>-106.15</v>
      </c>
      <c r="AE217" s="50">
        <v>152.33000000000001</v>
      </c>
      <c r="AF217" s="51">
        <v>153.36000000000001</v>
      </c>
      <c r="AG217" s="51">
        <v>-1.03000000000003</v>
      </c>
      <c r="AH217" s="50">
        <v>165.3</v>
      </c>
      <c r="AI217" s="51">
        <v>165.3</v>
      </c>
      <c r="AJ217" s="51">
        <v>0</v>
      </c>
      <c r="AK217" s="51">
        <v>12.9700000000001</v>
      </c>
      <c r="AL217" s="50">
        <v>152.33000000000001</v>
      </c>
      <c r="AM217" s="51">
        <v>152.33000000000001</v>
      </c>
      <c r="AN217" s="50">
        <v>0</v>
      </c>
      <c r="AO217" s="59"/>
    </row>
    <row r="218" spans="1:41" s="1" customFormat="1" ht="10.5">
      <c r="A218" s="738" t="s">
        <v>334</v>
      </c>
      <c r="B218" s="70" t="s">
        <v>166</v>
      </c>
      <c r="C218" s="21">
        <v>5709.6</v>
      </c>
      <c r="D218" s="21">
        <v>3945.24</v>
      </c>
      <c r="E218" s="24">
        <v>858.38</v>
      </c>
      <c r="F218" s="24">
        <v>905.98</v>
      </c>
      <c r="G218" s="21">
        <v>10211.120000000001</v>
      </c>
      <c r="H218" s="21">
        <v>5626.76</v>
      </c>
      <c r="I218" s="24">
        <v>2188.79</v>
      </c>
      <c r="J218" s="24">
        <v>2395.5700000000002</v>
      </c>
      <c r="K218" s="21">
        <v>0</v>
      </c>
      <c r="L218" s="21">
        <v>0</v>
      </c>
      <c r="M218" s="21">
        <v>0</v>
      </c>
      <c r="N218" s="21">
        <v>5709.6</v>
      </c>
      <c r="O218" s="21">
        <v>3945.24</v>
      </c>
      <c r="P218" s="24">
        <v>858.38</v>
      </c>
      <c r="Q218" s="24">
        <v>905.98</v>
      </c>
      <c r="R218" s="21">
        <v>10211.120000000001</v>
      </c>
      <c r="S218" s="21">
        <v>5626.76</v>
      </c>
      <c r="T218" s="24">
        <v>2188.79</v>
      </c>
      <c r="U218" s="24">
        <v>2395.5700000000002</v>
      </c>
      <c r="V218" s="24">
        <v>4490.12</v>
      </c>
      <c r="W218" s="24">
        <v>3012.76</v>
      </c>
      <c r="X218" s="24">
        <v>1477.36</v>
      </c>
      <c r="Y218" s="24">
        <v>7082.81</v>
      </c>
      <c r="Z218" s="24">
        <v>4815.6899999999996</v>
      </c>
      <c r="AA218" s="24">
        <v>2267.12</v>
      </c>
      <c r="AB218" s="24">
        <v>313.5</v>
      </c>
      <c r="AC218" s="24">
        <v>932.48</v>
      </c>
      <c r="AD218" s="24">
        <v>-618.98</v>
      </c>
      <c r="AE218" s="24">
        <v>732.74</v>
      </c>
      <c r="AF218" s="24">
        <v>811.07</v>
      </c>
      <c r="AG218" s="24">
        <v>-78.330000000000297</v>
      </c>
      <c r="AH218" s="24">
        <v>1046.24</v>
      </c>
      <c r="AI218" s="24">
        <v>1053.4000000000001</v>
      </c>
      <c r="AJ218" s="24">
        <v>-7.16</v>
      </c>
      <c r="AK218" s="24">
        <v>313.5</v>
      </c>
      <c r="AL218" s="24">
        <v>732.74</v>
      </c>
      <c r="AM218" s="24">
        <v>739.9</v>
      </c>
      <c r="AN218" s="24">
        <v>-7.16</v>
      </c>
      <c r="AO218" s="59"/>
    </row>
    <row r="219" spans="1:41" s="1" customFormat="1" ht="21">
      <c r="A219" s="738"/>
      <c r="B219" s="70" t="s">
        <v>335</v>
      </c>
      <c r="C219" s="21">
        <v>1973.2</v>
      </c>
      <c r="D219" s="21">
        <v>1189.2</v>
      </c>
      <c r="E219" s="24">
        <v>74.11</v>
      </c>
      <c r="F219" s="24">
        <v>709.89</v>
      </c>
      <c r="G219" s="21">
        <v>3688.16</v>
      </c>
      <c r="H219" s="21">
        <v>1652.64</v>
      </c>
      <c r="I219" s="24">
        <v>149.69</v>
      </c>
      <c r="J219" s="24">
        <v>1885.83</v>
      </c>
      <c r="K219" s="21">
        <v>0</v>
      </c>
      <c r="L219" s="21">
        <v>0</v>
      </c>
      <c r="M219" s="21">
        <v>0</v>
      </c>
      <c r="N219" s="21">
        <v>1973.2</v>
      </c>
      <c r="O219" s="21">
        <v>1189.2</v>
      </c>
      <c r="P219" s="24">
        <v>74.11</v>
      </c>
      <c r="Q219" s="24">
        <v>709.89</v>
      </c>
      <c r="R219" s="21">
        <v>3688.16</v>
      </c>
      <c r="S219" s="21">
        <v>1652.64</v>
      </c>
      <c r="T219" s="24">
        <v>149.69</v>
      </c>
      <c r="U219" s="24">
        <v>1885.83</v>
      </c>
      <c r="V219" s="24">
        <v>1020.61</v>
      </c>
      <c r="W219" s="24">
        <v>899.76</v>
      </c>
      <c r="X219" s="24">
        <v>120.85</v>
      </c>
      <c r="Y219" s="24">
        <v>1585.38</v>
      </c>
      <c r="Z219" s="24">
        <v>1435.69</v>
      </c>
      <c r="AA219" s="24">
        <v>149.69</v>
      </c>
      <c r="AB219" s="24">
        <v>242.7</v>
      </c>
      <c r="AC219" s="24">
        <v>289.44</v>
      </c>
      <c r="AD219" s="24">
        <v>-46.74</v>
      </c>
      <c r="AE219" s="24">
        <v>216.95</v>
      </c>
      <c r="AF219" s="24">
        <v>216.95</v>
      </c>
      <c r="AG219" s="24">
        <v>0</v>
      </c>
      <c r="AH219" s="24">
        <v>459.65</v>
      </c>
      <c r="AI219" s="24">
        <v>459.65</v>
      </c>
      <c r="AJ219" s="24">
        <v>0</v>
      </c>
      <c r="AK219" s="24">
        <v>242.7</v>
      </c>
      <c r="AL219" s="24">
        <v>216.95</v>
      </c>
      <c r="AM219" s="24">
        <v>216.95</v>
      </c>
      <c r="AN219" s="24">
        <v>0</v>
      </c>
      <c r="AO219" s="59"/>
    </row>
    <row r="220" spans="1:41" s="1" customFormat="1" ht="11.25">
      <c r="A220" s="738"/>
      <c r="B220" s="15" t="s">
        <v>167</v>
      </c>
      <c r="C220" s="27">
        <v>1664.4</v>
      </c>
      <c r="D220" s="27">
        <v>1003.92</v>
      </c>
      <c r="E220" s="28">
        <v>0</v>
      </c>
      <c r="F220" s="28">
        <v>660.48</v>
      </c>
      <c r="G220" s="27">
        <v>3189.2</v>
      </c>
      <c r="H220" s="27">
        <v>1403.16</v>
      </c>
      <c r="I220" s="28">
        <v>0</v>
      </c>
      <c r="J220" s="28">
        <v>1786.04</v>
      </c>
      <c r="K220" s="45">
        <v>0</v>
      </c>
      <c r="L220" s="45">
        <v>0</v>
      </c>
      <c r="M220" s="45">
        <v>0</v>
      </c>
      <c r="N220" s="27">
        <v>1664.4</v>
      </c>
      <c r="O220" s="27">
        <v>1003.92</v>
      </c>
      <c r="P220" s="28">
        <v>0</v>
      </c>
      <c r="Q220" s="28">
        <v>660.48</v>
      </c>
      <c r="R220" s="27">
        <v>3189.2</v>
      </c>
      <c r="S220" s="27">
        <v>1403.16</v>
      </c>
      <c r="T220" s="28">
        <v>0</v>
      </c>
      <c r="U220" s="28">
        <v>1786.04</v>
      </c>
      <c r="V220" s="50">
        <v>766.76</v>
      </c>
      <c r="W220" s="51">
        <v>766.76</v>
      </c>
      <c r="X220" s="50">
        <v>0</v>
      </c>
      <c r="Y220" s="50">
        <v>1201.69</v>
      </c>
      <c r="Z220" s="51">
        <v>1201.69</v>
      </c>
      <c r="AA220" s="50">
        <v>0</v>
      </c>
      <c r="AB220" s="50">
        <v>237.16</v>
      </c>
      <c r="AC220" s="51">
        <v>237.16</v>
      </c>
      <c r="AD220" s="50">
        <v>0</v>
      </c>
      <c r="AE220" s="50">
        <v>201.47</v>
      </c>
      <c r="AF220" s="51">
        <v>201.47</v>
      </c>
      <c r="AG220" s="51">
        <v>0</v>
      </c>
      <c r="AH220" s="50">
        <v>438.63</v>
      </c>
      <c r="AI220" s="51">
        <v>438.63</v>
      </c>
      <c r="AJ220" s="51">
        <v>0</v>
      </c>
      <c r="AK220" s="51">
        <v>237.16</v>
      </c>
      <c r="AL220" s="50">
        <v>201.47</v>
      </c>
      <c r="AM220" s="51">
        <v>201.47</v>
      </c>
      <c r="AN220" s="50">
        <v>0</v>
      </c>
      <c r="AO220" s="59"/>
    </row>
    <row r="221" spans="1:41" s="1" customFormat="1" ht="11.25">
      <c r="A221" s="738"/>
      <c r="B221" s="77" t="s">
        <v>168</v>
      </c>
      <c r="C221" s="27">
        <v>308.8</v>
      </c>
      <c r="D221" s="27">
        <v>185.28</v>
      </c>
      <c r="E221" s="28">
        <v>74.11</v>
      </c>
      <c r="F221" s="28">
        <v>49.41</v>
      </c>
      <c r="G221" s="27">
        <v>498.96</v>
      </c>
      <c r="H221" s="27">
        <v>249.48</v>
      </c>
      <c r="I221" s="28">
        <v>149.69</v>
      </c>
      <c r="J221" s="28">
        <v>99.79</v>
      </c>
      <c r="K221" s="45">
        <v>0</v>
      </c>
      <c r="L221" s="45">
        <v>0</v>
      </c>
      <c r="M221" s="45">
        <v>0</v>
      </c>
      <c r="N221" s="27">
        <v>308.8</v>
      </c>
      <c r="O221" s="27">
        <v>185.28</v>
      </c>
      <c r="P221" s="28">
        <v>74.11</v>
      </c>
      <c r="Q221" s="28">
        <v>49.41</v>
      </c>
      <c r="R221" s="27">
        <v>498.96</v>
      </c>
      <c r="S221" s="27">
        <v>249.48</v>
      </c>
      <c r="T221" s="28">
        <v>149.69</v>
      </c>
      <c r="U221" s="28">
        <v>99.79</v>
      </c>
      <c r="V221" s="50">
        <v>253.85</v>
      </c>
      <c r="W221" s="51">
        <v>133</v>
      </c>
      <c r="X221" s="50">
        <v>120.85</v>
      </c>
      <c r="Y221" s="50">
        <v>383.69</v>
      </c>
      <c r="Z221" s="51">
        <v>234</v>
      </c>
      <c r="AA221" s="50">
        <v>149.69</v>
      </c>
      <c r="AB221" s="50">
        <v>5.5400000000000098</v>
      </c>
      <c r="AC221" s="51">
        <v>52.28</v>
      </c>
      <c r="AD221" s="50">
        <v>-46.74</v>
      </c>
      <c r="AE221" s="50">
        <v>15.48</v>
      </c>
      <c r="AF221" s="51">
        <v>15.48</v>
      </c>
      <c r="AG221" s="51">
        <v>0</v>
      </c>
      <c r="AH221" s="50">
        <v>21.02</v>
      </c>
      <c r="AI221" s="51">
        <v>21.02</v>
      </c>
      <c r="AJ221" s="51">
        <v>0</v>
      </c>
      <c r="AK221" s="51">
        <v>5.5400000000000098</v>
      </c>
      <c r="AL221" s="50">
        <v>15.48</v>
      </c>
      <c r="AM221" s="51">
        <v>15.48</v>
      </c>
      <c r="AN221" s="50">
        <v>0</v>
      </c>
      <c r="AO221" s="59"/>
    </row>
    <row r="222" spans="1:41" s="1" customFormat="1" ht="11.25">
      <c r="A222" s="738"/>
      <c r="B222" s="72" t="s">
        <v>169</v>
      </c>
      <c r="C222" s="27">
        <v>465.2</v>
      </c>
      <c r="D222" s="27">
        <v>372.64</v>
      </c>
      <c r="E222" s="28">
        <v>74.05</v>
      </c>
      <c r="F222" s="28">
        <v>18.510000000000002</v>
      </c>
      <c r="G222" s="27">
        <v>740.88</v>
      </c>
      <c r="H222" s="27">
        <v>493.92</v>
      </c>
      <c r="I222" s="28">
        <v>197.57</v>
      </c>
      <c r="J222" s="28">
        <v>49.39</v>
      </c>
      <c r="K222" s="45">
        <v>0</v>
      </c>
      <c r="L222" s="45">
        <v>0</v>
      </c>
      <c r="M222" s="45">
        <v>0</v>
      </c>
      <c r="N222" s="27">
        <v>465.2</v>
      </c>
      <c r="O222" s="27">
        <v>372.64</v>
      </c>
      <c r="P222" s="28">
        <v>74.05</v>
      </c>
      <c r="Q222" s="28">
        <v>18.510000000000002</v>
      </c>
      <c r="R222" s="27">
        <v>740.88</v>
      </c>
      <c r="S222" s="27">
        <v>493.92</v>
      </c>
      <c r="T222" s="28">
        <v>197.57</v>
      </c>
      <c r="U222" s="28">
        <v>49.39</v>
      </c>
      <c r="V222" s="50">
        <v>438.95</v>
      </c>
      <c r="W222" s="51">
        <v>301.2</v>
      </c>
      <c r="X222" s="50">
        <v>137.75</v>
      </c>
      <c r="Y222" s="50">
        <v>633.34</v>
      </c>
      <c r="Z222" s="51">
        <v>432</v>
      </c>
      <c r="AA222" s="50">
        <v>201.34</v>
      </c>
      <c r="AB222" s="50">
        <v>7.7399999999999904</v>
      </c>
      <c r="AC222" s="51">
        <v>71.44</v>
      </c>
      <c r="AD222" s="50">
        <v>-63.7</v>
      </c>
      <c r="AE222" s="50">
        <v>58.15</v>
      </c>
      <c r="AF222" s="51">
        <v>61.92</v>
      </c>
      <c r="AG222" s="51">
        <v>-3.7700000000000098</v>
      </c>
      <c r="AH222" s="50">
        <v>65.89</v>
      </c>
      <c r="AI222" s="51">
        <v>65.89</v>
      </c>
      <c r="AJ222" s="51">
        <v>0</v>
      </c>
      <c r="AK222" s="51">
        <v>7.7399999999999904</v>
      </c>
      <c r="AL222" s="50">
        <v>58.15</v>
      </c>
      <c r="AM222" s="51">
        <v>58.15</v>
      </c>
      <c r="AN222" s="50">
        <v>0</v>
      </c>
      <c r="AO222" s="59"/>
    </row>
    <row r="223" spans="1:41" s="1" customFormat="1" ht="11.25">
      <c r="A223" s="738"/>
      <c r="B223" s="72" t="s">
        <v>170</v>
      </c>
      <c r="C223" s="27">
        <v>153.80000000000001</v>
      </c>
      <c r="D223" s="27">
        <v>92.52</v>
      </c>
      <c r="E223" s="28">
        <v>49.02</v>
      </c>
      <c r="F223" s="28">
        <v>12.26</v>
      </c>
      <c r="G223" s="27">
        <v>205.2</v>
      </c>
      <c r="H223" s="27">
        <v>102.6</v>
      </c>
      <c r="I223" s="28">
        <v>82.08</v>
      </c>
      <c r="J223" s="28">
        <v>20.52</v>
      </c>
      <c r="K223" s="45">
        <v>0</v>
      </c>
      <c r="L223" s="45">
        <v>0</v>
      </c>
      <c r="M223" s="45">
        <v>0</v>
      </c>
      <c r="N223" s="27">
        <v>153.80000000000001</v>
      </c>
      <c r="O223" s="27">
        <v>92.52</v>
      </c>
      <c r="P223" s="28">
        <v>49.02</v>
      </c>
      <c r="Q223" s="28">
        <v>12.26</v>
      </c>
      <c r="R223" s="27">
        <v>205.2</v>
      </c>
      <c r="S223" s="27">
        <v>102.6</v>
      </c>
      <c r="T223" s="28">
        <v>82.08</v>
      </c>
      <c r="U223" s="28">
        <v>20.52</v>
      </c>
      <c r="V223" s="50">
        <v>136.58000000000001</v>
      </c>
      <c r="W223" s="51">
        <v>46.5</v>
      </c>
      <c r="X223" s="50">
        <v>90.08</v>
      </c>
      <c r="Y223" s="50">
        <v>172.08</v>
      </c>
      <c r="Z223" s="51">
        <v>90</v>
      </c>
      <c r="AA223" s="50">
        <v>82.08</v>
      </c>
      <c r="AB223" s="50">
        <v>4.96</v>
      </c>
      <c r="AC223" s="51">
        <v>46.02</v>
      </c>
      <c r="AD223" s="50">
        <v>-41.06</v>
      </c>
      <c r="AE223" s="50">
        <v>12.6</v>
      </c>
      <c r="AF223" s="51">
        <v>12.6</v>
      </c>
      <c r="AG223" s="51">
        <v>0</v>
      </c>
      <c r="AH223" s="50">
        <v>17.559999999999999</v>
      </c>
      <c r="AI223" s="51">
        <v>17.559999999999999</v>
      </c>
      <c r="AJ223" s="51">
        <v>0</v>
      </c>
      <c r="AK223" s="51">
        <v>4.96</v>
      </c>
      <c r="AL223" s="50">
        <v>12.6</v>
      </c>
      <c r="AM223" s="51">
        <v>12.6</v>
      </c>
      <c r="AN223" s="50">
        <v>0</v>
      </c>
      <c r="AO223" s="59"/>
    </row>
    <row r="224" spans="1:41" s="1" customFormat="1" ht="11.25">
      <c r="A224" s="738"/>
      <c r="B224" s="72" t="s">
        <v>171</v>
      </c>
      <c r="C224" s="27">
        <v>669.4</v>
      </c>
      <c r="D224" s="27">
        <v>403.56</v>
      </c>
      <c r="E224" s="28">
        <v>212.67</v>
      </c>
      <c r="F224" s="28">
        <v>53.17</v>
      </c>
      <c r="G224" s="27">
        <v>1064.6400000000001</v>
      </c>
      <c r="H224" s="27">
        <v>532.32000000000005</v>
      </c>
      <c r="I224" s="28">
        <v>425.86</v>
      </c>
      <c r="J224" s="28">
        <v>106.46</v>
      </c>
      <c r="K224" s="45">
        <v>0</v>
      </c>
      <c r="L224" s="45">
        <v>0</v>
      </c>
      <c r="M224" s="45">
        <v>0</v>
      </c>
      <c r="N224" s="27">
        <v>669.4</v>
      </c>
      <c r="O224" s="27">
        <v>403.56</v>
      </c>
      <c r="P224" s="28">
        <v>212.67</v>
      </c>
      <c r="Q224" s="28">
        <v>53.17</v>
      </c>
      <c r="R224" s="27">
        <v>1064.6400000000001</v>
      </c>
      <c r="S224" s="27">
        <v>532.32000000000005</v>
      </c>
      <c r="T224" s="28">
        <v>425.86</v>
      </c>
      <c r="U224" s="28">
        <v>106.46</v>
      </c>
      <c r="V224" s="50">
        <v>602.16</v>
      </c>
      <c r="W224" s="51">
        <v>284.2</v>
      </c>
      <c r="X224" s="50">
        <v>317.95999999999998</v>
      </c>
      <c r="Y224" s="50">
        <v>879.97</v>
      </c>
      <c r="Z224" s="51">
        <v>452</v>
      </c>
      <c r="AA224" s="50">
        <v>427.97</v>
      </c>
      <c r="AB224" s="50">
        <v>14.07</v>
      </c>
      <c r="AC224" s="51">
        <v>119.36</v>
      </c>
      <c r="AD224" s="50">
        <v>-105.29</v>
      </c>
      <c r="AE224" s="50">
        <v>78.209999999999994</v>
      </c>
      <c r="AF224" s="51">
        <v>80.319999999999993</v>
      </c>
      <c r="AG224" s="51">
        <v>-2.1100000000000101</v>
      </c>
      <c r="AH224" s="50">
        <v>92.280000000000101</v>
      </c>
      <c r="AI224" s="51">
        <v>92.280000000000101</v>
      </c>
      <c r="AJ224" s="51">
        <v>0</v>
      </c>
      <c r="AK224" s="51">
        <v>14.07</v>
      </c>
      <c r="AL224" s="50">
        <v>78.209999999999994</v>
      </c>
      <c r="AM224" s="51">
        <v>78.209999999999994</v>
      </c>
      <c r="AN224" s="50">
        <v>0</v>
      </c>
      <c r="AO224" s="59"/>
    </row>
    <row r="225" spans="1:41" s="1" customFormat="1" ht="11.25">
      <c r="A225" s="738"/>
      <c r="B225" s="72" t="s">
        <v>172</v>
      </c>
      <c r="C225" s="27">
        <v>223.6</v>
      </c>
      <c r="D225" s="27">
        <v>179.12</v>
      </c>
      <c r="E225" s="28">
        <v>35.58</v>
      </c>
      <c r="F225" s="28">
        <v>8.9000000000000199</v>
      </c>
      <c r="G225" s="27">
        <v>412.08</v>
      </c>
      <c r="H225" s="27">
        <v>274.72000000000003</v>
      </c>
      <c r="I225" s="28">
        <v>109.89</v>
      </c>
      <c r="J225" s="28">
        <v>27.47</v>
      </c>
      <c r="K225" s="45">
        <v>0</v>
      </c>
      <c r="L225" s="45">
        <v>0</v>
      </c>
      <c r="M225" s="45">
        <v>0</v>
      </c>
      <c r="N225" s="27">
        <v>223.6</v>
      </c>
      <c r="O225" s="27">
        <v>179.12</v>
      </c>
      <c r="P225" s="28">
        <v>35.58</v>
      </c>
      <c r="Q225" s="28">
        <v>8.9000000000000199</v>
      </c>
      <c r="R225" s="27">
        <v>412.08</v>
      </c>
      <c r="S225" s="27">
        <v>274.72000000000003</v>
      </c>
      <c r="T225" s="28">
        <v>109.89</v>
      </c>
      <c r="U225" s="28">
        <v>27.47</v>
      </c>
      <c r="V225" s="50">
        <v>211.86</v>
      </c>
      <c r="W225" s="51">
        <v>153.1</v>
      </c>
      <c r="X225" s="50">
        <v>58.76</v>
      </c>
      <c r="Y225" s="50">
        <v>369.76</v>
      </c>
      <c r="Z225" s="51">
        <v>260</v>
      </c>
      <c r="AA225" s="50">
        <v>109.76</v>
      </c>
      <c r="AB225" s="50">
        <v>2.84</v>
      </c>
      <c r="AC225" s="51">
        <v>26.02</v>
      </c>
      <c r="AD225" s="50">
        <v>-23.18</v>
      </c>
      <c r="AE225" s="50">
        <v>14.85</v>
      </c>
      <c r="AF225" s="51">
        <v>14.72</v>
      </c>
      <c r="AG225" s="51">
        <v>0.12999999999999501</v>
      </c>
      <c r="AH225" s="50">
        <v>17.690000000000001</v>
      </c>
      <c r="AI225" s="51">
        <v>17.690000000000001</v>
      </c>
      <c r="AJ225" s="51">
        <v>0</v>
      </c>
      <c r="AK225" s="51">
        <v>2.84</v>
      </c>
      <c r="AL225" s="50">
        <v>14.85</v>
      </c>
      <c r="AM225" s="51">
        <v>14.85</v>
      </c>
      <c r="AN225" s="50">
        <v>0</v>
      </c>
      <c r="AO225" s="59"/>
    </row>
    <row r="226" spans="1:41" s="1" customFormat="1" ht="11.25">
      <c r="A226" s="738"/>
      <c r="B226" s="72" t="s">
        <v>173</v>
      </c>
      <c r="C226" s="27">
        <v>166.8</v>
      </c>
      <c r="D226" s="27">
        <v>133.56</v>
      </c>
      <c r="E226" s="28">
        <v>26.59</v>
      </c>
      <c r="F226" s="28">
        <v>6.6499999999999799</v>
      </c>
      <c r="G226" s="27">
        <v>245.28</v>
      </c>
      <c r="H226" s="27">
        <v>163.52000000000001</v>
      </c>
      <c r="I226" s="28">
        <v>65.41</v>
      </c>
      <c r="J226" s="28">
        <v>16.350000000000001</v>
      </c>
      <c r="K226" s="45">
        <v>0</v>
      </c>
      <c r="L226" s="45">
        <v>0</v>
      </c>
      <c r="M226" s="45">
        <v>0</v>
      </c>
      <c r="N226" s="27">
        <v>166.8</v>
      </c>
      <c r="O226" s="27">
        <v>133.56</v>
      </c>
      <c r="P226" s="28">
        <v>26.59</v>
      </c>
      <c r="Q226" s="28">
        <v>6.6499999999999799</v>
      </c>
      <c r="R226" s="27">
        <v>245.28</v>
      </c>
      <c r="S226" s="27">
        <v>163.52000000000001</v>
      </c>
      <c r="T226" s="28">
        <v>65.41</v>
      </c>
      <c r="U226" s="28">
        <v>16.350000000000001</v>
      </c>
      <c r="V226" s="50">
        <v>154.76</v>
      </c>
      <c r="W226" s="51">
        <v>83.5</v>
      </c>
      <c r="X226" s="50">
        <v>71.260000000000005</v>
      </c>
      <c r="Y226" s="50">
        <v>208.01</v>
      </c>
      <c r="Z226" s="51">
        <v>141</v>
      </c>
      <c r="AA226" s="50">
        <v>67.010000000000005</v>
      </c>
      <c r="AB226" s="50">
        <v>5.3900000000000103</v>
      </c>
      <c r="AC226" s="51">
        <v>50.06</v>
      </c>
      <c r="AD226" s="50">
        <v>-44.67</v>
      </c>
      <c r="AE226" s="50">
        <v>20.92</v>
      </c>
      <c r="AF226" s="51">
        <v>22.52</v>
      </c>
      <c r="AG226" s="51">
        <v>-1.6000000000000101</v>
      </c>
      <c r="AH226" s="50">
        <v>26.31</v>
      </c>
      <c r="AI226" s="51">
        <v>26.31</v>
      </c>
      <c r="AJ226" s="51">
        <v>0</v>
      </c>
      <c r="AK226" s="51">
        <v>5.3900000000000103</v>
      </c>
      <c r="AL226" s="50">
        <v>20.92</v>
      </c>
      <c r="AM226" s="51">
        <v>20.92</v>
      </c>
      <c r="AN226" s="50">
        <v>0</v>
      </c>
      <c r="AO226" s="59"/>
    </row>
    <row r="227" spans="1:41" s="1" customFormat="1" ht="11.25">
      <c r="A227" s="738"/>
      <c r="B227" s="72" t="s">
        <v>174</v>
      </c>
      <c r="C227" s="27">
        <v>799</v>
      </c>
      <c r="D227" s="27">
        <v>640.16</v>
      </c>
      <c r="E227" s="28">
        <v>127.07</v>
      </c>
      <c r="F227" s="28">
        <v>31.77</v>
      </c>
      <c r="G227" s="27">
        <v>1323.36</v>
      </c>
      <c r="H227" s="27">
        <v>882.24</v>
      </c>
      <c r="I227" s="28">
        <v>352.9</v>
      </c>
      <c r="J227" s="28">
        <v>88.219999999999899</v>
      </c>
      <c r="K227" s="45">
        <v>0</v>
      </c>
      <c r="L227" s="45">
        <v>0</v>
      </c>
      <c r="M227" s="45">
        <v>0</v>
      </c>
      <c r="N227" s="27">
        <v>799</v>
      </c>
      <c r="O227" s="27">
        <v>640.16</v>
      </c>
      <c r="P227" s="28">
        <v>127.07</v>
      </c>
      <c r="Q227" s="28">
        <v>31.77</v>
      </c>
      <c r="R227" s="27">
        <v>1323.36</v>
      </c>
      <c r="S227" s="27">
        <v>882.24</v>
      </c>
      <c r="T227" s="28">
        <v>352.9</v>
      </c>
      <c r="U227" s="28">
        <v>88.219999999999899</v>
      </c>
      <c r="V227" s="50">
        <v>750.84</v>
      </c>
      <c r="W227" s="51">
        <v>493.8</v>
      </c>
      <c r="X227" s="50">
        <v>257.04000000000002</v>
      </c>
      <c r="Y227" s="50">
        <v>1065.5</v>
      </c>
      <c r="Z227" s="51">
        <v>700</v>
      </c>
      <c r="AA227" s="50">
        <v>365.5</v>
      </c>
      <c r="AB227" s="50">
        <v>16.39</v>
      </c>
      <c r="AC227" s="51">
        <v>146.36000000000001</v>
      </c>
      <c r="AD227" s="50">
        <v>-129.97</v>
      </c>
      <c r="AE227" s="50">
        <v>169.64</v>
      </c>
      <c r="AF227" s="51">
        <v>182.24</v>
      </c>
      <c r="AG227" s="51">
        <v>-12.6000000000003</v>
      </c>
      <c r="AH227" s="50">
        <v>186.03</v>
      </c>
      <c r="AI227" s="51">
        <v>186.03</v>
      </c>
      <c r="AJ227" s="51">
        <v>0</v>
      </c>
      <c r="AK227" s="51">
        <v>16.39</v>
      </c>
      <c r="AL227" s="50">
        <v>169.64</v>
      </c>
      <c r="AM227" s="51">
        <v>169.64</v>
      </c>
      <c r="AN227" s="50">
        <v>0</v>
      </c>
      <c r="AO227" s="59"/>
    </row>
    <row r="228" spans="1:41" s="1" customFormat="1" ht="11.25">
      <c r="A228" s="738"/>
      <c r="B228" s="72" t="s">
        <v>175</v>
      </c>
      <c r="C228" s="27">
        <v>176.2</v>
      </c>
      <c r="D228" s="27">
        <v>106.2</v>
      </c>
      <c r="E228" s="28">
        <v>56</v>
      </c>
      <c r="F228" s="28">
        <v>14</v>
      </c>
      <c r="G228" s="27">
        <v>303.83999999999997</v>
      </c>
      <c r="H228" s="27">
        <v>151.91999999999999</v>
      </c>
      <c r="I228" s="28">
        <v>121.54</v>
      </c>
      <c r="J228" s="28">
        <v>30.38</v>
      </c>
      <c r="K228" s="45">
        <v>0</v>
      </c>
      <c r="L228" s="45">
        <v>0</v>
      </c>
      <c r="M228" s="45">
        <v>0</v>
      </c>
      <c r="N228" s="27">
        <v>176.2</v>
      </c>
      <c r="O228" s="27">
        <v>106.2</v>
      </c>
      <c r="P228" s="28">
        <v>56</v>
      </c>
      <c r="Q228" s="28">
        <v>14</v>
      </c>
      <c r="R228" s="27">
        <v>303.83999999999997</v>
      </c>
      <c r="S228" s="27">
        <v>151.91999999999999</v>
      </c>
      <c r="T228" s="28">
        <v>121.54</v>
      </c>
      <c r="U228" s="28">
        <v>30.38</v>
      </c>
      <c r="V228" s="50">
        <v>158.71</v>
      </c>
      <c r="W228" s="51">
        <v>74.099999999999994</v>
      </c>
      <c r="X228" s="50">
        <v>84.61</v>
      </c>
      <c r="Y228" s="50">
        <v>254.38</v>
      </c>
      <c r="Z228" s="51">
        <v>121</v>
      </c>
      <c r="AA228" s="50">
        <v>133.38</v>
      </c>
      <c r="AB228" s="50">
        <v>3.48999999999999</v>
      </c>
      <c r="AC228" s="51">
        <v>32.1</v>
      </c>
      <c r="AD228" s="50">
        <v>-28.61</v>
      </c>
      <c r="AE228" s="50">
        <v>19.079999999999998</v>
      </c>
      <c r="AF228" s="51">
        <v>30.92</v>
      </c>
      <c r="AG228" s="51">
        <v>-11.84</v>
      </c>
      <c r="AH228" s="50">
        <v>22.57</v>
      </c>
      <c r="AI228" s="51">
        <v>22.57</v>
      </c>
      <c r="AJ228" s="51">
        <v>0</v>
      </c>
      <c r="AK228" s="51">
        <v>3.48999999999999</v>
      </c>
      <c r="AL228" s="50">
        <v>19.079999999999998</v>
      </c>
      <c r="AM228" s="51">
        <v>19.079999999999998</v>
      </c>
      <c r="AN228" s="50">
        <v>0</v>
      </c>
      <c r="AO228" s="59"/>
    </row>
    <row r="229" spans="1:41" s="1" customFormat="1" ht="11.25">
      <c r="A229" s="738"/>
      <c r="B229" s="72" t="s">
        <v>176</v>
      </c>
      <c r="C229" s="27">
        <v>186.8</v>
      </c>
      <c r="D229" s="27">
        <v>113.04</v>
      </c>
      <c r="E229" s="28">
        <v>59.01</v>
      </c>
      <c r="F229" s="28">
        <v>14.75</v>
      </c>
      <c r="G229" s="27">
        <v>613.91999999999996</v>
      </c>
      <c r="H229" s="27">
        <v>306.95999999999998</v>
      </c>
      <c r="I229" s="28">
        <v>245.57</v>
      </c>
      <c r="J229" s="28">
        <v>61.39</v>
      </c>
      <c r="K229" s="45">
        <v>0</v>
      </c>
      <c r="L229" s="45">
        <v>0</v>
      </c>
      <c r="M229" s="45">
        <v>0</v>
      </c>
      <c r="N229" s="27">
        <v>186.8</v>
      </c>
      <c r="O229" s="27">
        <v>113.04</v>
      </c>
      <c r="P229" s="28">
        <v>59.01</v>
      </c>
      <c r="Q229" s="28">
        <v>14.75</v>
      </c>
      <c r="R229" s="27">
        <v>613.91999999999996</v>
      </c>
      <c r="S229" s="27">
        <v>306.95999999999998</v>
      </c>
      <c r="T229" s="28">
        <v>245.57</v>
      </c>
      <c r="U229" s="28">
        <v>61.39</v>
      </c>
      <c r="V229" s="50">
        <v>169.63</v>
      </c>
      <c r="W229" s="51">
        <v>87.7</v>
      </c>
      <c r="X229" s="50">
        <v>81.93</v>
      </c>
      <c r="Y229" s="50">
        <v>544.66</v>
      </c>
      <c r="Z229" s="51">
        <v>289</v>
      </c>
      <c r="AA229" s="50">
        <v>255.66</v>
      </c>
      <c r="AB229" s="50">
        <v>2.4199999999999902</v>
      </c>
      <c r="AC229" s="51">
        <v>25.34</v>
      </c>
      <c r="AD229" s="50">
        <v>-22.92</v>
      </c>
      <c r="AE229" s="50">
        <v>7.8699999999999797</v>
      </c>
      <c r="AF229" s="51">
        <v>17.96</v>
      </c>
      <c r="AG229" s="51">
        <v>-10.09</v>
      </c>
      <c r="AH229" s="50">
        <v>10.29</v>
      </c>
      <c r="AI229" s="51">
        <v>10.29</v>
      </c>
      <c r="AJ229" s="51">
        <v>0</v>
      </c>
      <c r="AK229" s="51">
        <v>2.4199999999999902</v>
      </c>
      <c r="AL229" s="50">
        <v>7.8699999999999797</v>
      </c>
      <c r="AM229" s="51">
        <v>7.8699999999999797</v>
      </c>
      <c r="AN229" s="50">
        <v>0</v>
      </c>
      <c r="AO229" s="59"/>
    </row>
    <row r="230" spans="1:41" s="1" customFormat="1" ht="11.25">
      <c r="A230" s="738"/>
      <c r="B230" s="72" t="s">
        <v>177</v>
      </c>
      <c r="C230" s="27">
        <v>12.2</v>
      </c>
      <c r="D230" s="27">
        <v>7.56</v>
      </c>
      <c r="E230" s="28">
        <v>3.71</v>
      </c>
      <c r="F230" s="28">
        <v>0.93</v>
      </c>
      <c r="G230" s="27">
        <v>59.52</v>
      </c>
      <c r="H230" s="27">
        <v>29.76</v>
      </c>
      <c r="I230" s="28">
        <v>23.81</v>
      </c>
      <c r="J230" s="28">
        <v>5.95</v>
      </c>
      <c r="K230" s="45">
        <v>0</v>
      </c>
      <c r="L230" s="45">
        <v>0</v>
      </c>
      <c r="M230" s="45">
        <v>0</v>
      </c>
      <c r="N230" s="27">
        <v>12.2</v>
      </c>
      <c r="O230" s="27">
        <v>7.56</v>
      </c>
      <c r="P230" s="28">
        <v>3.71</v>
      </c>
      <c r="Q230" s="28">
        <v>0.93</v>
      </c>
      <c r="R230" s="27">
        <v>59.52</v>
      </c>
      <c r="S230" s="27">
        <v>29.76</v>
      </c>
      <c r="T230" s="28">
        <v>23.81</v>
      </c>
      <c r="U230" s="28">
        <v>5.95</v>
      </c>
      <c r="V230" s="50">
        <v>11</v>
      </c>
      <c r="W230" s="51">
        <v>7</v>
      </c>
      <c r="X230" s="50">
        <v>4</v>
      </c>
      <c r="Y230" s="50">
        <v>61</v>
      </c>
      <c r="Z230" s="51">
        <v>34</v>
      </c>
      <c r="AA230" s="50">
        <v>27</v>
      </c>
      <c r="AB230" s="50">
        <v>0.27</v>
      </c>
      <c r="AC230" s="51">
        <v>0.56000000000000005</v>
      </c>
      <c r="AD230" s="50">
        <v>-0.28999999999999998</v>
      </c>
      <c r="AE230" s="50">
        <v>-7.43</v>
      </c>
      <c r="AF230" s="51">
        <v>-4.24</v>
      </c>
      <c r="AG230" s="51">
        <v>-3.19</v>
      </c>
      <c r="AH230" s="50">
        <v>-7.16</v>
      </c>
      <c r="AI230" s="51">
        <v>0</v>
      </c>
      <c r="AJ230" s="51">
        <v>-7.16</v>
      </c>
      <c r="AK230" s="51">
        <v>0.27</v>
      </c>
      <c r="AL230" s="50">
        <v>-7.43</v>
      </c>
      <c r="AM230" s="51">
        <v>-0.27</v>
      </c>
      <c r="AN230" s="50">
        <v>-7.16</v>
      </c>
      <c r="AO230" s="59"/>
    </row>
    <row r="231" spans="1:41" s="1" customFormat="1" ht="11.25">
      <c r="A231" s="738"/>
      <c r="B231" s="72" t="s">
        <v>178</v>
      </c>
      <c r="C231" s="27">
        <v>325.8</v>
      </c>
      <c r="D231" s="27">
        <v>261</v>
      </c>
      <c r="E231" s="28">
        <v>51.84</v>
      </c>
      <c r="F231" s="28">
        <v>12.96</v>
      </c>
      <c r="G231" s="27">
        <v>535.91999999999996</v>
      </c>
      <c r="H231" s="27">
        <v>357.28</v>
      </c>
      <c r="I231" s="28">
        <v>142.91</v>
      </c>
      <c r="J231" s="28">
        <v>35.729999999999997</v>
      </c>
      <c r="K231" s="45">
        <v>0</v>
      </c>
      <c r="L231" s="45">
        <v>0</v>
      </c>
      <c r="M231" s="45">
        <v>0</v>
      </c>
      <c r="N231" s="27">
        <v>325.8</v>
      </c>
      <c r="O231" s="27">
        <v>261</v>
      </c>
      <c r="P231" s="28">
        <v>51.840000000000103</v>
      </c>
      <c r="Q231" s="28">
        <v>12.96</v>
      </c>
      <c r="R231" s="27">
        <v>535.91999999999996</v>
      </c>
      <c r="S231" s="27">
        <v>357.28</v>
      </c>
      <c r="T231" s="28">
        <v>142.91</v>
      </c>
      <c r="U231" s="28">
        <v>35.729999999999997</v>
      </c>
      <c r="V231" s="50">
        <v>306.27</v>
      </c>
      <c r="W231" s="51">
        <v>200.6</v>
      </c>
      <c r="X231" s="50">
        <v>105.67</v>
      </c>
      <c r="Y231" s="50">
        <v>440.91</v>
      </c>
      <c r="Z231" s="51">
        <v>288</v>
      </c>
      <c r="AA231" s="50">
        <v>152.91</v>
      </c>
      <c r="AB231" s="50">
        <v>6.5700000000000598</v>
      </c>
      <c r="AC231" s="51">
        <v>60.4</v>
      </c>
      <c r="AD231" s="50">
        <v>-53.829999999999899</v>
      </c>
      <c r="AE231" s="50">
        <v>59.28</v>
      </c>
      <c r="AF231" s="51">
        <v>69.28</v>
      </c>
      <c r="AG231" s="51">
        <v>-10</v>
      </c>
      <c r="AH231" s="50">
        <v>65.849999999999994</v>
      </c>
      <c r="AI231" s="51">
        <v>65.849999999999994</v>
      </c>
      <c r="AJ231" s="51">
        <v>0</v>
      </c>
      <c r="AK231" s="51">
        <v>6.5700000000000598</v>
      </c>
      <c r="AL231" s="50">
        <v>59.28</v>
      </c>
      <c r="AM231" s="51">
        <v>59.28</v>
      </c>
      <c r="AN231" s="50">
        <v>0</v>
      </c>
      <c r="AO231" s="59"/>
    </row>
    <row r="232" spans="1:41" s="1" customFormat="1" ht="11.25">
      <c r="A232" s="738"/>
      <c r="B232" s="72" t="s">
        <v>179</v>
      </c>
      <c r="C232" s="27">
        <v>384.6</v>
      </c>
      <c r="D232" s="27">
        <v>308.16000000000003</v>
      </c>
      <c r="E232" s="28">
        <v>61.15</v>
      </c>
      <c r="F232" s="28">
        <v>15.29</v>
      </c>
      <c r="G232" s="27">
        <v>675.36</v>
      </c>
      <c r="H232" s="27">
        <v>450.24</v>
      </c>
      <c r="I232" s="28">
        <v>180.1</v>
      </c>
      <c r="J232" s="28">
        <v>45.02</v>
      </c>
      <c r="K232" s="45">
        <v>0</v>
      </c>
      <c r="L232" s="45">
        <v>0</v>
      </c>
      <c r="M232" s="45">
        <v>0</v>
      </c>
      <c r="N232" s="27">
        <v>384.6</v>
      </c>
      <c r="O232" s="27">
        <v>308.16000000000003</v>
      </c>
      <c r="P232" s="28">
        <v>61.15</v>
      </c>
      <c r="Q232" s="28">
        <v>15.29</v>
      </c>
      <c r="R232" s="27">
        <v>675.36</v>
      </c>
      <c r="S232" s="27">
        <v>450.24</v>
      </c>
      <c r="T232" s="28">
        <v>180.1</v>
      </c>
      <c r="U232" s="28">
        <v>45.02</v>
      </c>
      <c r="V232" s="50">
        <v>363.52</v>
      </c>
      <c r="W232" s="51">
        <v>255.2</v>
      </c>
      <c r="X232" s="50">
        <v>108.32</v>
      </c>
      <c r="Y232" s="50">
        <v>580.36</v>
      </c>
      <c r="Z232" s="51">
        <v>387</v>
      </c>
      <c r="AA232" s="50">
        <v>193.36</v>
      </c>
      <c r="AB232" s="50">
        <v>5.7899999999999796</v>
      </c>
      <c r="AC232" s="51">
        <v>52.96</v>
      </c>
      <c r="AD232" s="50">
        <v>-47.17</v>
      </c>
      <c r="AE232" s="50">
        <v>49.98</v>
      </c>
      <c r="AF232" s="51">
        <v>63.24</v>
      </c>
      <c r="AG232" s="51">
        <v>-13.26</v>
      </c>
      <c r="AH232" s="50">
        <v>55.77</v>
      </c>
      <c r="AI232" s="51">
        <v>55.77</v>
      </c>
      <c r="AJ232" s="51">
        <v>0</v>
      </c>
      <c r="AK232" s="51">
        <v>5.7899999999999796</v>
      </c>
      <c r="AL232" s="50">
        <v>49.98</v>
      </c>
      <c r="AM232" s="51">
        <v>49.98</v>
      </c>
      <c r="AN232" s="50">
        <v>0</v>
      </c>
      <c r="AO232" s="59"/>
    </row>
    <row r="233" spans="1:41" s="1" customFormat="1" ht="11.25">
      <c r="A233" s="738"/>
      <c r="B233" s="72" t="s">
        <v>180</v>
      </c>
      <c r="C233" s="27">
        <v>173</v>
      </c>
      <c r="D233" s="27">
        <v>138.52000000000001</v>
      </c>
      <c r="E233" s="28">
        <v>27.58</v>
      </c>
      <c r="F233" s="28">
        <v>6.9000000000000199</v>
      </c>
      <c r="G233" s="27">
        <v>342.96</v>
      </c>
      <c r="H233" s="27">
        <v>228.64</v>
      </c>
      <c r="I233" s="28">
        <v>91.46</v>
      </c>
      <c r="J233" s="28">
        <v>22.86</v>
      </c>
      <c r="K233" s="45">
        <v>0</v>
      </c>
      <c r="L233" s="45">
        <v>0</v>
      </c>
      <c r="M233" s="45">
        <v>0</v>
      </c>
      <c r="N233" s="27">
        <v>173</v>
      </c>
      <c r="O233" s="27">
        <v>138.52000000000001</v>
      </c>
      <c r="P233" s="28">
        <v>27.58</v>
      </c>
      <c r="Q233" s="28">
        <v>6.9000000000000199</v>
      </c>
      <c r="R233" s="27">
        <v>342.96</v>
      </c>
      <c r="S233" s="27">
        <v>228.64</v>
      </c>
      <c r="T233" s="28">
        <v>91.46</v>
      </c>
      <c r="U233" s="28">
        <v>22.86</v>
      </c>
      <c r="V233" s="50">
        <v>165.23</v>
      </c>
      <c r="W233" s="51">
        <v>126.1</v>
      </c>
      <c r="X233" s="50">
        <v>39.130000000000003</v>
      </c>
      <c r="Y233" s="50">
        <v>287.45999999999998</v>
      </c>
      <c r="Z233" s="51">
        <v>186</v>
      </c>
      <c r="AA233" s="50">
        <v>101.46</v>
      </c>
      <c r="AB233" s="50">
        <v>0.86999999999998301</v>
      </c>
      <c r="AC233" s="51">
        <v>12.42</v>
      </c>
      <c r="AD233" s="50">
        <v>-11.55</v>
      </c>
      <c r="AE233" s="50">
        <v>32.64</v>
      </c>
      <c r="AF233" s="51">
        <v>42.64</v>
      </c>
      <c r="AG233" s="51">
        <v>-10</v>
      </c>
      <c r="AH233" s="50">
        <v>33.51</v>
      </c>
      <c r="AI233" s="51">
        <v>33.51</v>
      </c>
      <c r="AJ233" s="51">
        <v>0</v>
      </c>
      <c r="AK233" s="51">
        <v>0.86999999999998301</v>
      </c>
      <c r="AL233" s="50">
        <v>32.64</v>
      </c>
      <c r="AM233" s="51">
        <v>32.64</v>
      </c>
      <c r="AN233" s="50">
        <v>0</v>
      </c>
      <c r="AO233" s="59"/>
    </row>
    <row r="234" spans="1:41" s="1" customFormat="1" ht="10.5">
      <c r="A234" s="739" t="s">
        <v>336</v>
      </c>
      <c r="B234" s="70" t="s">
        <v>337</v>
      </c>
      <c r="C234" s="21">
        <v>3561.4</v>
      </c>
      <c r="D234" s="21">
        <v>2853.56</v>
      </c>
      <c r="E234" s="24">
        <v>359.97</v>
      </c>
      <c r="F234" s="24">
        <v>347.87</v>
      </c>
      <c r="G234" s="21">
        <v>6193.36</v>
      </c>
      <c r="H234" s="21">
        <v>4056</v>
      </c>
      <c r="I234" s="24">
        <v>1055.1099999999999</v>
      </c>
      <c r="J234" s="24">
        <v>1082.25</v>
      </c>
      <c r="K234" s="21">
        <v>0</v>
      </c>
      <c r="L234" s="21">
        <v>0</v>
      </c>
      <c r="M234" s="21">
        <v>0</v>
      </c>
      <c r="N234" s="21">
        <v>3561.4</v>
      </c>
      <c r="O234" s="21">
        <v>2853.56</v>
      </c>
      <c r="P234" s="24">
        <v>359.97</v>
      </c>
      <c r="Q234" s="24">
        <v>347.87</v>
      </c>
      <c r="R234" s="21">
        <v>6193.36</v>
      </c>
      <c r="S234" s="21">
        <v>4056</v>
      </c>
      <c r="T234" s="24">
        <v>1055.1099999999999</v>
      </c>
      <c r="U234" s="24">
        <v>1082.25</v>
      </c>
      <c r="V234" s="24">
        <v>3100.39</v>
      </c>
      <c r="W234" s="24">
        <v>2470.8200000000002</v>
      </c>
      <c r="X234" s="24">
        <v>629.57000000000005</v>
      </c>
      <c r="Y234" s="24">
        <v>4640.03</v>
      </c>
      <c r="Z234" s="24">
        <v>3507.05</v>
      </c>
      <c r="AA234" s="24">
        <v>1132.98</v>
      </c>
      <c r="AB234" s="24">
        <v>113.14</v>
      </c>
      <c r="AC234" s="24">
        <v>382.74</v>
      </c>
      <c r="AD234" s="24">
        <v>-269.60000000000002</v>
      </c>
      <c r="AE234" s="24">
        <v>471.08</v>
      </c>
      <c r="AF234" s="24">
        <v>548.95000000000005</v>
      </c>
      <c r="AG234" s="24">
        <v>-77.87</v>
      </c>
      <c r="AH234" s="24">
        <v>584.22</v>
      </c>
      <c r="AI234" s="24">
        <v>588.4</v>
      </c>
      <c r="AJ234" s="24">
        <v>-4.18</v>
      </c>
      <c r="AK234" s="24">
        <v>113.14</v>
      </c>
      <c r="AL234" s="24">
        <v>471.08</v>
      </c>
      <c r="AM234" s="24">
        <v>475.26</v>
      </c>
      <c r="AN234" s="24">
        <v>-4.18</v>
      </c>
      <c r="AO234" s="59"/>
    </row>
    <row r="235" spans="1:41" s="1" customFormat="1" ht="14.25" customHeight="1">
      <c r="A235" s="739"/>
      <c r="B235" s="78" t="s">
        <v>182</v>
      </c>
      <c r="C235" s="27">
        <v>1297.2</v>
      </c>
      <c r="D235" s="27">
        <v>1039.32</v>
      </c>
      <c r="E235" s="28">
        <v>0</v>
      </c>
      <c r="F235" s="28">
        <v>257.88</v>
      </c>
      <c r="G235" s="27">
        <v>2364.88</v>
      </c>
      <c r="H235" s="27">
        <v>1546.4</v>
      </c>
      <c r="I235" s="28">
        <v>0</v>
      </c>
      <c r="J235" s="28">
        <v>818.48</v>
      </c>
      <c r="K235" s="45">
        <v>0</v>
      </c>
      <c r="L235" s="45">
        <v>0</v>
      </c>
      <c r="M235" s="45">
        <v>0</v>
      </c>
      <c r="N235" s="27">
        <v>1297.2</v>
      </c>
      <c r="O235" s="27">
        <v>1039.32</v>
      </c>
      <c r="P235" s="28">
        <v>0</v>
      </c>
      <c r="Q235" s="28">
        <v>257.88</v>
      </c>
      <c r="R235" s="27">
        <v>2364.88</v>
      </c>
      <c r="S235" s="27">
        <v>1546.4</v>
      </c>
      <c r="T235" s="28">
        <v>0</v>
      </c>
      <c r="U235" s="28">
        <v>818.48</v>
      </c>
      <c r="V235" s="50">
        <v>983.08</v>
      </c>
      <c r="W235" s="51">
        <v>983.08</v>
      </c>
      <c r="X235" s="50">
        <v>0</v>
      </c>
      <c r="Y235" s="50">
        <v>1406.55</v>
      </c>
      <c r="Z235" s="51">
        <v>1406.55</v>
      </c>
      <c r="AA235" s="50">
        <v>0</v>
      </c>
      <c r="AB235" s="50">
        <v>56.239999999999903</v>
      </c>
      <c r="AC235" s="51">
        <v>56.239999999999903</v>
      </c>
      <c r="AD235" s="50">
        <v>0</v>
      </c>
      <c r="AE235" s="50">
        <v>139.85</v>
      </c>
      <c r="AF235" s="51">
        <v>139.85</v>
      </c>
      <c r="AG235" s="51">
        <v>0</v>
      </c>
      <c r="AH235" s="50">
        <v>196.09</v>
      </c>
      <c r="AI235" s="51">
        <v>196.09</v>
      </c>
      <c r="AJ235" s="51">
        <v>0</v>
      </c>
      <c r="AK235" s="51">
        <v>56.239999999999903</v>
      </c>
      <c r="AL235" s="50">
        <v>139.85</v>
      </c>
      <c r="AM235" s="51">
        <v>139.85</v>
      </c>
      <c r="AN235" s="50">
        <v>0</v>
      </c>
      <c r="AO235" s="59"/>
    </row>
    <row r="236" spans="1:41" s="1" customFormat="1" ht="14.25" customHeight="1">
      <c r="A236" s="739"/>
      <c r="B236" s="72" t="s">
        <v>183</v>
      </c>
      <c r="C236" s="27">
        <v>357</v>
      </c>
      <c r="D236" s="27">
        <v>286.2</v>
      </c>
      <c r="E236" s="28">
        <v>56.64</v>
      </c>
      <c r="F236" s="28">
        <v>14.16</v>
      </c>
      <c r="G236" s="27">
        <v>660</v>
      </c>
      <c r="H236" s="27">
        <v>440</v>
      </c>
      <c r="I236" s="28">
        <v>176</v>
      </c>
      <c r="J236" s="28">
        <v>44</v>
      </c>
      <c r="K236" s="45">
        <v>0</v>
      </c>
      <c r="L236" s="45">
        <v>0</v>
      </c>
      <c r="M236" s="45">
        <v>0</v>
      </c>
      <c r="N236" s="27">
        <v>357</v>
      </c>
      <c r="O236" s="27">
        <v>286.2</v>
      </c>
      <c r="P236" s="28">
        <v>56.64</v>
      </c>
      <c r="Q236" s="28">
        <v>14.16</v>
      </c>
      <c r="R236" s="27">
        <v>660</v>
      </c>
      <c r="S236" s="27">
        <v>440</v>
      </c>
      <c r="T236" s="28">
        <v>176</v>
      </c>
      <c r="U236" s="28">
        <v>44</v>
      </c>
      <c r="V236" s="50">
        <v>340.93</v>
      </c>
      <c r="W236" s="51">
        <v>270.7</v>
      </c>
      <c r="X236" s="50">
        <v>70.23</v>
      </c>
      <c r="Y236" s="50">
        <v>592.13</v>
      </c>
      <c r="Z236" s="51">
        <v>406</v>
      </c>
      <c r="AA236" s="50">
        <v>186.13</v>
      </c>
      <c r="AB236" s="50">
        <v>1.91</v>
      </c>
      <c r="AC236" s="51">
        <v>15.5</v>
      </c>
      <c r="AD236" s="50">
        <v>-13.59</v>
      </c>
      <c r="AE236" s="50">
        <v>23.87</v>
      </c>
      <c r="AF236" s="51">
        <v>34</v>
      </c>
      <c r="AG236" s="51">
        <v>-10.130000000000001</v>
      </c>
      <c r="AH236" s="50">
        <v>25.78</v>
      </c>
      <c r="AI236" s="51">
        <v>25.78</v>
      </c>
      <c r="AJ236" s="51">
        <v>0</v>
      </c>
      <c r="AK236" s="51">
        <v>1.91</v>
      </c>
      <c r="AL236" s="50">
        <v>23.87</v>
      </c>
      <c r="AM236" s="51">
        <v>23.87</v>
      </c>
      <c r="AN236" s="50">
        <v>0</v>
      </c>
      <c r="AO236" s="59"/>
    </row>
    <row r="237" spans="1:41" s="1" customFormat="1" ht="11.25">
      <c r="A237" s="739"/>
      <c r="B237" s="72" t="s">
        <v>185</v>
      </c>
      <c r="C237" s="27">
        <v>338</v>
      </c>
      <c r="D237" s="27">
        <v>270.88</v>
      </c>
      <c r="E237" s="28">
        <v>53.7</v>
      </c>
      <c r="F237" s="28">
        <v>13.42</v>
      </c>
      <c r="G237" s="27">
        <v>516.24</v>
      </c>
      <c r="H237" s="27">
        <v>344.16</v>
      </c>
      <c r="I237" s="28">
        <v>137.66</v>
      </c>
      <c r="J237" s="28">
        <v>34.42</v>
      </c>
      <c r="K237" s="45">
        <v>0</v>
      </c>
      <c r="L237" s="45">
        <v>0</v>
      </c>
      <c r="M237" s="45">
        <v>0</v>
      </c>
      <c r="N237" s="27">
        <v>338</v>
      </c>
      <c r="O237" s="27">
        <v>270.88</v>
      </c>
      <c r="P237" s="28">
        <v>53.7</v>
      </c>
      <c r="Q237" s="28">
        <v>13.42</v>
      </c>
      <c r="R237" s="27">
        <v>516.24</v>
      </c>
      <c r="S237" s="27">
        <v>344.16</v>
      </c>
      <c r="T237" s="28">
        <v>137.66</v>
      </c>
      <c r="U237" s="28">
        <v>34.42</v>
      </c>
      <c r="V237" s="50">
        <v>315.58</v>
      </c>
      <c r="W237" s="51">
        <v>192.6</v>
      </c>
      <c r="X237" s="50">
        <v>122.98</v>
      </c>
      <c r="Y237" s="50">
        <v>407.03</v>
      </c>
      <c r="Z237" s="51">
        <v>257</v>
      </c>
      <c r="AA237" s="50">
        <v>150.03</v>
      </c>
      <c r="AB237" s="50">
        <v>9</v>
      </c>
      <c r="AC237" s="51">
        <v>78.28</v>
      </c>
      <c r="AD237" s="50">
        <v>-69.28</v>
      </c>
      <c r="AE237" s="50">
        <v>74.790000000000006</v>
      </c>
      <c r="AF237" s="51">
        <v>87.16</v>
      </c>
      <c r="AG237" s="51">
        <v>-12.37</v>
      </c>
      <c r="AH237" s="50">
        <v>83.79</v>
      </c>
      <c r="AI237" s="51">
        <v>83.79</v>
      </c>
      <c r="AJ237" s="51">
        <v>0</v>
      </c>
      <c r="AK237" s="51">
        <v>9</v>
      </c>
      <c r="AL237" s="50">
        <v>74.790000000000006</v>
      </c>
      <c r="AM237" s="51">
        <v>74.790000000000006</v>
      </c>
      <c r="AN237" s="50">
        <v>0</v>
      </c>
      <c r="AO237" s="59"/>
    </row>
    <row r="238" spans="1:41" s="1" customFormat="1" ht="11.25">
      <c r="A238" s="739"/>
      <c r="B238" s="72" t="s">
        <v>186</v>
      </c>
      <c r="C238" s="27">
        <v>308.60000000000002</v>
      </c>
      <c r="D238" s="27">
        <v>247.24</v>
      </c>
      <c r="E238" s="28">
        <v>49.09</v>
      </c>
      <c r="F238" s="28">
        <v>12.27</v>
      </c>
      <c r="G238" s="27">
        <v>507.84</v>
      </c>
      <c r="H238" s="27">
        <v>338.56</v>
      </c>
      <c r="I238" s="28">
        <v>135.41999999999999</v>
      </c>
      <c r="J238" s="28">
        <v>33.86</v>
      </c>
      <c r="K238" s="45">
        <v>0</v>
      </c>
      <c r="L238" s="45">
        <v>0</v>
      </c>
      <c r="M238" s="45">
        <v>0</v>
      </c>
      <c r="N238" s="27">
        <v>308.60000000000002</v>
      </c>
      <c r="O238" s="27">
        <v>247.24</v>
      </c>
      <c r="P238" s="28">
        <v>49.09</v>
      </c>
      <c r="Q238" s="28">
        <v>12.27</v>
      </c>
      <c r="R238" s="27">
        <v>507.84</v>
      </c>
      <c r="S238" s="27">
        <v>338.56</v>
      </c>
      <c r="T238" s="28">
        <v>135.41999999999999</v>
      </c>
      <c r="U238" s="28">
        <v>33.86</v>
      </c>
      <c r="V238" s="50">
        <v>295.86</v>
      </c>
      <c r="W238" s="51">
        <v>195.6</v>
      </c>
      <c r="X238" s="50">
        <v>100.26</v>
      </c>
      <c r="Y238" s="50">
        <v>413.48</v>
      </c>
      <c r="Z238" s="51">
        <v>259</v>
      </c>
      <c r="AA238" s="50">
        <v>154.47999999999999</v>
      </c>
      <c r="AB238" s="50">
        <v>0.47000000000002701</v>
      </c>
      <c r="AC238" s="51">
        <v>51.64</v>
      </c>
      <c r="AD238" s="50">
        <v>-51.17</v>
      </c>
      <c r="AE238" s="50">
        <v>60.500000000000099</v>
      </c>
      <c r="AF238" s="51">
        <v>79.56</v>
      </c>
      <c r="AG238" s="51">
        <v>-19.059999999999899</v>
      </c>
      <c r="AH238" s="50">
        <v>60.970000000000098</v>
      </c>
      <c r="AI238" s="51">
        <v>60.970000000000098</v>
      </c>
      <c r="AJ238" s="51">
        <v>0</v>
      </c>
      <c r="AK238" s="51">
        <v>0.47000000000002701</v>
      </c>
      <c r="AL238" s="50">
        <v>60.500000000000099</v>
      </c>
      <c r="AM238" s="51">
        <v>60.500000000000099</v>
      </c>
      <c r="AN238" s="50">
        <v>0</v>
      </c>
      <c r="AO238" s="59"/>
    </row>
    <row r="239" spans="1:41" s="1" customFormat="1" ht="11.25">
      <c r="A239" s="739"/>
      <c r="B239" s="72" t="s">
        <v>187</v>
      </c>
      <c r="C239" s="27">
        <v>219</v>
      </c>
      <c r="D239" s="27">
        <v>175.44</v>
      </c>
      <c r="E239" s="28">
        <v>34.85</v>
      </c>
      <c r="F239" s="28">
        <v>8.7100000000000009</v>
      </c>
      <c r="G239" s="27">
        <v>353.76</v>
      </c>
      <c r="H239" s="27">
        <v>235.84</v>
      </c>
      <c r="I239" s="28">
        <v>94.34</v>
      </c>
      <c r="J239" s="28">
        <v>23.58</v>
      </c>
      <c r="K239" s="45">
        <v>0</v>
      </c>
      <c r="L239" s="45">
        <v>0</v>
      </c>
      <c r="M239" s="45">
        <v>0</v>
      </c>
      <c r="N239" s="27">
        <v>219</v>
      </c>
      <c r="O239" s="27">
        <v>175.44</v>
      </c>
      <c r="P239" s="28">
        <v>34.85</v>
      </c>
      <c r="Q239" s="28">
        <v>8.7100000000000009</v>
      </c>
      <c r="R239" s="27">
        <v>353.76</v>
      </c>
      <c r="S239" s="27">
        <v>235.84</v>
      </c>
      <c r="T239" s="28">
        <v>94.34</v>
      </c>
      <c r="U239" s="28">
        <v>23.58</v>
      </c>
      <c r="V239" s="50">
        <v>206.88</v>
      </c>
      <c r="W239" s="51">
        <v>144.1</v>
      </c>
      <c r="X239" s="50">
        <v>62.78</v>
      </c>
      <c r="Y239" s="50">
        <v>309.74</v>
      </c>
      <c r="Z239" s="51">
        <v>204</v>
      </c>
      <c r="AA239" s="50">
        <v>105.74</v>
      </c>
      <c r="AB239" s="50">
        <v>3.41</v>
      </c>
      <c r="AC239" s="51">
        <v>31.34</v>
      </c>
      <c r="AD239" s="50">
        <v>-27.93</v>
      </c>
      <c r="AE239" s="50">
        <v>20.440000000000001</v>
      </c>
      <c r="AF239" s="51">
        <v>31.84</v>
      </c>
      <c r="AG239" s="51">
        <v>-11.4</v>
      </c>
      <c r="AH239" s="50">
        <v>23.85</v>
      </c>
      <c r="AI239" s="51">
        <v>23.85</v>
      </c>
      <c r="AJ239" s="51">
        <v>0</v>
      </c>
      <c r="AK239" s="51">
        <v>3.41</v>
      </c>
      <c r="AL239" s="50">
        <v>20.440000000000001</v>
      </c>
      <c r="AM239" s="51">
        <v>20.440000000000001</v>
      </c>
      <c r="AN239" s="50">
        <v>0</v>
      </c>
      <c r="AO239" s="59"/>
    </row>
    <row r="240" spans="1:41" s="1" customFormat="1" ht="11.25">
      <c r="A240" s="739"/>
      <c r="B240" s="72" t="s">
        <v>188</v>
      </c>
      <c r="C240" s="27">
        <v>187.8</v>
      </c>
      <c r="D240" s="27">
        <v>150.36000000000001</v>
      </c>
      <c r="E240" s="28">
        <v>29.95</v>
      </c>
      <c r="F240" s="28">
        <v>7.49</v>
      </c>
      <c r="G240" s="27">
        <v>321.36</v>
      </c>
      <c r="H240" s="27">
        <v>214.24</v>
      </c>
      <c r="I240" s="28">
        <v>85.7</v>
      </c>
      <c r="J240" s="28">
        <v>21.42</v>
      </c>
      <c r="K240" s="45">
        <v>0</v>
      </c>
      <c r="L240" s="45">
        <v>0</v>
      </c>
      <c r="M240" s="45">
        <v>0</v>
      </c>
      <c r="N240" s="27">
        <v>187.8</v>
      </c>
      <c r="O240" s="27">
        <v>150.36000000000001</v>
      </c>
      <c r="P240" s="28">
        <v>29.95</v>
      </c>
      <c r="Q240" s="28">
        <v>7.49</v>
      </c>
      <c r="R240" s="27">
        <v>321.36</v>
      </c>
      <c r="S240" s="27">
        <v>214.24</v>
      </c>
      <c r="T240" s="28">
        <v>85.7</v>
      </c>
      <c r="U240" s="28">
        <v>21.42</v>
      </c>
      <c r="V240" s="50">
        <v>178.93</v>
      </c>
      <c r="W240" s="51">
        <v>133.1</v>
      </c>
      <c r="X240" s="50">
        <v>45.83</v>
      </c>
      <c r="Y240" s="50">
        <v>284.02</v>
      </c>
      <c r="Z240" s="51">
        <v>188</v>
      </c>
      <c r="AA240" s="50">
        <v>96.02</v>
      </c>
      <c r="AB240" s="50">
        <v>1.3799999999999899</v>
      </c>
      <c r="AC240" s="51">
        <v>17.260000000000002</v>
      </c>
      <c r="AD240" s="50">
        <v>-15.88</v>
      </c>
      <c r="AE240" s="50">
        <v>15.92</v>
      </c>
      <c r="AF240" s="51">
        <v>26.24</v>
      </c>
      <c r="AG240" s="51">
        <v>-10.32</v>
      </c>
      <c r="AH240" s="50">
        <v>17.3</v>
      </c>
      <c r="AI240" s="51">
        <v>17.3</v>
      </c>
      <c r="AJ240" s="51">
        <v>0</v>
      </c>
      <c r="AK240" s="51">
        <v>1.3799999999999899</v>
      </c>
      <c r="AL240" s="50">
        <v>15.92</v>
      </c>
      <c r="AM240" s="51">
        <v>15.92</v>
      </c>
      <c r="AN240" s="50">
        <v>0</v>
      </c>
      <c r="AO240" s="59"/>
    </row>
    <row r="241" spans="1:41" s="1" customFormat="1" ht="11.25">
      <c r="A241" s="739"/>
      <c r="B241" s="72" t="s">
        <v>190</v>
      </c>
      <c r="C241" s="27">
        <v>324.2</v>
      </c>
      <c r="D241" s="27">
        <v>259.72000000000003</v>
      </c>
      <c r="E241" s="28">
        <v>51.58</v>
      </c>
      <c r="F241" s="28">
        <v>12.9</v>
      </c>
      <c r="G241" s="27">
        <v>521.76</v>
      </c>
      <c r="H241" s="27">
        <v>347.84</v>
      </c>
      <c r="I241" s="28">
        <v>139.13999999999999</v>
      </c>
      <c r="J241" s="28">
        <v>34.78</v>
      </c>
      <c r="K241" s="45">
        <v>0</v>
      </c>
      <c r="L241" s="45">
        <v>0</v>
      </c>
      <c r="M241" s="45">
        <v>0</v>
      </c>
      <c r="N241" s="27">
        <v>324.2</v>
      </c>
      <c r="O241" s="27">
        <v>259.72000000000003</v>
      </c>
      <c r="P241" s="28">
        <v>51.58</v>
      </c>
      <c r="Q241" s="28">
        <v>12.9</v>
      </c>
      <c r="R241" s="27">
        <v>521.76</v>
      </c>
      <c r="S241" s="27">
        <v>347.84</v>
      </c>
      <c r="T241" s="28">
        <v>139.13999999999999</v>
      </c>
      <c r="U241" s="28">
        <v>34.78</v>
      </c>
      <c r="V241" s="50">
        <v>303.2</v>
      </c>
      <c r="W241" s="51">
        <v>189.1</v>
      </c>
      <c r="X241" s="50">
        <v>114.1</v>
      </c>
      <c r="Y241" s="50">
        <v>426.21</v>
      </c>
      <c r="Z241" s="51">
        <v>274</v>
      </c>
      <c r="AA241" s="50">
        <v>152.21</v>
      </c>
      <c r="AB241" s="50">
        <v>8.1000000000000405</v>
      </c>
      <c r="AC241" s="51">
        <v>70.62</v>
      </c>
      <c r="AD241" s="50">
        <v>-62.52</v>
      </c>
      <c r="AE241" s="50">
        <v>60.77</v>
      </c>
      <c r="AF241" s="51">
        <v>73.84</v>
      </c>
      <c r="AG241" s="51">
        <v>-13.07</v>
      </c>
      <c r="AH241" s="50">
        <v>68.87</v>
      </c>
      <c r="AI241" s="51">
        <v>68.87</v>
      </c>
      <c r="AJ241" s="51">
        <v>0</v>
      </c>
      <c r="AK241" s="51">
        <v>8.1000000000000405</v>
      </c>
      <c r="AL241" s="50">
        <v>60.77</v>
      </c>
      <c r="AM241" s="51">
        <v>60.77</v>
      </c>
      <c r="AN241" s="50">
        <v>0</v>
      </c>
      <c r="AO241" s="59"/>
    </row>
    <row r="242" spans="1:41" s="1" customFormat="1" ht="11.25">
      <c r="A242" s="739"/>
      <c r="B242" s="72" t="s">
        <v>189</v>
      </c>
      <c r="C242" s="27">
        <v>45.2</v>
      </c>
      <c r="D242" s="27">
        <v>36.28</v>
      </c>
      <c r="E242" s="28">
        <v>7.14</v>
      </c>
      <c r="F242" s="28">
        <v>1.78</v>
      </c>
      <c r="G242" s="27">
        <v>83.76</v>
      </c>
      <c r="H242" s="27">
        <v>55.84</v>
      </c>
      <c r="I242" s="28">
        <v>22.34</v>
      </c>
      <c r="J242" s="28">
        <v>5.58</v>
      </c>
      <c r="K242" s="45">
        <v>0</v>
      </c>
      <c r="L242" s="45">
        <v>0</v>
      </c>
      <c r="M242" s="45">
        <v>0</v>
      </c>
      <c r="N242" s="27">
        <v>45.2</v>
      </c>
      <c r="O242" s="27">
        <v>36.28</v>
      </c>
      <c r="P242" s="28">
        <v>7.14</v>
      </c>
      <c r="Q242" s="28">
        <v>1.78</v>
      </c>
      <c r="R242" s="27">
        <v>83.76</v>
      </c>
      <c r="S242" s="27">
        <v>55.84</v>
      </c>
      <c r="T242" s="28">
        <v>22.34</v>
      </c>
      <c r="U242" s="28">
        <v>5.58</v>
      </c>
      <c r="V242" s="50">
        <v>43.25</v>
      </c>
      <c r="W242" s="51">
        <v>35.5</v>
      </c>
      <c r="X242" s="50">
        <v>7.75</v>
      </c>
      <c r="Y242" s="50">
        <v>82.53</v>
      </c>
      <c r="Z242" s="51">
        <v>50</v>
      </c>
      <c r="AA242" s="50">
        <v>32.53</v>
      </c>
      <c r="AB242" s="50">
        <v>0.17000000000000101</v>
      </c>
      <c r="AC242" s="51">
        <v>0.78000000000000103</v>
      </c>
      <c r="AD242" s="50">
        <v>-0.61</v>
      </c>
      <c r="AE242" s="50">
        <v>-4.3499999999999996</v>
      </c>
      <c r="AF242" s="51">
        <v>5.84</v>
      </c>
      <c r="AG242" s="51">
        <v>-10.19</v>
      </c>
      <c r="AH242" s="50">
        <v>-4.18</v>
      </c>
      <c r="AI242" s="51">
        <v>0</v>
      </c>
      <c r="AJ242" s="51">
        <v>-4.18</v>
      </c>
      <c r="AK242" s="51">
        <v>0.17000000000000101</v>
      </c>
      <c r="AL242" s="50">
        <v>-4.3499999999999996</v>
      </c>
      <c r="AM242" s="51">
        <v>-0.17000000000000101</v>
      </c>
      <c r="AN242" s="50">
        <v>-4.18</v>
      </c>
      <c r="AO242" s="59"/>
    </row>
    <row r="243" spans="1:41" s="1" customFormat="1" ht="11.25">
      <c r="A243" s="739"/>
      <c r="B243" s="72" t="s">
        <v>191</v>
      </c>
      <c r="C243" s="27">
        <v>484.4</v>
      </c>
      <c r="D243" s="27">
        <v>388.12</v>
      </c>
      <c r="E243" s="28">
        <v>77.02</v>
      </c>
      <c r="F243" s="28">
        <v>19.260000000000002</v>
      </c>
      <c r="G243" s="27">
        <v>863.76</v>
      </c>
      <c r="H243" s="27">
        <v>533.12</v>
      </c>
      <c r="I243" s="28">
        <v>264.51</v>
      </c>
      <c r="J243" s="28">
        <v>66.130000000000095</v>
      </c>
      <c r="K243" s="45">
        <v>0</v>
      </c>
      <c r="L243" s="45">
        <v>0</v>
      </c>
      <c r="M243" s="45">
        <v>0</v>
      </c>
      <c r="N243" s="27">
        <v>484.4</v>
      </c>
      <c r="O243" s="27">
        <v>388.12</v>
      </c>
      <c r="P243" s="28">
        <v>77.02</v>
      </c>
      <c r="Q243" s="28">
        <v>19.260000000000002</v>
      </c>
      <c r="R243" s="27">
        <v>863.76</v>
      </c>
      <c r="S243" s="27">
        <v>533.12</v>
      </c>
      <c r="T243" s="28">
        <v>264.51</v>
      </c>
      <c r="U243" s="28">
        <v>66.130000000000095</v>
      </c>
      <c r="V243" s="50">
        <v>432.68</v>
      </c>
      <c r="W243" s="51">
        <v>327.04000000000002</v>
      </c>
      <c r="X243" s="50">
        <v>105.64</v>
      </c>
      <c r="Y243" s="50">
        <v>718.34</v>
      </c>
      <c r="Z243" s="51">
        <v>462.5</v>
      </c>
      <c r="AA243" s="50">
        <v>255.84</v>
      </c>
      <c r="AB243" s="50">
        <v>32.4600000000001</v>
      </c>
      <c r="AC243" s="51">
        <v>61.08</v>
      </c>
      <c r="AD243" s="50">
        <v>-28.62</v>
      </c>
      <c r="AE243" s="50">
        <v>79.289999999999907</v>
      </c>
      <c r="AF243" s="51">
        <v>70.62</v>
      </c>
      <c r="AG243" s="51">
        <v>8.6699999999999307</v>
      </c>
      <c r="AH243" s="50">
        <v>111.75</v>
      </c>
      <c r="AI243" s="51">
        <v>111.75</v>
      </c>
      <c r="AJ243" s="51">
        <v>0</v>
      </c>
      <c r="AK243" s="51">
        <v>32.4600000000001</v>
      </c>
      <c r="AL243" s="50">
        <v>79.289999999999907</v>
      </c>
      <c r="AM243" s="51">
        <v>79.289999999999907</v>
      </c>
      <c r="AN243" s="50">
        <v>0</v>
      </c>
      <c r="AO243" s="59"/>
    </row>
    <row r="244" spans="1:41" s="1" customFormat="1" ht="10.5">
      <c r="C244" s="79"/>
      <c r="D244" s="79"/>
      <c r="E244" s="80"/>
      <c r="F244" s="81"/>
      <c r="G244" s="79"/>
      <c r="H244" s="79"/>
      <c r="I244" s="80"/>
      <c r="J244" s="81"/>
      <c r="K244" s="79"/>
      <c r="L244" s="79"/>
      <c r="M244" s="79"/>
      <c r="N244" s="79"/>
      <c r="O244" s="79"/>
      <c r="P244" s="80"/>
      <c r="Q244" s="81"/>
      <c r="R244" s="79"/>
      <c r="S244" s="79"/>
      <c r="T244" s="80"/>
      <c r="U244" s="81"/>
      <c r="W244" s="79"/>
      <c r="Z244" s="79"/>
      <c r="AC244" s="79"/>
      <c r="AF244" s="79"/>
      <c r="AI244" s="79"/>
      <c r="AM244" s="79"/>
      <c r="AO244" s="7"/>
    </row>
    <row r="245" spans="1:41">
      <c r="K245" s="82"/>
      <c r="L245" s="82"/>
      <c r="M245" s="82"/>
    </row>
  </sheetData>
  <autoFilter ref="A11:AO243"/>
  <mergeCells count="50">
    <mergeCell ref="A85:A90"/>
    <mergeCell ref="A92:A101"/>
    <mergeCell ref="A102:A109"/>
    <mergeCell ref="A218:A233"/>
    <mergeCell ref="A234:A243"/>
    <mergeCell ref="A167:A173"/>
    <mergeCell ref="A174:A182"/>
    <mergeCell ref="A183:A196"/>
    <mergeCell ref="A197:A210"/>
    <mergeCell ref="A211:A217"/>
    <mergeCell ref="A110:A117"/>
    <mergeCell ref="A118:A132"/>
    <mergeCell ref="A133:A144"/>
    <mergeCell ref="A145:A155"/>
    <mergeCell ref="A156:A166"/>
    <mergeCell ref="A44:A46"/>
    <mergeCell ref="A57:A62"/>
    <mergeCell ref="A67:A71"/>
    <mergeCell ref="A72:A74"/>
    <mergeCell ref="A80:A84"/>
    <mergeCell ref="A10:B10"/>
    <mergeCell ref="A11:A27"/>
    <mergeCell ref="A28:A30"/>
    <mergeCell ref="A34:A37"/>
    <mergeCell ref="A40:A42"/>
    <mergeCell ref="AE6:AG6"/>
    <mergeCell ref="AH6:AJ6"/>
    <mergeCell ref="AL6:AN6"/>
    <mergeCell ref="A8:B8"/>
    <mergeCell ref="A9:B9"/>
    <mergeCell ref="K6:K7"/>
    <mergeCell ref="L6:L7"/>
    <mergeCell ref="M6:M7"/>
    <mergeCell ref="A5:B7"/>
    <mergeCell ref="A2:B2"/>
    <mergeCell ref="A3:AO3"/>
    <mergeCell ref="C5:J5"/>
    <mergeCell ref="K5:M5"/>
    <mergeCell ref="N5:U5"/>
    <mergeCell ref="V5:AA5"/>
    <mergeCell ref="AB5:AG5"/>
    <mergeCell ref="AH5:AN5"/>
    <mergeCell ref="AO5:AO7"/>
    <mergeCell ref="C6:F6"/>
    <mergeCell ref="G6:J6"/>
    <mergeCell ref="N6:Q6"/>
    <mergeCell ref="R6:U6"/>
    <mergeCell ref="V6:X6"/>
    <mergeCell ref="Y6:AA6"/>
    <mergeCell ref="AB6:AD6"/>
  </mergeCells>
  <phoneticPr fontId="15" type="noConversion"/>
  <printOptions horizontalCentered="1"/>
  <pageMargins left="0.51180555555555596" right="0.51180555555555596" top="0.74791666666666701" bottom="0.74791666666666701" header="0.31458333333333299" footer="0.31458333333333299"/>
  <pageSetup paperSize="8" scale="60" fitToHeight="0" orientation="landscape"/>
  <headerFooter>
    <oddFooter>&amp;C&amp;P</oddFooter>
  </headerFooter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17"/>
  <sheetViews>
    <sheetView workbookViewId="0">
      <pane xSplit="3" ySplit="9" topLeftCell="D112" activePane="bottomRight" state="frozen"/>
      <selection pane="topRight" activeCell="D1" sqref="D1"/>
      <selection pane="bottomLeft" activeCell="A11" sqref="A11"/>
      <selection pane="bottomRight" activeCell="A16" sqref="A16:A18"/>
    </sheetView>
  </sheetViews>
  <sheetFormatPr defaultColWidth="8.875" defaultRowHeight="14.25"/>
  <cols>
    <col min="1" max="1" width="8.5" style="401" customWidth="1"/>
    <col min="2" max="2" width="23.375" style="401" customWidth="1"/>
    <col min="3" max="3" width="8.5" style="469" customWidth="1"/>
    <col min="4" max="4" width="11.375" style="378" customWidth="1"/>
    <col min="5" max="5" width="9.375" style="378" customWidth="1"/>
    <col min="6" max="6" width="9.75" style="378" customWidth="1"/>
    <col min="7" max="7" width="9.25" style="378" customWidth="1"/>
    <col min="8" max="9" width="10.125" style="379" customWidth="1"/>
    <col min="10" max="10" width="10.125" style="378" customWidth="1"/>
    <col min="11" max="11" width="8.5" style="425" customWidth="1"/>
    <col min="12" max="12" width="8.875" style="378" customWidth="1"/>
    <col min="13" max="13" width="11.625" style="378" customWidth="1"/>
    <col min="14" max="14" width="8.25" style="378" customWidth="1"/>
    <col min="15" max="15" width="10.5" style="378" customWidth="1"/>
    <col min="16" max="16" width="9.375" style="401" customWidth="1"/>
    <col min="17" max="17" width="10" style="401" bestFit="1" customWidth="1"/>
    <col min="18" max="18" width="10.75" style="401" bestFit="1" customWidth="1"/>
    <col min="19" max="24" width="10" style="401" bestFit="1" customWidth="1"/>
    <col min="25" max="237" width="8.875" style="401"/>
    <col min="238" max="252" width="8.875" style="407"/>
    <col min="253" max="253" width="8.5" style="407" customWidth="1"/>
    <col min="254" max="254" width="23.375" style="407" customWidth="1"/>
    <col min="255" max="255" width="8.5" style="407" customWidth="1"/>
    <col min="256" max="256" width="11.375" style="407" customWidth="1"/>
    <col min="257" max="257" width="9.375" style="407" customWidth="1"/>
    <col min="258" max="258" width="9.75" style="407" customWidth="1"/>
    <col min="259" max="259" width="9.25" style="407" customWidth="1"/>
    <col min="260" max="263" width="10.125" style="407" customWidth="1"/>
    <col min="264" max="264" width="8.5" style="407" customWidth="1"/>
    <col min="265" max="265" width="8.875" style="407" customWidth="1"/>
    <col min="266" max="266" width="11.625" style="407" customWidth="1"/>
    <col min="267" max="268" width="0" style="407" hidden="1" customWidth="1"/>
    <col min="269" max="269" width="8.25" style="407" customWidth="1"/>
    <col min="270" max="270" width="10.5" style="407" customWidth="1"/>
    <col min="271" max="271" width="9.375" style="407" customWidth="1"/>
    <col min="272" max="272" width="0" style="407" hidden="1" customWidth="1"/>
    <col min="273" max="280" width="10" style="407" bestFit="1" customWidth="1"/>
    <col min="281" max="508" width="8.875" style="407"/>
    <col min="509" max="509" width="8.5" style="407" customWidth="1"/>
    <col min="510" max="510" width="23.375" style="407" customWidth="1"/>
    <col min="511" max="511" width="8.5" style="407" customWidth="1"/>
    <col min="512" max="512" width="11.375" style="407" customWidth="1"/>
    <col min="513" max="513" width="9.375" style="407" customWidth="1"/>
    <col min="514" max="514" width="9.75" style="407" customWidth="1"/>
    <col min="515" max="515" width="9.25" style="407" customWidth="1"/>
    <col min="516" max="519" width="10.125" style="407" customWidth="1"/>
    <col min="520" max="520" width="8.5" style="407" customWidth="1"/>
    <col min="521" max="521" width="8.875" style="407" customWidth="1"/>
    <col min="522" max="522" width="11.625" style="407" customWidth="1"/>
    <col min="523" max="524" width="0" style="407" hidden="1" customWidth="1"/>
    <col min="525" max="525" width="8.25" style="407" customWidth="1"/>
    <col min="526" max="526" width="10.5" style="407" customWidth="1"/>
    <col min="527" max="527" width="9.375" style="407" customWidth="1"/>
    <col min="528" max="528" width="0" style="407" hidden="1" customWidth="1"/>
    <col min="529" max="536" width="10" style="407" bestFit="1" customWidth="1"/>
    <col min="537" max="764" width="8.875" style="407"/>
    <col min="765" max="765" width="8.5" style="407" customWidth="1"/>
    <col min="766" max="766" width="23.375" style="407" customWidth="1"/>
    <col min="767" max="767" width="8.5" style="407" customWidth="1"/>
    <col min="768" max="768" width="11.375" style="407" customWidth="1"/>
    <col min="769" max="769" width="9.375" style="407" customWidth="1"/>
    <col min="770" max="770" width="9.75" style="407" customWidth="1"/>
    <col min="771" max="771" width="9.25" style="407" customWidth="1"/>
    <col min="772" max="775" width="10.125" style="407" customWidth="1"/>
    <col min="776" max="776" width="8.5" style="407" customWidth="1"/>
    <col min="777" max="777" width="8.875" style="407" customWidth="1"/>
    <col min="778" max="778" width="11.625" style="407" customWidth="1"/>
    <col min="779" max="780" width="0" style="407" hidden="1" customWidth="1"/>
    <col min="781" max="781" width="8.25" style="407" customWidth="1"/>
    <col min="782" max="782" width="10.5" style="407" customWidth="1"/>
    <col min="783" max="783" width="9.375" style="407" customWidth="1"/>
    <col min="784" max="784" width="0" style="407" hidden="1" customWidth="1"/>
    <col min="785" max="792" width="10" style="407" bestFit="1" customWidth="1"/>
    <col min="793" max="1020" width="8.875" style="407"/>
    <col min="1021" max="1021" width="8.5" style="407" customWidth="1"/>
    <col min="1022" max="1022" width="23.375" style="407" customWidth="1"/>
    <col min="1023" max="1023" width="8.5" style="407" customWidth="1"/>
    <col min="1024" max="1024" width="11.375" style="407" customWidth="1"/>
    <col min="1025" max="1025" width="9.375" style="407" customWidth="1"/>
    <col min="1026" max="1026" width="9.75" style="407" customWidth="1"/>
    <col min="1027" max="1027" width="9.25" style="407" customWidth="1"/>
    <col min="1028" max="1031" width="10.125" style="407" customWidth="1"/>
    <col min="1032" max="1032" width="8.5" style="407" customWidth="1"/>
    <col min="1033" max="1033" width="8.875" style="407" customWidth="1"/>
    <col min="1034" max="1034" width="11.625" style="407" customWidth="1"/>
    <col min="1035" max="1036" width="0" style="407" hidden="1" customWidth="1"/>
    <col min="1037" max="1037" width="8.25" style="407" customWidth="1"/>
    <col min="1038" max="1038" width="10.5" style="407" customWidth="1"/>
    <col min="1039" max="1039" width="9.375" style="407" customWidth="1"/>
    <col min="1040" max="1040" width="0" style="407" hidden="1" customWidth="1"/>
    <col min="1041" max="1048" width="10" style="407" bestFit="1" customWidth="1"/>
    <col min="1049" max="1276" width="8.875" style="407"/>
    <col min="1277" max="1277" width="8.5" style="407" customWidth="1"/>
    <col min="1278" max="1278" width="23.375" style="407" customWidth="1"/>
    <col min="1279" max="1279" width="8.5" style="407" customWidth="1"/>
    <col min="1280" max="1280" width="11.375" style="407" customWidth="1"/>
    <col min="1281" max="1281" width="9.375" style="407" customWidth="1"/>
    <col min="1282" max="1282" width="9.75" style="407" customWidth="1"/>
    <col min="1283" max="1283" width="9.25" style="407" customWidth="1"/>
    <col min="1284" max="1287" width="10.125" style="407" customWidth="1"/>
    <col min="1288" max="1288" width="8.5" style="407" customWidth="1"/>
    <col min="1289" max="1289" width="8.875" style="407" customWidth="1"/>
    <col min="1290" max="1290" width="11.625" style="407" customWidth="1"/>
    <col min="1291" max="1292" width="0" style="407" hidden="1" customWidth="1"/>
    <col min="1293" max="1293" width="8.25" style="407" customWidth="1"/>
    <col min="1294" max="1294" width="10.5" style="407" customWidth="1"/>
    <col min="1295" max="1295" width="9.375" style="407" customWidth="1"/>
    <col min="1296" max="1296" width="0" style="407" hidden="1" customWidth="1"/>
    <col min="1297" max="1304" width="10" style="407" bestFit="1" customWidth="1"/>
    <col min="1305" max="1532" width="8.875" style="407"/>
    <col min="1533" max="1533" width="8.5" style="407" customWidth="1"/>
    <col min="1534" max="1534" width="23.375" style="407" customWidth="1"/>
    <col min="1535" max="1535" width="8.5" style="407" customWidth="1"/>
    <col min="1536" max="1536" width="11.375" style="407" customWidth="1"/>
    <col min="1537" max="1537" width="9.375" style="407" customWidth="1"/>
    <col min="1538" max="1538" width="9.75" style="407" customWidth="1"/>
    <col min="1539" max="1539" width="9.25" style="407" customWidth="1"/>
    <col min="1540" max="1543" width="10.125" style="407" customWidth="1"/>
    <col min="1544" max="1544" width="8.5" style="407" customWidth="1"/>
    <col min="1545" max="1545" width="8.875" style="407" customWidth="1"/>
    <col min="1546" max="1546" width="11.625" style="407" customWidth="1"/>
    <col min="1547" max="1548" width="0" style="407" hidden="1" customWidth="1"/>
    <col min="1549" max="1549" width="8.25" style="407" customWidth="1"/>
    <col min="1550" max="1550" width="10.5" style="407" customWidth="1"/>
    <col min="1551" max="1551" width="9.375" style="407" customWidth="1"/>
    <col min="1552" max="1552" width="0" style="407" hidden="1" customWidth="1"/>
    <col min="1553" max="1560" width="10" style="407" bestFit="1" customWidth="1"/>
    <col min="1561" max="1788" width="8.875" style="407"/>
    <col min="1789" max="1789" width="8.5" style="407" customWidth="1"/>
    <col min="1790" max="1790" width="23.375" style="407" customWidth="1"/>
    <col min="1791" max="1791" width="8.5" style="407" customWidth="1"/>
    <col min="1792" max="1792" width="11.375" style="407" customWidth="1"/>
    <col min="1793" max="1793" width="9.375" style="407" customWidth="1"/>
    <col min="1794" max="1794" width="9.75" style="407" customWidth="1"/>
    <col min="1795" max="1795" width="9.25" style="407" customWidth="1"/>
    <col min="1796" max="1799" width="10.125" style="407" customWidth="1"/>
    <col min="1800" max="1800" width="8.5" style="407" customWidth="1"/>
    <col min="1801" max="1801" width="8.875" style="407" customWidth="1"/>
    <col min="1802" max="1802" width="11.625" style="407" customWidth="1"/>
    <col min="1803" max="1804" width="0" style="407" hidden="1" customWidth="1"/>
    <col min="1805" max="1805" width="8.25" style="407" customWidth="1"/>
    <col min="1806" max="1806" width="10.5" style="407" customWidth="1"/>
    <col min="1807" max="1807" width="9.375" style="407" customWidth="1"/>
    <col min="1808" max="1808" width="0" style="407" hidden="1" customWidth="1"/>
    <col min="1809" max="1816" width="10" style="407" bestFit="1" customWidth="1"/>
    <col min="1817" max="2044" width="8.875" style="407"/>
    <col min="2045" max="2045" width="8.5" style="407" customWidth="1"/>
    <col min="2046" max="2046" width="23.375" style="407" customWidth="1"/>
    <col min="2047" max="2047" width="8.5" style="407" customWidth="1"/>
    <col min="2048" max="2048" width="11.375" style="407" customWidth="1"/>
    <col min="2049" max="2049" width="9.375" style="407" customWidth="1"/>
    <col min="2050" max="2050" width="9.75" style="407" customWidth="1"/>
    <col min="2051" max="2051" width="9.25" style="407" customWidth="1"/>
    <col min="2052" max="2055" width="10.125" style="407" customWidth="1"/>
    <col min="2056" max="2056" width="8.5" style="407" customWidth="1"/>
    <col min="2057" max="2057" width="8.875" style="407" customWidth="1"/>
    <col min="2058" max="2058" width="11.625" style="407" customWidth="1"/>
    <col min="2059" max="2060" width="0" style="407" hidden="1" customWidth="1"/>
    <col min="2061" max="2061" width="8.25" style="407" customWidth="1"/>
    <col min="2062" max="2062" width="10.5" style="407" customWidth="1"/>
    <col min="2063" max="2063" width="9.375" style="407" customWidth="1"/>
    <col min="2064" max="2064" width="0" style="407" hidden="1" customWidth="1"/>
    <col min="2065" max="2072" width="10" style="407" bestFit="1" customWidth="1"/>
    <col min="2073" max="2300" width="8.875" style="407"/>
    <col min="2301" max="2301" width="8.5" style="407" customWidth="1"/>
    <col min="2302" max="2302" width="23.375" style="407" customWidth="1"/>
    <col min="2303" max="2303" width="8.5" style="407" customWidth="1"/>
    <col min="2304" max="2304" width="11.375" style="407" customWidth="1"/>
    <col min="2305" max="2305" width="9.375" style="407" customWidth="1"/>
    <col min="2306" max="2306" width="9.75" style="407" customWidth="1"/>
    <col min="2307" max="2307" width="9.25" style="407" customWidth="1"/>
    <col min="2308" max="2311" width="10.125" style="407" customWidth="1"/>
    <col min="2312" max="2312" width="8.5" style="407" customWidth="1"/>
    <col min="2313" max="2313" width="8.875" style="407" customWidth="1"/>
    <col min="2314" max="2314" width="11.625" style="407" customWidth="1"/>
    <col min="2315" max="2316" width="0" style="407" hidden="1" customWidth="1"/>
    <col min="2317" max="2317" width="8.25" style="407" customWidth="1"/>
    <col min="2318" max="2318" width="10.5" style="407" customWidth="1"/>
    <col min="2319" max="2319" width="9.375" style="407" customWidth="1"/>
    <col min="2320" max="2320" width="0" style="407" hidden="1" customWidth="1"/>
    <col min="2321" max="2328" width="10" style="407" bestFit="1" customWidth="1"/>
    <col min="2329" max="2556" width="8.875" style="407"/>
    <col min="2557" max="2557" width="8.5" style="407" customWidth="1"/>
    <col min="2558" max="2558" width="23.375" style="407" customWidth="1"/>
    <col min="2559" max="2559" width="8.5" style="407" customWidth="1"/>
    <col min="2560" max="2560" width="11.375" style="407" customWidth="1"/>
    <col min="2561" max="2561" width="9.375" style="407" customWidth="1"/>
    <col min="2562" max="2562" width="9.75" style="407" customWidth="1"/>
    <col min="2563" max="2563" width="9.25" style="407" customWidth="1"/>
    <col min="2564" max="2567" width="10.125" style="407" customWidth="1"/>
    <col min="2568" max="2568" width="8.5" style="407" customWidth="1"/>
    <col min="2569" max="2569" width="8.875" style="407" customWidth="1"/>
    <col min="2570" max="2570" width="11.625" style="407" customWidth="1"/>
    <col min="2571" max="2572" width="0" style="407" hidden="1" customWidth="1"/>
    <col min="2573" max="2573" width="8.25" style="407" customWidth="1"/>
    <col min="2574" max="2574" width="10.5" style="407" customWidth="1"/>
    <col min="2575" max="2575" width="9.375" style="407" customWidth="1"/>
    <col min="2576" max="2576" width="0" style="407" hidden="1" customWidth="1"/>
    <col min="2577" max="2584" width="10" style="407" bestFit="1" customWidth="1"/>
    <col min="2585" max="2812" width="8.875" style="407"/>
    <col min="2813" max="2813" width="8.5" style="407" customWidth="1"/>
    <col min="2814" max="2814" width="23.375" style="407" customWidth="1"/>
    <col min="2815" max="2815" width="8.5" style="407" customWidth="1"/>
    <col min="2816" max="2816" width="11.375" style="407" customWidth="1"/>
    <col min="2817" max="2817" width="9.375" style="407" customWidth="1"/>
    <col min="2818" max="2818" width="9.75" style="407" customWidth="1"/>
    <col min="2819" max="2819" width="9.25" style="407" customWidth="1"/>
    <col min="2820" max="2823" width="10.125" style="407" customWidth="1"/>
    <col min="2824" max="2824" width="8.5" style="407" customWidth="1"/>
    <col min="2825" max="2825" width="8.875" style="407" customWidth="1"/>
    <col min="2826" max="2826" width="11.625" style="407" customWidth="1"/>
    <col min="2827" max="2828" width="0" style="407" hidden="1" customWidth="1"/>
    <col min="2829" max="2829" width="8.25" style="407" customWidth="1"/>
    <col min="2830" max="2830" width="10.5" style="407" customWidth="1"/>
    <col min="2831" max="2831" width="9.375" style="407" customWidth="1"/>
    <col min="2832" max="2832" width="0" style="407" hidden="1" customWidth="1"/>
    <col min="2833" max="2840" width="10" style="407" bestFit="1" customWidth="1"/>
    <col min="2841" max="3068" width="8.875" style="407"/>
    <col min="3069" max="3069" width="8.5" style="407" customWidth="1"/>
    <col min="3070" max="3070" width="23.375" style="407" customWidth="1"/>
    <col min="3071" max="3071" width="8.5" style="407" customWidth="1"/>
    <col min="3072" max="3072" width="11.375" style="407" customWidth="1"/>
    <col min="3073" max="3073" width="9.375" style="407" customWidth="1"/>
    <col min="3074" max="3074" width="9.75" style="407" customWidth="1"/>
    <col min="3075" max="3075" width="9.25" style="407" customWidth="1"/>
    <col min="3076" max="3079" width="10.125" style="407" customWidth="1"/>
    <col min="3080" max="3080" width="8.5" style="407" customWidth="1"/>
    <col min="3081" max="3081" width="8.875" style="407" customWidth="1"/>
    <col min="3082" max="3082" width="11.625" style="407" customWidth="1"/>
    <col min="3083" max="3084" width="0" style="407" hidden="1" customWidth="1"/>
    <col min="3085" max="3085" width="8.25" style="407" customWidth="1"/>
    <col min="3086" max="3086" width="10.5" style="407" customWidth="1"/>
    <col min="3087" max="3087" width="9.375" style="407" customWidth="1"/>
    <col min="3088" max="3088" width="0" style="407" hidden="1" customWidth="1"/>
    <col min="3089" max="3096" width="10" style="407" bestFit="1" customWidth="1"/>
    <col min="3097" max="3324" width="8.875" style="407"/>
    <col min="3325" max="3325" width="8.5" style="407" customWidth="1"/>
    <col min="3326" max="3326" width="23.375" style="407" customWidth="1"/>
    <col min="3327" max="3327" width="8.5" style="407" customWidth="1"/>
    <col min="3328" max="3328" width="11.375" style="407" customWidth="1"/>
    <col min="3329" max="3329" width="9.375" style="407" customWidth="1"/>
    <col min="3330" max="3330" width="9.75" style="407" customWidth="1"/>
    <col min="3331" max="3331" width="9.25" style="407" customWidth="1"/>
    <col min="3332" max="3335" width="10.125" style="407" customWidth="1"/>
    <col min="3336" max="3336" width="8.5" style="407" customWidth="1"/>
    <col min="3337" max="3337" width="8.875" style="407" customWidth="1"/>
    <col min="3338" max="3338" width="11.625" style="407" customWidth="1"/>
    <col min="3339" max="3340" width="0" style="407" hidden="1" customWidth="1"/>
    <col min="3341" max="3341" width="8.25" style="407" customWidth="1"/>
    <col min="3342" max="3342" width="10.5" style="407" customWidth="1"/>
    <col min="3343" max="3343" width="9.375" style="407" customWidth="1"/>
    <col min="3344" max="3344" width="0" style="407" hidden="1" customWidth="1"/>
    <col min="3345" max="3352" width="10" style="407" bestFit="1" customWidth="1"/>
    <col min="3353" max="3580" width="8.875" style="407"/>
    <col min="3581" max="3581" width="8.5" style="407" customWidth="1"/>
    <col min="3582" max="3582" width="23.375" style="407" customWidth="1"/>
    <col min="3583" max="3583" width="8.5" style="407" customWidth="1"/>
    <col min="3584" max="3584" width="11.375" style="407" customWidth="1"/>
    <col min="3585" max="3585" width="9.375" style="407" customWidth="1"/>
    <col min="3586" max="3586" width="9.75" style="407" customWidth="1"/>
    <col min="3587" max="3587" width="9.25" style="407" customWidth="1"/>
    <col min="3588" max="3591" width="10.125" style="407" customWidth="1"/>
    <col min="3592" max="3592" width="8.5" style="407" customWidth="1"/>
    <col min="3593" max="3593" width="8.875" style="407" customWidth="1"/>
    <col min="3594" max="3594" width="11.625" style="407" customWidth="1"/>
    <col min="3595" max="3596" width="0" style="407" hidden="1" customWidth="1"/>
    <col min="3597" max="3597" width="8.25" style="407" customWidth="1"/>
    <col min="3598" max="3598" width="10.5" style="407" customWidth="1"/>
    <col min="3599" max="3599" width="9.375" style="407" customWidth="1"/>
    <col min="3600" max="3600" width="0" style="407" hidden="1" customWidth="1"/>
    <col min="3601" max="3608" width="10" style="407" bestFit="1" customWidth="1"/>
    <col min="3609" max="3836" width="8.875" style="407"/>
    <col min="3837" max="3837" width="8.5" style="407" customWidth="1"/>
    <col min="3838" max="3838" width="23.375" style="407" customWidth="1"/>
    <col min="3839" max="3839" width="8.5" style="407" customWidth="1"/>
    <col min="3840" max="3840" width="11.375" style="407" customWidth="1"/>
    <col min="3841" max="3841" width="9.375" style="407" customWidth="1"/>
    <col min="3842" max="3842" width="9.75" style="407" customWidth="1"/>
    <col min="3843" max="3843" width="9.25" style="407" customWidth="1"/>
    <col min="3844" max="3847" width="10.125" style="407" customWidth="1"/>
    <col min="3848" max="3848" width="8.5" style="407" customWidth="1"/>
    <col min="3849" max="3849" width="8.875" style="407" customWidth="1"/>
    <col min="3850" max="3850" width="11.625" style="407" customWidth="1"/>
    <col min="3851" max="3852" width="0" style="407" hidden="1" customWidth="1"/>
    <col min="3853" max="3853" width="8.25" style="407" customWidth="1"/>
    <col min="3854" max="3854" width="10.5" style="407" customWidth="1"/>
    <col min="3855" max="3855" width="9.375" style="407" customWidth="1"/>
    <col min="3856" max="3856" width="0" style="407" hidden="1" customWidth="1"/>
    <col min="3857" max="3864" width="10" style="407" bestFit="1" customWidth="1"/>
    <col min="3865" max="4092" width="8.875" style="407"/>
    <col min="4093" max="4093" width="8.5" style="407" customWidth="1"/>
    <col min="4094" max="4094" width="23.375" style="407" customWidth="1"/>
    <col min="4095" max="4095" width="8.5" style="407" customWidth="1"/>
    <col min="4096" max="4096" width="11.375" style="407" customWidth="1"/>
    <col min="4097" max="4097" width="9.375" style="407" customWidth="1"/>
    <col min="4098" max="4098" width="9.75" style="407" customWidth="1"/>
    <col min="4099" max="4099" width="9.25" style="407" customWidth="1"/>
    <col min="4100" max="4103" width="10.125" style="407" customWidth="1"/>
    <col min="4104" max="4104" width="8.5" style="407" customWidth="1"/>
    <col min="4105" max="4105" width="8.875" style="407" customWidth="1"/>
    <col min="4106" max="4106" width="11.625" style="407" customWidth="1"/>
    <col min="4107" max="4108" width="0" style="407" hidden="1" customWidth="1"/>
    <col min="4109" max="4109" width="8.25" style="407" customWidth="1"/>
    <col min="4110" max="4110" width="10.5" style="407" customWidth="1"/>
    <col min="4111" max="4111" width="9.375" style="407" customWidth="1"/>
    <col min="4112" max="4112" width="0" style="407" hidden="1" customWidth="1"/>
    <col min="4113" max="4120" width="10" style="407" bestFit="1" customWidth="1"/>
    <col min="4121" max="4348" width="8.875" style="407"/>
    <col min="4349" max="4349" width="8.5" style="407" customWidth="1"/>
    <col min="4350" max="4350" width="23.375" style="407" customWidth="1"/>
    <col min="4351" max="4351" width="8.5" style="407" customWidth="1"/>
    <col min="4352" max="4352" width="11.375" style="407" customWidth="1"/>
    <col min="4353" max="4353" width="9.375" style="407" customWidth="1"/>
    <col min="4354" max="4354" width="9.75" style="407" customWidth="1"/>
    <col min="4355" max="4355" width="9.25" style="407" customWidth="1"/>
    <col min="4356" max="4359" width="10.125" style="407" customWidth="1"/>
    <col min="4360" max="4360" width="8.5" style="407" customWidth="1"/>
    <col min="4361" max="4361" width="8.875" style="407" customWidth="1"/>
    <col min="4362" max="4362" width="11.625" style="407" customWidth="1"/>
    <col min="4363" max="4364" width="0" style="407" hidden="1" customWidth="1"/>
    <col min="4365" max="4365" width="8.25" style="407" customWidth="1"/>
    <col min="4366" max="4366" width="10.5" style="407" customWidth="1"/>
    <col min="4367" max="4367" width="9.375" style="407" customWidth="1"/>
    <col min="4368" max="4368" width="0" style="407" hidden="1" customWidth="1"/>
    <col min="4369" max="4376" width="10" style="407" bestFit="1" customWidth="1"/>
    <col min="4377" max="4604" width="8.875" style="407"/>
    <col min="4605" max="4605" width="8.5" style="407" customWidth="1"/>
    <col min="4606" max="4606" width="23.375" style="407" customWidth="1"/>
    <col min="4607" max="4607" width="8.5" style="407" customWidth="1"/>
    <col min="4608" max="4608" width="11.375" style="407" customWidth="1"/>
    <col min="4609" max="4609" width="9.375" style="407" customWidth="1"/>
    <col min="4610" max="4610" width="9.75" style="407" customWidth="1"/>
    <col min="4611" max="4611" width="9.25" style="407" customWidth="1"/>
    <col min="4612" max="4615" width="10.125" style="407" customWidth="1"/>
    <col min="4616" max="4616" width="8.5" style="407" customWidth="1"/>
    <col min="4617" max="4617" width="8.875" style="407" customWidth="1"/>
    <col min="4618" max="4618" width="11.625" style="407" customWidth="1"/>
    <col min="4619" max="4620" width="0" style="407" hidden="1" customWidth="1"/>
    <col min="4621" max="4621" width="8.25" style="407" customWidth="1"/>
    <col min="4622" max="4622" width="10.5" style="407" customWidth="1"/>
    <col min="4623" max="4623" width="9.375" style="407" customWidth="1"/>
    <col min="4624" max="4624" width="0" style="407" hidden="1" customWidth="1"/>
    <col min="4625" max="4632" width="10" style="407" bestFit="1" customWidth="1"/>
    <col min="4633" max="4860" width="8.875" style="407"/>
    <col min="4861" max="4861" width="8.5" style="407" customWidth="1"/>
    <col min="4862" max="4862" width="23.375" style="407" customWidth="1"/>
    <col min="4863" max="4863" width="8.5" style="407" customWidth="1"/>
    <col min="4864" max="4864" width="11.375" style="407" customWidth="1"/>
    <col min="4865" max="4865" width="9.375" style="407" customWidth="1"/>
    <col min="4866" max="4866" width="9.75" style="407" customWidth="1"/>
    <col min="4867" max="4867" width="9.25" style="407" customWidth="1"/>
    <col min="4868" max="4871" width="10.125" style="407" customWidth="1"/>
    <col min="4872" max="4872" width="8.5" style="407" customWidth="1"/>
    <col min="4873" max="4873" width="8.875" style="407" customWidth="1"/>
    <col min="4874" max="4874" width="11.625" style="407" customWidth="1"/>
    <col min="4875" max="4876" width="0" style="407" hidden="1" customWidth="1"/>
    <col min="4877" max="4877" width="8.25" style="407" customWidth="1"/>
    <col min="4878" max="4878" width="10.5" style="407" customWidth="1"/>
    <col min="4879" max="4879" width="9.375" style="407" customWidth="1"/>
    <col min="4880" max="4880" width="0" style="407" hidden="1" customWidth="1"/>
    <col min="4881" max="4888" width="10" style="407" bestFit="1" customWidth="1"/>
    <col min="4889" max="5116" width="8.875" style="407"/>
    <col min="5117" max="5117" width="8.5" style="407" customWidth="1"/>
    <col min="5118" max="5118" width="23.375" style="407" customWidth="1"/>
    <col min="5119" max="5119" width="8.5" style="407" customWidth="1"/>
    <col min="5120" max="5120" width="11.375" style="407" customWidth="1"/>
    <col min="5121" max="5121" width="9.375" style="407" customWidth="1"/>
    <col min="5122" max="5122" width="9.75" style="407" customWidth="1"/>
    <col min="5123" max="5123" width="9.25" style="407" customWidth="1"/>
    <col min="5124" max="5127" width="10.125" style="407" customWidth="1"/>
    <col min="5128" max="5128" width="8.5" style="407" customWidth="1"/>
    <col min="5129" max="5129" width="8.875" style="407" customWidth="1"/>
    <col min="5130" max="5130" width="11.625" style="407" customWidth="1"/>
    <col min="5131" max="5132" width="0" style="407" hidden="1" customWidth="1"/>
    <col min="5133" max="5133" width="8.25" style="407" customWidth="1"/>
    <col min="5134" max="5134" width="10.5" style="407" customWidth="1"/>
    <col min="5135" max="5135" width="9.375" style="407" customWidth="1"/>
    <col min="5136" max="5136" width="0" style="407" hidden="1" customWidth="1"/>
    <col min="5137" max="5144" width="10" style="407" bestFit="1" customWidth="1"/>
    <col min="5145" max="5372" width="8.875" style="407"/>
    <col min="5373" max="5373" width="8.5" style="407" customWidth="1"/>
    <col min="5374" max="5374" width="23.375" style="407" customWidth="1"/>
    <col min="5375" max="5375" width="8.5" style="407" customWidth="1"/>
    <col min="5376" max="5376" width="11.375" style="407" customWidth="1"/>
    <col min="5377" max="5377" width="9.375" style="407" customWidth="1"/>
    <col min="5378" max="5378" width="9.75" style="407" customWidth="1"/>
    <col min="5379" max="5379" width="9.25" style="407" customWidth="1"/>
    <col min="5380" max="5383" width="10.125" style="407" customWidth="1"/>
    <col min="5384" max="5384" width="8.5" style="407" customWidth="1"/>
    <col min="5385" max="5385" width="8.875" style="407" customWidth="1"/>
    <col min="5386" max="5386" width="11.625" style="407" customWidth="1"/>
    <col min="5387" max="5388" width="0" style="407" hidden="1" customWidth="1"/>
    <col min="5389" max="5389" width="8.25" style="407" customWidth="1"/>
    <col min="5390" max="5390" width="10.5" style="407" customWidth="1"/>
    <col min="5391" max="5391" width="9.375" style="407" customWidth="1"/>
    <col min="5392" max="5392" width="0" style="407" hidden="1" customWidth="1"/>
    <col min="5393" max="5400" width="10" style="407" bestFit="1" customWidth="1"/>
    <col min="5401" max="5628" width="8.875" style="407"/>
    <col min="5629" max="5629" width="8.5" style="407" customWidth="1"/>
    <col min="5630" max="5630" width="23.375" style="407" customWidth="1"/>
    <col min="5631" max="5631" width="8.5" style="407" customWidth="1"/>
    <col min="5632" max="5632" width="11.375" style="407" customWidth="1"/>
    <col min="5633" max="5633" width="9.375" style="407" customWidth="1"/>
    <col min="5634" max="5634" width="9.75" style="407" customWidth="1"/>
    <col min="5635" max="5635" width="9.25" style="407" customWidth="1"/>
    <col min="5636" max="5639" width="10.125" style="407" customWidth="1"/>
    <col min="5640" max="5640" width="8.5" style="407" customWidth="1"/>
    <col min="5641" max="5641" width="8.875" style="407" customWidth="1"/>
    <col min="5642" max="5642" width="11.625" style="407" customWidth="1"/>
    <col min="5643" max="5644" width="0" style="407" hidden="1" customWidth="1"/>
    <col min="5645" max="5645" width="8.25" style="407" customWidth="1"/>
    <col min="5646" max="5646" width="10.5" style="407" customWidth="1"/>
    <col min="5647" max="5647" width="9.375" style="407" customWidth="1"/>
    <col min="5648" max="5648" width="0" style="407" hidden="1" customWidth="1"/>
    <col min="5649" max="5656" width="10" style="407" bestFit="1" customWidth="1"/>
    <col min="5657" max="5884" width="8.875" style="407"/>
    <col min="5885" max="5885" width="8.5" style="407" customWidth="1"/>
    <col min="5886" max="5886" width="23.375" style="407" customWidth="1"/>
    <col min="5887" max="5887" width="8.5" style="407" customWidth="1"/>
    <col min="5888" max="5888" width="11.375" style="407" customWidth="1"/>
    <col min="5889" max="5889" width="9.375" style="407" customWidth="1"/>
    <col min="5890" max="5890" width="9.75" style="407" customWidth="1"/>
    <col min="5891" max="5891" width="9.25" style="407" customWidth="1"/>
    <col min="5892" max="5895" width="10.125" style="407" customWidth="1"/>
    <col min="5896" max="5896" width="8.5" style="407" customWidth="1"/>
    <col min="5897" max="5897" width="8.875" style="407" customWidth="1"/>
    <col min="5898" max="5898" width="11.625" style="407" customWidth="1"/>
    <col min="5899" max="5900" width="0" style="407" hidden="1" customWidth="1"/>
    <col min="5901" max="5901" width="8.25" style="407" customWidth="1"/>
    <col min="5902" max="5902" width="10.5" style="407" customWidth="1"/>
    <col min="5903" max="5903" width="9.375" style="407" customWidth="1"/>
    <col min="5904" max="5904" width="0" style="407" hidden="1" customWidth="1"/>
    <col min="5905" max="5912" width="10" style="407" bestFit="1" customWidth="1"/>
    <col min="5913" max="6140" width="8.875" style="407"/>
    <col min="6141" max="6141" width="8.5" style="407" customWidth="1"/>
    <col min="6142" max="6142" width="23.375" style="407" customWidth="1"/>
    <col min="6143" max="6143" width="8.5" style="407" customWidth="1"/>
    <col min="6144" max="6144" width="11.375" style="407" customWidth="1"/>
    <col min="6145" max="6145" width="9.375" style="407" customWidth="1"/>
    <col min="6146" max="6146" width="9.75" style="407" customWidth="1"/>
    <col min="6147" max="6147" width="9.25" style="407" customWidth="1"/>
    <col min="6148" max="6151" width="10.125" style="407" customWidth="1"/>
    <col min="6152" max="6152" width="8.5" style="407" customWidth="1"/>
    <col min="6153" max="6153" width="8.875" style="407" customWidth="1"/>
    <col min="6154" max="6154" width="11.625" style="407" customWidth="1"/>
    <col min="6155" max="6156" width="0" style="407" hidden="1" customWidth="1"/>
    <col min="6157" max="6157" width="8.25" style="407" customWidth="1"/>
    <col min="6158" max="6158" width="10.5" style="407" customWidth="1"/>
    <col min="6159" max="6159" width="9.375" style="407" customWidth="1"/>
    <col min="6160" max="6160" width="0" style="407" hidden="1" customWidth="1"/>
    <col min="6161" max="6168" width="10" style="407" bestFit="1" customWidth="1"/>
    <col min="6169" max="6396" width="8.875" style="407"/>
    <col min="6397" max="6397" width="8.5" style="407" customWidth="1"/>
    <col min="6398" max="6398" width="23.375" style="407" customWidth="1"/>
    <col min="6399" max="6399" width="8.5" style="407" customWidth="1"/>
    <col min="6400" max="6400" width="11.375" style="407" customWidth="1"/>
    <col min="6401" max="6401" width="9.375" style="407" customWidth="1"/>
    <col min="6402" max="6402" width="9.75" style="407" customWidth="1"/>
    <col min="6403" max="6403" width="9.25" style="407" customWidth="1"/>
    <col min="6404" max="6407" width="10.125" style="407" customWidth="1"/>
    <col min="6408" max="6408" width="8.5" style="407" customWidth="1"/>
    <col min="6409" max="6409" width="8.875" style="407" customWidth="1"/>
    <col min="6410" max="6410" width="11.625" style="407" customWidth="1"/>
    <col min="6411" max="6412" width="0" style="407" hidden="1" customWidth="1"/>
    <col min="6413" max="6413" width="8.25" style="407" customWidth="1"/>
    <col min="6414" max="6414" width="10.5" style="407" customWidth="1"/>
    <col min="6415" max="6415" width="9.375" style="407" customWidth="1"/>
    <col min="6416" max="6416" width="0" style="407" hidden="1" customWidth="1"/>
    <col min="6417" max="6424" width="10" style="407" bestFit="1" customWidth="1"/>
    <col min="6425" max="6652" width="8.875" style="407"/>
    <col min="6653" max="6653" width="8.5" style="407" customWidth="1"/>
    <col min="6654" max="6654" width="23.375" style="407" customWidth="1"/>
    <col min="6655" max="6655" width="8.5" style="407" customWidth="1"/>
    <col min="6656" max="6656" width="11.375" style="407" customWidth="1"/>
    <col min="6657" max="6657" width="9.375" style="407" customWidth="1"/>
    <col min="6658" max="6658" width="9.75" style="407" customWidth="1"/>
    <col min="6659" max="6659" width="9.25" style="407" customWidth="1"/>
    <col min="6660" max="6663" width="10.125" style="407" customWidth="1"/>
    <col min="6664" max="6664" width="8.5" style="407" customWidth="1"/>
    <col min="6665" max="6665" width="8.875" style="407" customWidth="1"/>
    <col min="6666" max="6666" width="11.625" style="407" customWidth="1"/>
    <col min="6667" max="6668" width="0" style="407" hidden="1" customWidth="1"/>
    <col min="6669" max="6669" width="8.25" style="407" customWidth="1"/>
    <col min="6670" max="6670" width="10.5" style="407" customWidth="1"/>
    <col min="6671" max="6671" width="9.375" style="407" customWidth="1"/>
    <col min="6672" max="6672" width="0" style="407" hidden="1" customWidth="1"/>
    <col min="6673" max="6680" width="10" style="407" bestFit="1" customWidth="1"/>
    <col min="6681" max="6908" width="8.875" style="407"/>
    <col min="6909" max="6909" width="8.5" style="407" customWidth="1"/>
    <col min="6910" max="6910" width="23.375" style="407" customWidth="1"/>
    <col min="6911" max="6911" width="8.5" style="407" customWidth="1"/>
    <col min="6912" max="6912" width="11.375" style="407" customWidth="1"/>
    <col min="6913" max="6913" width="9.375" style="407" customWidth="1"/>
    <col min="6914" max="6914" width="9.75" style="407" customWidth="1"/>
    <col min="6915" max="6915" width="9.25" style="407" customWidth="1"/>
    <col min="6916" max="6919" width="10.125" style="407" customWidth="1"/>
    <col min="6920" max="6920" width="8.5" style="407" customWidth="1"/>
    <col min="6921" max="6921" width="8.875" style="407" customWidth="1"/>
    <col min="6922" max="6922" width="11.625" style="407" customWidth="1"/>
    <col min="6923" max="6924" width="0" style="407" hidden="1" customWidth="1"/>
    <col min="6925" max="6925" width="8.25" style="407" customWidth="1"/>
    <col min="6926" max="6926" width="10.5" style="407" customWidth="1"/>
    <col min="6927" max="6927" width="9.375" style="407" customWidth="1"/>
    <col min="6928" max="6928" width="0" style="407" hidden="1" customWidth="1"/>
    <col min="6929" max="6936" width="10" style="407" bestFit="1" customWidth="1"/>
    <col min="6937" max="7164" width="8.875" style="407"/>
    <col min="7165" max="7165" width="8.5" style="407" customWidth="1"/>
    <col min="7166" max="7166" width="23.375" style="407" customWidth="1"/>
    <col min="7167" max="7167" width="8.5" style="407" customWidth="1"/>
    <col min="7168" max="7168" width="11.375" style="407" customWidth="1"/>
    <col min="7169" max="7169" width="9.375" style="407" customWidth="1"/>
    <col min="7170" max="7170" width="9.75" style="407" customWidth="1"/>
    <col min="7171" max="7171" width="9.25" style="407" customWidth="1"/>
    <col min="7172" max="7175" width="10.125" style="407" customWidth="1"/>
    <col min="7176" max="7176" width="8.5" style="407" customWidth="1"/>
    <col min="7177" max="7177" width="8.875" style="407" customWidth="1"/>
    <col min="7178" max="7178" width="11.625" style="407" customWidth="1"/>
    <col min="7179" max="7180" width="0" style="407" hidden="1" customWidth="1"/>
    <col min="7181" max="7181" width="8.25" style="407" customWidth="1"/>
    <col min="7182" max="7182" width="10.5" style="407" customWidth="1"/>
    <col min="7183" max="7183" width="9.375" style="407" customWidth="1"/>
    <col min="7184" max="7184" width="0" style="407" hidden="1" customWidth="1"/>
    <col min="7185" max="7192" width="10" style="407" bestFit="1" customWidth="1"/>
    <col min="7193" max="7420" width="8.875" style="407"/>
    <col min="7421" max="7421" width="8.5" style="407" customWidth="1"/>
    <col min="7422" max="7422" width="23.375" style="407" customWidth="1"/>
    <col min="7423" max="7423" width="8.5" style="407" customWidth="1"/>
    <col min="7424" max="7424" width="11.375" style="407" customWidth="1"/>
    <col min="7425" max="7425" width="9.375" style="407" customWidth="1"/>
    <col min="7426" max="7426" width="9.75" style="407" customWidth="1"/>
    <col min="7427" max="7427" width="9.25" style="407" customWidth="1"/>
    <col min="7428" max="7431" width="10.125" style="407" customWidth="1"/>
    <col min="7432" max="7432" width="8.5" style="407" customWidth="1"/>
    <col min="7433" max="7433" width="8.875" style="407" customWidth="1"/>
    <col min="7434" max="7434" width="11.625" style="407" customWidth="1"/>
    <col min="7435" max="7436" width="0" style="407" hidden="1" customWidth="1"/>
    <col min="7437" max="7437" width="8.25" style="407" customWidth="1"/>
    <col min="7438" max="7438" width="10.5" style="407" customWidth="1"/>
    <col min="7439" max="7439" width="9.375" style="407" customWidth="1"/>
    <col min="7440" max="7440" width="0" style="407" hidden="1" customWidth="1"/>
    <col min="7441" max="7448" width="10" style="407" bestFit="1" customWidth="1"/>
    <col min="7449" max="7676" width="8.875" style="407"/>
    <col min="7677" max="7677" width="8.5" style="407" customWidth="1"/>
    <col min="7678" max="7678" width="23.375" style="407" customWidth="1"/>
    <col min="7679" max="7679" width="8.5" style="407" customWidth="1"/>
    <col min="7680" max="7680" width="11.375" style="407" customWidth="1"/>
    <col min="7681" max="7681" width="9.375" style="407" customWidth="1"/>
    <col min="7682" max="7682" width="9.75" style="407" customWidth="1"/>
    <col min="7683" max="7683" width="9.25" style="407" customWidth="1"/>
    <col min="7684" max="7687" width="10.125" style="407" customWidth="1"/>
    <col min="7688" max="7688" width="8.5" style="407" customWidth="1"/>
    <col min="7689" max="7689" width="8.875" style="407" customWidth="1"/>
    <col min="7690" max="7690" width="11.625" style="407" customWidth="1"/>
    <col min="7691" max="7692" width="0" style="407" hidden="1" customWidth="1"/>
    <col min="7693" max="7693" width="8.25" style="407" customWidth="1"/>
    <col min="7694" max="7694" width="10.5" style="407" customWidth="1"/>
    <col min="7695" max="7695" width="9.375" style="407" customWidth="1"/>
    <col min="7696" max="7696" width="0" style="407" hidden="1" customWidth="1"/>
    <col min="7697" max="7704" width="10" style="407" bestFit="1" customWidth="1"/>
    <col min="7705" max="7932" width="8.875" style="407"/>
    <col min="7933" max="7933" width="8.5" style="407" customWidth="1"/>
    <col min="7934" max="7934" width="23.375" style="407" customWidth="1"/>
    <col min="7935" max="7935" width="8.5" style="407" customWidth="1"/>
    <col min="7936" max="7936" width="11.375" style="407" customWidth="1"/>
    <col min="7937" max="7937" width="9.375" style="407" customWidth="1"/>
    <col min="7938" max="7938" width="9.75" style="407" customWidth="1"/>
    <col min="7939" max="7939" width="9.25" style="407" customWidth="1"/>
    <col min="7940" max="7943" width="10.125" style="407" customWidth="1"/>
    <col min="7944" max="7944" width="8.5" style="407" customWidth="1"/>
    <col min="7945" max="7945" width="8.875" style="407" customWidth="1"/>
    <col min="7946" max="7946" width="11.625" style="407" customWidth="1"/>
    <col min="7947" max="7948" width="0" style="407" hidden="1" customWidth="1"/>
    <col min="7949" max="7949" width="8.25" style="407" customWidth="1"/>
    <col min="7950" max="7950" width="10.5" style="407" customWidth="1"/>
    <col min="7951" max="7951" width="9.375" style="407" customWidth="1"/>
    <col min="7952" max="7952" width="0" style="407" hidden="1" customWidth="1"/>
    <col min="7953" max="7960" width="10" style="407" bestFit="1" customWidth="1"/>
    <col min="7961" max="8188" width="8.875" style="407"/>
    <col min="8189" max="8189" width="8.5" style="407" customWidth="1"/>
    <col min="8190" max="8190" width="23.375" style="407" customWidth="1"/>
    <col min="8191" max="8191" width="8.5" style="407" customWidth="1"/>
    <col min="8192" max="8192" width="11.375" style="407" customWidth="1"/>
    <col min="8193" max="8193" width="9.375" style="407" customWidth="1"/>
    <col min="8194" max="8194" width="9.75" style="407" customWidth="1"/>
    <col min="8195" max="8195" width="9.25" style="407" customWidth="1"/>
    <col min="8196" max="8199" width="10.125" style="407" customWidth="1"/>
    <col min="8200" max="8200" width="8.5" style="407" customWidth="1"/>
    <col min="8201" max="8201" width="8.875" style="407" customWidth="1"/>
    <col min="8202" max="8202" width="11.625" style="407" customWidth="1"/>
    <col min="8203" max="8204" width="0" style="407" hidden="1" customWidth="1"/>
    <col min="8205" max="8205" width="8.25" style="407" customWidth="1"/>
    <col min="8206" max="8206" width="10.5" style="407" customWidth="1"/>
    <col min="8207" max="8207" width="9.375" style="407" customWidth="1"/>
    <col min="8208" max="8208" width="0" style="407" hidden="1" customWidth="1"/>
    <col min="8209" max="8216" width="10" style="407" bestFit="1" customWidth="1"/>
    <col min="8217" max="8444" width="8.875" style="407"/>
    <col min="8445" max="8445" width="8.5" style="407" customWidth="1"/>
    <col min="8446" max="8446" width="23.375" style="407" customWidth="1"/>
    <col min="8447" max="8447" width="8.5" style="407" customWidth="1"/>
    <col min="8448" max="8448" width="11.375" style="407" customWidth="1"/>
    <col min="8449" max="8449" width="9.375" style="407" customWidth="1"/>
    <col min="8450" max="8450" width="9.75" style="407" customWidth="1"/>
    <col min="8451" max="8451" width="9.25" style="407" customWidth="1"/>
    <col min="8452" max="8455" width="10.125" style="407" customWidth="1"/>
    <col min="8456" max="8456" width="8.5" style="407" customWidth="1"/>
    <col min="8457" max="8457" width="8.875" style="407" customWidth="1"/>
    <col min="8458" max="8458" width="11.625" style="407" customWidth="1"/>
    <col min="8459" max="8460" width="0" style="407" hidden="1" customWidth="1"/>
    <col min="8461" max="8461" width="8.25" style="407" customWidth="1"/>
    <col min="8462" max="8462" width="10.5" style="407" customWidth="1"/>
    <col min="8463" max="8463" width="9.375" style="407" customWidth="1"/>
    <col min="8464" max="8464" width="0" style="407" hidden="1" customWidth="1"/>
    <col min="8465" max="8472" width="10" style="407" bestFit="1" customWidth="1"/>
    <col min="8473" max="8700" width="8.875" style="407"/>
    <col min="8701" max="8701" width="8.5" style="407" customWidth="1"/>
    <col min="8702" max="8702" width="23.375" style="407" customWidth="1"/>
    <col min="8703" max="8703" width="8.5" style="407" customWidth="1"/>
    <col min="8704" max="8704" width="11.375" style="407" customWidth="1"/>
    <col min="8705" max="8705" width="9.375" style="407" customWidth="1"/>
    <col min="8706" max="8706" width="9.75" style="407" customWidth="1"/>
    <col min="8707" max="8707" width="9.25" style="407" customWidth="1"/>
    <col min="8708" max="8711" width="10.125" style="407" customWidth="1"/>
    <col min="8712" max="8712" width="8.5" style="407" customWidth="1"/>
    <col min="8713" max="8713" width="8.875" style="407" customWidth="1"/>
    <col min="8714" max="8714" width="11.625" style="407" customWidth="1"/>
    <col min="8715" max="8716" width="0" style="407" hidden="1" customWidth="1"/>
    <col min="8717" max="8717" width="8.25" style="407" customWidth="1"/>
    <col min="8718" max="8718" width="10.5" style="407" customWidth="1"/>
    <col min="8719" max="8719" width="9.375" style="407" customWidth="1"/>
    <col min="8720" max="8720" width="0" style="407" hidden="1" customWidth="1"/>
    <col min="8721" max="8728" width="10" style="407" bestFit="1" customWidth="1"/>
    <col min="8729" max="8956" width="8.875" style="407"/>
    <col min="8957" max="8957" width="8.5" style="407" customWidth="1"/>
    <col min="8958" max="8958" width="23.375" style="407" customWidth="1"/>
    <col min="8959" max="8959" width="8.5" style="407" customWidth="1"/>
    <col min="8960" max="8960" width="11.375" style="407" customWidth="1"/>
    <col min="8961" max="8961" width="9.375" style="407" customWidth="1"/>
    <col min="8962" max="8962" width="9.75" style="407" customWidth="1"/>
    <col min="8963" max="8963" width="9.25" style="407" customWidth="1"/>
    <col min="8964" max="8967" width="10.125" style="407" customWidth="1"/>
    <col min="8968" max="8968" width="8.5" style="407" customWidth="1"/>
    <col min="8969" max="8969" width="8.875" style="407" customWidth="1"/>
    <col min="8970" max="8970" width="11.625" style="407" customWidth="1"/>
    <col min="8971" max="8972" width="0" style="407" hidden="1" customWidth="1"/>
    <col min="8973" max="8973" width="8.25" style="407" customWidth="1"/>
    <col min="8974" max="8974" width="10.5" style="407" customWidth="1"/>
    <col min="8975" max="8975" width="9.375" style="407" customWidth="1"/>
    <col min="8976" max="8976" width="0" style="407" hidden="1" customWidth="1"/>
    <col min="8977" max="8984" width="10" style="407" bestFit="1" customWidth="1"/>
    <col min="8985" max="9212" width="8.875" style="407"/>
    <col min="9213" max="9213" width="8.5" style="407" customWidth="1"/>
    <col min="9214" max="9214" width="23.375" style="407" customWidth="1"/>
    <col min="9215" max="9215" width="8.5" style="407" customWidth="1"/>
    <col min="9216" max="9216" width="11.375" style="407" customWidth="1"/>
    <col min="9217" max="9217" width="9.375" style="407" customWidth="1"/>
    <col min="9218" max="9218" width="9.75" style="407" customWidth="1"/>
    <col min="9219" max="9219" width="9.25" style="407" customWidth="1"/>
    <col min="9220" max="9223" width="10.125" style="407" customWidth="1"/>
    <col min="9224" max="9224" width="8.5" style="407" customWidth="1"/>
    <col min="9225" max="9225" width="8.875" style="407" customWidth="1"/>
    <col min="9226" max="9226" width="11.625" style="407" customWidth="1"/>
    <col min="9227" max="9228" width="0" style="407" hidden="1" customWidth="1"/>
    <col min="9229" max="9229" width="8.25" style="407" customWidth="1"/>
    <col min="9230" max="9230" width="10.5" style="407" customWidth="1"/>
    <col min="9231" max="9231" width="9.375" style="407" customWidth="1"/>
    <col min="9232" max="9232" width="0" style="407" hidden="1" customWidth="1"/>
    <col min="9233" max="9240" width="10" style="407" bestFit="1" customWidth="1"/>
    <col min="9241" max="9468" width="8.875" style="407"/>
    <col min="9469" max="9469" width="8.5" style="407" customWidth="1"/>
    <col min="9470" max="9470" width="23.375" style="407" customWidth="1"/>
    <col min="9471" max="9471" width="8.5" style="407" customWidth="1"/>
    <col min="9472" max="9472" width="11.375" style="407" customWidth="1"/>
    <col min="9473" max="9473" width="9.375" style="407" customWidth="1"/>
    <col min="9474" max="9474" width="9.75" style="407" customWidth="1"/>
    <col min="9475" max="9475" width="9.25" style="407" customWidth="1"/>
    <col min="9476" max="9479" width="10.125" style="407" customWidth="1"/>
    <col min="9480" max="9480" width="8.5" style="407" customWidth="1"/>
    <col min="9481" max="9481" width="8.875" style="407" customWidth="1"/>
    <col min="9482" max="9482" width="11.625" style="407" customWidth="1"/>
    <col min="9483" max="9484" width="0" style="407" hidden="1" customWidth="1"/>
    <col min="9485" max="9485" width="8.25" style="407" customWidth="1"/>
    <col min="9486" max="9486" width="10.5" style="407" customWidth="1"/>
    <col min="9487" max="9487" width="9.375" style="407" customWidth="1"/>
    <col min="9488" max="9488" width="0" style="407" hidden="1" customWidth="1"/>
    <col min="9489" max="9496" width="10" style="407" bestFit="1" customWidth="1"/>
    <col min="9497" max="9724" width="8.875" style="407"/>
    <col min="9725" max="9725" width="8.5" style="407" customWidth="1"/>
    <col min="9726" max="9726" width="23.375" style="407" customWidth="1"/>
    <col min="9727" max="9727" width="8.5" style="407" customWidth="1"/>
    <col min="9728" max="9728" width="11.375" style="407" customWidth="1"/>
    <col min="9729" max="9729" width="9.375" style="407" customWidth="1"/>
    <col min="9730" max="9730" width="9.75" style="407" customWidth="1"/>
    <col min="9731" max="9731" width="9.25" style="407" customWidth="1"/>
    <col min="9732" max="9735" width="10.125" style="407" customWidth="1"/>
    <col min="9736" max="9736" width="8.5" style="407" customWidth="1"/>
    <col min="9737" max="9737" width="8.875" style="407" customWidth="1"/>
    <col min="9738" max="9738" width="11.625" style="407" customWidth="1"/>
    <col min="9739" max="9740" width="0" style="407" hidden="1" customWidth="1"/>
    <col min="9741" max="9741" width="8.25" style="407" customWidth="1"/>
    <col min="9742" max="9742" width="10.5" style="407" customWidth="1"/>
    <col min="9743" max="9743" width="9.375" style="407" customWidth="1"/>
    <col min="9744" max="9744" width="0" style="407" hidden="1" customWidth="1"/>
    <col min="9745" max="9752" width="10" style="407" bestFit="1" customWidth="1"/>
    <col min="9753" max="9980" width="8.875" style="407"/>
    <col min="9981" max="9981" width="8.5" style="407" customWidth="1"/>
    <col min="9982" max="9982" width="23.375" style="407" customWidth="1"/>
    <col min="9983" max="9983" width="8.5" style="407" customWidth="1"/>
    <col min="9984" max="9984" width="11.375" style="407" customWidth="1"/>
    <col min="9985" max="9985" width="9.375" style="407" customWidth="1"/>
    <col min="9986" max="9986" width="9.75" style="407" customWidth="1"/>
    <col min="9987" max="9987" width="9.25" style="407" customWidth="1"/>
    <col min="9988" max="9991" width="10.125" style="407" customWidth="1"/>
    <col min="9992" max="9992" width="8.5" style="407" customWidth="1"/>
    <col min="9993" max="9993" width="8.875" style="407" customWidth="1"/>
    <col min="9994" max="9994" width="11.625" style="407" customWidth="1"/>
    <col min="9995" max="9996" width="0" style="407" hidden="1" customWidth="1"/>
    <col min="9997" max="9997" width="8.25" style="407" customWidth="1"/>
    <col min="9998" max="9998" width="10.5" style="407" customWidth="1"/>
    <col min="9999" max="9999" width="9.375" style="407" customWidth="1"/>
    <col min="10000" max="10000" width="0" style="407" hidden="1" customWidth="1"/>
    <col min="10001" max="10008" width="10" style="407" bestFit="1" customWidth="1"/>
    <col min="10009" max="10236" width="8.875" style="407"/>
    <col min="10237" max="10237" width="8.5" style="407" customWidth="1"/>
    <col min="10238" max="10238" width="23.375" style="407" customWidth="1"/>
    <col min="10239" max="10239" width="8.5" style="407" customWidth="1"/>
    <col min="10240" max="10240" width="11.375" style="407" customWidth="1"/>
    <col min="10241" max="10241" width="9.375" style="407" customWidth="1"/>
    <col min="10242" max="10242" width="9.75" style="407" customWidth="1"/>
    <col min="10243" max="10243" width="9.25" style="407" customWidth="1"/>
    <col min="10244" max="10247" width="10.125" style="407" customWidth="1"/>
    <col min="10248" max="10248" width="8.5" style="407" customWidth="1"/>
    <col min="10249" max="10249" width="8.875" style="407" customWidth="1"/>
    <col min="10250" max="10250" width="11.625" style="407" customWidth="1"/>
    <col min="10251" max="10252" width="0" style="407" hidden="1" customWidth="1"/>
    <col min="10253" max="10253" width="8.25" style="407" customWidth="1"/>
    <col min="10254" max="10254" width="10.5" style="407" customWidth="1"/>
    <col min="10255" max="10255" width="9.375" style="407" customWidth="1"/>
    <col min="10256" max="10256" width="0" style="407" hidden="1" customWidth="1"/>
    <col min="10257" max="10264" width="10" style="407" bestFit="1" customWidth="1"/>
    <col min="10265" max="10492" width="8.875" style="407"/>
    <col min="10493" max="10493" width="8.5" style="407" customWidth="1"/>
    <col min="10494" max="10494" width="23.375" style="407" customWidth="1"/>
    <col min="10495" max="10495" width="8.5" style="407" customWidth="1"/>
    <col min="10496" max="10496" width="11.375" style="407" customWidth="1"/>
    <col min="10497" max="10497" width="9.375" style="407" customWidth="1"/>
    <col min="10498" max="10498" width="9.75" style="407" customWidth="1"/>
    <col min="10499" max="10499" width="9.25" style="407" customWidth="1"/>
    <col min="10500" max="10503" width="10.125" style="407" customWidth="1"/>
    <col min="10504" max="10504" width="8.5" style="407" customWidth="1"/>
    <col min="10505" max="10505" width="8.875" style="407" customWidth="1"/>
    <col min="10506" max="10506" width="11.625" style="407" customWidth="1"/>
    <col min="10507" max="10508" width="0" style="407" hidden="1" customWidth="1"/>
    <col min="10509" max="10509" width="8.25" style="407" customWidth="1"/>
    <col min="10510" max="10510" width="10.5" style="407" customWidth="1"/>
    <col min="10511" max="10511" width="9.375" style="407" customWidth="1"/>
    <col min="10512" max="10512" width="0" style="407" hidden="1" customWidth="1"/>
    <col min="10513" max="10520" width="10" style="407" bestFit="1" customWidth="1"/>
    <col min="10521" max="10748" width="8.875" style="407"/>
    <col min="10749" max="10749" width="8.5" style="407" customWidth="1"/>
    <col min="10750" max="10750" width="23.375" style="407" customWidth="1"/>
    <col min="10751" max="10751" width="8.5" style="407" customWidth="1"/>
    <col min="10752" max="10752" width="11.375" style="407" customWidth="1"/>
    <col min="10753" max="10753" width="9.375" style="407" customWidth="1"/>
    <col min="10754" max="10754" width="9.75" style="407" customWidth="1"/>
    <col min="10755" max="10755" width="9.25" style="407" customWidth="1"/>
    <col min="10756" max="10759" width="10.125" style="407" customWidth="1"/>
    <col min="10760" max="10760" width="8.5" style="407" customWidth="1"/>
    <col min="10761" max="10761" width="8.875" style="407" customWidth="1"/>
    <col min="10762" max="10762" width="11.625" style="407" customWidth="1"/>
    <col min="10763" max="10764" width="0" style="407" hidden="1" customWidth="1"/>
    <col min="10765" max="10765" width="8.25" style="407" customWidth="1"/>
    <col min="10766" max="10766" width="10.5" style="407" customWidth="1"/>
    <col min="10767" max="10767" width="9.375" style="407" customWidth="1"/>
    <col min="10768" max="10768" width="0" style="407" hidden="1" customWidth="1"/>
    <col min="10769" max="10776" width="10" style="407" bestFit="1" customWidth="1"/>
    <col min="10777" max="11004" width="8.875" style="407"/>
    <col min="11005" max="11005" width="8.5" style="407" customWidth="1"/>
    <col min="11006" max="11006" width="23.375" style="407" customWidth="1"/>
    <col min="11007" max="11007" width="8.5" style="407" customWidth="1"/>
    <col min="11008" max="11008" width="11.375" style="407" customWidth="1"/>
    <col min="11009" max="11009" width="9.375" style="407" customWidth="1"/>
    <col min="11010" max="11010" width="9.75" style="407" customWidth="1"/>
    <col min="11011" max="11011" width="9.25" style="407" customWidth="1"/>
    <col min="11012" max="11015" width="10.125" style="407" customWidth="1"/>
    <col min="11016" max="11016" width="8.5" style="407" customWidth="1"/>
    <col min="11017" max="11017" width="8.875" style="407" customWidth="1"/>
    <col min="11018" max="11018" width="11.625" style="407" customWidth="1"/>
    <col min="11019" max="11020" width="0" style="407" hidden="1" customWidth="1"/>
    <col min="11021" max="11021" width="8.25" style="407" customWidth="1"/>
    <col min="11022" max="11022" width="10.5" style="407" customWidth="1"/>
    <col min="11023" max="11023" width="9.375" style="407" customWidth="1"/>
    <col min="11024" max="11024" width="0" style="407" hidden="1" customWidth="1"/>
    <col min="11025" max="11032" width="10" style="407" bestFit="1" customWidth="1"/>
    <col min="11033" max="11260" width="8.875" style="407"/>
    <col min="11261" max="11261" width="8.5" style="407" customWidth="1"/>
    <col min="11262" max="11262" width="23.375" style="407" customWidth="1"/>
    <col min="11263" max="11263" width="8.5" style="407" customWidth="1"/>
    <col min="11264" max="11264" width="11.375" style="407" customWidth="1"/>
    <col min="11265" max="11265" width="9.375" style="407" customWidth="1"/>
    <col min="11266" max="11266" width="9.75" style="407" customWidth="1"/>
    <col min="11267" max="11267" width="9.25" style="407" customWidth="1"/>
    <col min="11268" max="11271" width="10.125" style="407" customWidth="1"/>
    <col min="11272" max="11272" width="8.5" style="407" customWidth="1"/>
    <col min="11273" max="11273" width="8.875" style="407" customWidth="1"/>
    <col min="11274" max="11274" width="11.625" style="407" customWidth="1"/>
    <col min="11275" max="11276" width="0" style="407" hidden="1" customWidth="1"/>
    <col min="11277" max="11277" width="8.25" style="407" customWidth="1"/>
    <col min="11278" max="11278" width="10.5" style="407" customWidth="1"/>
    <col min="11279" max="11279" width="9.375" style="407" customWidth="1"/>
    <col min="11280" max="11280" width="0" style="407" hidden="1" customWidth="1"/>
    <col min="11281" max="11288" width="10" style="407" bestFit="1" customWidth="1"/>
    <col min="11289" max="11516" width="8.875" style="407"/>
    <col min="11517" max="11517" width="8.5" style="407" customWidth="1"/>
    <col min="11518" max="11518" width="23.375" style="407" customWidth="1"/>
    <col min="11519" max="11519" width="8.5" style="407" customWidth="1"/>
    <col min="11520" max="11520" width="11.375" style="407" customWidth="1"/>
    <col min="11521" max="11521" width="9.375" style="407" customWidth="1"/>
    <col min="11522" max="11522" width="9.75" style="407" customWidth="1"/>
    <col min="11523" max="11523" width="9.25" style="407" customWidth="1"/>
    <col min="11524" max="11527" width="10.125" style="407" customWidth="1"/>
    <col min="11528" max="11528" width="8.5" style="407" customWidth="1"/>
    <col min="11529" max="11529" width="8.875" style="407" customWidth="1"/>
    <col min="11530" max="11530" width="11.625" style="407" customWidth="1"/>
    <col min="11531" max="11532" width="0" style="407" hidden="1" customWidth="1"/>
    <col min="11533" max="11533" width="8.25" style="407" customWidth="1"/>
    <col min="11534" max="11534" width="10.5" style="407" customWidth="1"/>
    <col min="11535" max="11535" width="9.375" style="407" customWidth="1"/>
    <col min="11536" max="11536" width="0" style="407" hidden="1" customWidth="1"/>
    <col min="11537" max="11544" width="10" style="407" bestFit="1" customWidth="1"/>
    <col min="11545" max="11772" width="8.875" style="407"/>
    <col min="11773" max="11773" width="8.5" style="407" customWidth="1"/>
    <col min="11774" max="11774" width="23.375" style="407" customWidth="1"/>
    <col min="11775" max="11775" width="8.5" style="407" customWidth="1"/>
    <col min="11776" max="11776" width="11.375" style="407" customWidth="1"/>
    <col min="11777" max="11777" width="9.375" style="407" customWidth="1"/>
    <col min="11778" max="11778" width="9.75" style="407" customWidth="1"/>
    <col min="11779" max="11779" width="9.25" style="407" customWidth="1"/>
    <col min="11780" max="11783" width="10.125" style="407" customWidth="1"/>
    <col min="11784" max="11784" width="8.5" style="407" customWidth="1"/>
    <col min="11785" max="11785" width="8.875" style="407" customWidth="1"/>
    <col min="11786" max="11786" width="11.625" style="407" customWidth="1"/>
    <col min="11787" max="11788" width="0" style="407" hidden="1" customWidth="1"/>
    <col min="11789" max="11789" width="8.25" style="407" customWidth="1"/>
    <col min="11790" max="11790" width="10.5" style="407" customWidth="1"/>
    <col min="11791" max="11791" width="9.375" style="407" customWidth="1"/>
    <col min="11792" max="11792" width="0" style="407" hidden="1" customWidth="1"/>
    <col min="11793" max="11800" width="10" style="407" bestFit="1" customWidth="1"/>
    <col min="11801" max="12028" width="8.875" style="407"/>
    <col min="12029" max="12029" width="8.5" style="407" customWidth="1"/>
    <col min="12030" max="12030" width="23.375" style="407" customWidth="1"/>
    <col min="12031" max="12031" width="8.5" style="407" customWidth="1"/>
    <col min="12032" max="12032" width="11.375" style="407" customWidth="1"/>
    <col min="12033" max="12033" width="9.375" style="407" customWidth="1"/>
    <col min="12034" max="12034" width="9.75" style="407" customWidth="1"/>
    <col min="12035" max="12035" width="9.25" style="407" customWidth="1"/>
    <col min="12036" max="12039" width="10.125" style="407" customWidth="1"/>
    <col min="12040" max="12040" width="8.5" style="407" customWidth="1"/>
    <col min="12041" max="12041" width="8.875" style="407" customWidth="1"/>
    <col min="12042" max="12042" width="11.625" style="407" customWidth="1"/>
    <col min="12043" max="12044" width="0" style="407" hidden="1" customWidth="1"/>
    <col min="12045" max="12045" width="8.25" style="407" customWidth="1"/>
    <col min="12046" max="12046" width="10.5" style="407" customWidth="1"/>
    <col min="12047" max="12047" width="9.375" style="407" customWidth="1"/>
    <col min="12048" max="12048" width="0" style="407" hidden="1" customWidth="1"/>
    <col min="12049" max="12056" width="10" style="407" bestFit="1" customWidth="1"/>
    <col min="12057" max="12284" width="8.875" style="407"/>
    <col min="12285" max="12285" width="8.5" style="407" customWidth="1"/>
    <col min="12286" max="12286" width="23.375" style="407" customWidth="1"/>
    <col min="12287" max="12287" width="8.5" style="407" customWidth="1"/>
    <col min="12288" max="12288" width="11.375" style="407" customWidth="1"/>
    <col min="12289" max="12289" width="9.375" style="407" customWidth="1"/>
    <col min="12290" max="12290" width="9.75" style="407" customWidth="1"/>
    <col min="12291" max="12291" width="9.25" style="407" customWidth="1"/>
    <col min="12292" max="12295" width="10.125" style="407" customWidth="1"/>
    <col min="12296" max="12296" width="8.5" style="407" customWidth="1"/>
    <col min="12297" max="12297" width="8.875" style="407" customWidth="1"/>
    <col min="12298" max="12298" width="11.625" style="407" customWidth="1"/>
    <col min="12299" max="12300" width="0" style="407" hidden="1" customWidth="1"/>
    <col min="12301" max="12301" width="8.25" style="407" customWidth="1"/>
    <col min="12302" max="12302" width="10.5" style="407" customWidth="1"/>
    <col min="12303" max="12303" width="9.375" style="407" customWidth="1"/>
    <col min="12304" max="12304" width="0" style="407" hidden="1" customWidth="1"/>
    <col min="12305" max="12312" width="10" style="407" bestFit="1" customWidth="1"/>
    <col min="12313" max="12540" width="8.875" style="407"/>
    <col min="12541" max="12541" width="8.5" style="407" customWidth="1"/>
    <col min="12542" max="12542" width="23.375" style="407" customWidth="1"/>
    <col min="12543" max="12543" width="8.5" style="407" customWidth="1"/>
    <col min="12544" max="12544" width="11.375" style="407" customWidth="1"/>
    <col min="12545" max="12545" width="9.375" style="407" customWidth="1"/>
    <col min="12546" max="12546" width="9.75" style="407" customWidth="1"/>
    <col min="12547" max="12547" width="9.25" style="407" customWidth="1"/>
    <col min="12548" max="12551" width="10.125" style="407" customWidth="1"/>
    <col min="12552" max="12552" width="8.5" style="407" customWidth="1"/>
    <col min="12553" max="12553" width="8.875" style="407" customWidth="1"/>
    <col min="12554" max="12554" width="11.625" style="407" customWidth="1"/>
    <col min="12555" max="12556" width="0" style="407" hidden="1" customWidth="1"/>
    <col min="12557" max="12557" width="8.25" style="407" customWidth="1"/>
    <col min="12558" max="12558" width="10.5" style="407" customWidth="1"/>
    <col min="12559" max="12559" width="9.375" style="407" customWidth="1"/>
    <col min="12560" max="12560" width="0" style="407" hidden="1" customWidth="1"/>
    <col min="12561" max="12568" width="10" style="407" bestFit="1" customWidth="1"/>
    <col min="12569" max="12796" width="8.875" style="407"/>
    <col min="12797" max="12797" width="8.5" style="407" customWidth="1"/>
    <col min="12798" max="12798" width="23.375" style="407" customWidth="1"/>
    <col min="12799" max="12799" width="8.5" style="407" customWidth="1"/>
    <col min="12800" max="12800" width="11.375" style="407" customWidth="1"/>
    <col min="12801" max="12801" width="9.375" style="407" customWidth="1"/>
    <col min="12802" max="12802" width="9.75" style="407" customWidth="1"/>
    <col min="12803" max="12803" width="9.25" style="407" customWidth="1"/>
    <col min="12804" max="12807" width="10.125" style="407" customWidth="1"/>
    <col min="12808" max="12808" width="8.5" style="407" customWidth="1"/>
    <col min="12809" max="12809" width="8.875" style="407" customWidth="1"/>
    <col min="12810" max="12810" width="11.625" style="407" customWidth="1"/>
    <col min="12811" max="12812" width="0" style="407" hidden="1" customWidth="1"/>
    <col min="12813" max="12813" width="8.25" style="407" customWidth="1"/>
    <col min="12814" max="12814" width="10.5" style="407" customWidth="1"/>
    <col min="12815" max="12815" width="9.375" style="407" customWidth="1"/>
    <col min="12816" max="12816" width="0" style="407" hidden="1" customWidth="1"/>
    <col min="12817" max="12824" width="10" style="407" bestFit="1" customWidth="1"/>
    <col min="12825" max="13052" width="8.875" style="407"/>
    <col min="13053" max="13053" width="8.5" style="407" customWidth="1"/>
    <col min="13054" max="13054" width="23.375" style="407" customWidth="1"/>
    <col min="13055" max="13055" width="8.5" style="407" customWidth="1"/>
    <col min="13056" max="13056" width="11.375" style="407" customWidth="1"/>
    <col min="13057" max="13057" width="9.375" style="407" customWidth="1"/>
    <col min="13058" max="13058" width="9.75" style="407" customWidth="1"/>
    <col min="13059" max="13059" width="9.25" style="407" customWidth="1"/>
    <col min="13060" max="13063" width="10.125" style="407" customWidth="1"/>
    <col min="13064" max="13064" width="8.5" style="407" customWidth="1"/>
    <col min="13065" max="13065" width="8.875" style="407" customWidth="1"/>
    <col min="13066" max="13066" width="11.625" style="407" customWidth="1"/>
    <col min="13067" max="13068" width="0" style="407" hidden="1" customWidth="1"/>
    <col min="13069" max="13069" width="8.25" style="407" customWidth="1"/>
    <col min="13070" max="13070" width="10.5" style="407" customWidth="1"/>
    <col min="13071" max="13071" width="9.375" style="407" customWidth="1"/>
    <col min="13072" max="13072" width="0" style="407" hidden="1" customWidth="1"/>
    <col min="13073" max="13080" width="10" style="407" bestFit="1" customWidth="1"/>
    <col min="13081" max="13308" width="8.875" style="407"/>
    <col min="13309" max="13309" width="8.5" style="407" customWidth="1"/>
    <col min="13310" max="13310" width="23.375" style="407" customWidth="1"/>
    <col min="13311" max="13311" width="8.5" style="407" customWidth="1"/>
    <col min="13312" max="13312" width="11.375" style="407" customWidth="1"/>
    <col min="13313" max="13313" width="9.375" style="407" customWidth="1"/>
    <col min="13314" max="13314" width="9.75" style="407" customWidth="1"/>
    <col min="13315" max="13315" width="9.25" style="407" customWidth="1"/>
    <col min="13316" max="13319" width="10.125" style="407" customWidth="1"/>
    <col min="13320" max="13320" width="8.5" style="407" customWidth="1"/>
    <col min="13321" max="13321" width="8.875" style="407" customWidth="1"/>
    <col min="13322" max="13322" width="11.625" style="407" customWidth="1"/>
    <col min="13323" max="13324" width="0" style="407" hidden="1" customWidth="1"/>
    <col min="13325" max="13325" width="8.25" style="407" customWidth="1"/>
    <col min="13326" max="13326" width="10.5" style="407" customWidth="1"/>
    <col min="13327" max="13327" width="9.375" style="407" customWidth="1"/>
    <col min="13328" max="13328" width="0" style="407" hidden="1" customWidth="1"/>
    <col min="13329" max="13336" width="10" style="407" bestFit="1" customWidth="1"/>
    <col min="13337" max="13564" width="8.875" style="407"/>
    <col min="13565" max="13565" width="8.5" style="407" customWidth="1"/>
    <col min="13566" max="13566" width="23.375" style="407" customWidth="1"/>
    <col min="13567" max="13567" width="8.5" style="407" customWidth="1"/>
    <col min="13568" max="13568" width="11.375" style="407" customWidth="1"/>
    <col min="13569" max="13569" width="9.375" style="407" customWidth="1"/>
    <col min="13570" max="13570" width="9.75" style="407" customWidth="1"/>
    <col min="13571" max="13571" width="9.25" style="407" customWidth="1"/>
    <col min="13572" max="13575" width="10.125" style="407" customWidth="1"/>
    <col min="13576" max="13576" width="8.5" style="407" customWidth="1"/>
    <col min="13577" max="13577" width="8.875" style="407" customWidth="1"/>
    <col min="13578" max="13578" width="11.625" style="407" customWidth="1"/>
    <col min="13579" max="13580" width="0" style="407" hidden="1" customWidth="1"/>
    <col min="13581" max="13581" width="8.25" style="407" customWidth="1"/>
    <col min="13582" max="13582" width="10.5" style="407" customWidth="1"/>
    <col min="13583" max="13583" width="9.375" style="407" customWidth="1"/>
    <col min="13584" max="13584" width="0" style="407" hidden="1" customWidth="1"/>
    <col min="13585" max="13592" width="10" style="407" bestFit="1" customWidth="1"/>
    <col min="13593" max="13820" width="8.875" style="407"/>
    <col min="13821" max="13821" width="8.5" style="407" customWidth="1"/>
    <col min="13822" max="13822" width="23.375" style="407" customWidth="1"/>
    <col min="13823" max="13823" width="8.5" style="407" customWidth="1"/>
    <col min="13824" max="13824" width="11.375" style="407" customWidth="1"/>
    <col min="13825" max="13825" width="9.375" style="407" customWidth="1"/>
    <col min="13826" max="13826" width="9.75" style="407" customWidth="1"/>
    <col min="13827" max="13827" width="9.25" style="407" customWidth="1"/>
    <col min="13828" max="13831" width="10.125" style="407" customWidth="1"/>
    <col min="13832" max="13832" width="8.5" style="407" customWidth="1"/>
    <col min="13833" max="13833" width="8.875" style="407" customWidth="1"/>
    <col min="13834" max="13834" width="11.625" style="407" customWidth="1"/>
    <col min="13835" max="13836" width="0" style="407" hidden="1" customWidth="1"/>
    <col min="13837" max="13837" width="8.25" style="407" customWidth="1"/>
    <col min="13838" max="13838" width="10.5" style="407" customWidth="1"/>
    <col min="13839" max="13839" width="9.375" style="407" customWidth="1"/>
    <col min="13840" max="13840" width="0" style="407" hidden="1" customWidth="1"/>
    <col min="13841" max="13848" width="10" style="407" bestFit="1" customWidth="1"/>
    <col min="13849" max="14076" width="8.875" style="407"/>
    <col min="14077" max="14077" width="8.5" style="407" customWidth="1"/>
    <col min="14078" max="14078" width="23.375" style="407" customWidth="1"/>
    <col min="14079" max="14079" width="8.5" style="407" customWidth="1"/>
    <col min="14080" max="14080" width="11.375" style="407" customWidth="1"/>
    <col min="14081" max="14081" width="9.375" style="407" customWidth="1"/>
    <col min="14082" max="14082" width="9.75" style="407" customWidth="1"/>
    <col min="14083" max="14083" width="9.25" style="407" customWidth="1"/>
    <col min="14084" max="14087" width="10.125" style="407" customWidth="1"/>
    <col min="14088" max="14088" width="8.5" style="407" customWidth="1"/>
    <col min="14089" max="14089" width="8.875" style="407" customWidth="1"/>
    <col min="14090" max="14090" width="11.625" style="407" customWidth="1"/>
    <col min="14091" max="14092" width="0" style="407" hidden="1" customWidth="1"/>
    <col min="14093" max="14093" width="8.25" style="407" customWidth="1"/>
    <col min="14094" max="14094" width="10.5" style="407" customWidth="1"/>
    <col min="14095" max="14095" width="9.375" style="407" customWidth="1"/>
    <col min="14096" max="14096" width="0" style="407" hidden="1" customWidth="1"/>
    <col min="14097" max="14104" width="10" style="407" bestFit="1" customWidth="1"/>
    <col min="14105" max="14332" width="8.875" style="407"/>
    <col min="14333" max="14333" width="8.5" style="407" customWidth="1"/>
    <col min="14334" max="14334" width="23.375" style="407" customWidth="1"/>
    <col min="14335" max="14335" width="8.5" style="407" customWidth="1"/>
    <col min="14336" max="14336" width="11.375" style="407" customWidth="1"/>
    <col min="14337" max="14337" width="9.375" style="407" customWidth="1"/>
    <col min="14338" max="14338" width="9.75" style="407" customWidth="1"/>
    <col min="14339" max="14339" width="9.25" style="407" customWidth="1"/>
    <col min="14340" max="14343" width="10.125" style="407" customWidth="1"/>
    <col min="14344" max="14344" width="8.5" style="407" customWidth="1"/>
    <col min="14345" max="14345" width="8.875" style="407" customWidth="1"/>
    <col min="14346" max="14346" width="11.625" style="407" customWidth="1"/>
    <col min="14347" max="14348" width="0" style="407" hidden="1" customWidth="1"/>
    <col min="14349" max="14349" width="8.25" style="407" customWidth="1"/>
    <col min="14350" max="14350" width="10.5" style="407" customWidth="1"/>
    <col min="14351" max="14351" width="9.375" style="407" customWidth="1"/>
    <col min="14352" max="14352" width="0" style="407" hidden="1" customWidth="1"/>
    <col min="14353" max="14360" width="10" style="407" bestFit="1" customWidth="1"/>
    <col min="14361" max="14588" width="8.875" style="407"/>
    <col min="14589" max="14589" width="8.5" style="407" customWidth="1"/>
    <col min="14590" max="14590" width="23.375" style="407" customWidth="1"/>
    <col min="14591" max="14591" width="8.5" style="407" customWidth="1"/>
    <col min="14592" max="14592" width="11.375" style="407" customWidth="1"/>
    <col min="14593" max="14593" width="9.375" style="407" customWidth="1"/>
    <col min="14594" max="14594" width="9.75" style="407" customWidth="1"/>
    <col min="14595" max="14595" width="9.25" style="407" customWidth="1"/>
    <col min="14596" max="14599" width="10.125" style="407" customWidth="1"/>
    <col min="14600" max="14600" width="8.5" style="407" customWidth="1"/>
    <col min="14601" max="14601" width="8.875" style="407" customWidth="1"/>
    <col min="14602" max="14602" width="11.625" style="407" customWidth="1"/>
    <col min="14603" max="14604" width="0" style="407" hidden="1" customWidth="1"/>
    <col min="14605" max="14605" width="8.25" style="407" customWidth="1"/>
    <col min="14606" max="14606" width="10.5" style="407" customWidth="1"/>
    <col min="14607" max="14607" width="9.375" style="407" customWidth="1"/>
    <col min="14608" max="14608" width="0" style="407" hidden="1" customWidth="1"/>
    <col min="14609" max="14616" width="10" style="407" bestFit="1" customWidth="1"/>
    <col min="14617" max="14844" width="8.875" style="407"/>
    <col min="14845" max="14845" width="8.5" style="407" customWidth="1"/>
    <col min="14846" max="14846" width="23.375" style="407" customWidth="1"/>
    <col min="14847" max="14847" width="8.5" style="407" customWidth="1"/>
    <col min="14848" max="14848" width="11.375" style="407" customWidth="1"/>
    <col min="14849" max="14849" width="9.375" style="407" customWidth="1"/>
    <col min="14850" max="14850" width="9.75" style="407" customWidth="1"/>
    <col min="14851" max="14851" width="9.25" style="407" customWidth="1"/>
    <col min="14852" max="14855" width="10.125" style="407" customWidth="1"/>
    <col min="14856" max="14856" width="8.5" style="407" customWidth="1"/>
    <col min="14857" max="14857" width="8.875" style="407" customWidth="1"/>
    <col min="14858" max="14858" width="11.625" style="407" customWidth="1"/>
    <col min="14859" max="14860" width="0" style="407" hidden="1" customWidth="1"/>
    <col min="14861" max="14861" width="8.25" style="407" customWidth="1"/>
    <col min="14862" max="14862" width="10.5" style="407" customWidth="1"/>
    <col min="14863" max="14863" width="9.375" style="407" customWidth="1"/>
    <col min="14864" max="14864" width="0" style="407" hidden="1" customWidth="1"/>
    <col min="14865" max="14872" width="10" style="407" bestFit="1" customWidth="1"/>
    <col min="14873" max="15100" width="8.875" style="407"/>
    <col min="15101" max="15101" width="8.5" style="407" customWidth="1"/>
    <col min="15102" max="15102" width="23.375" style="407" customWidth="1"/>
    <col min="15103" max="15103" width="8.5" style="407" customWidth="1"/>
    <col min="15104" max="15104" width="11.375" style="407" customWidth="1"/>
    <col min="15105" max="15105" width="9.375" style="407" customWidth="1"/>
    <col min="15106" max="15106" width="9.75" style="407" customWidth="1"/>
    <col min="15107" max="15107" width="9.25" style="407" customWidth="1"/>
    <col min="15108" max="15111" width="10.125" style="407" customWidth="1"/>
    <col min="15112" max="15112" width="8.5" style="407" customWidth="1"/>
    <col min="15113" max="15113" width="8.875" style="407" customWidth="1"/>
    <col min="15114" max="15114" width="11.625" style="407" customWidth="1"/>
    <col min="15115" max="15116" width="0" style="407" hidden="1" customWidth="1"/>
    <col min="15117" max="15117" width="8.25" style="407" customWidth="1"/>
    <col min="15118" max="15118" width="10.5" style="407" customWidth="1"/>
    <col min="15119" max="15119" width="9.375" style="407" customWidth="1"/>
    <col min="15120" max="15120" width="0" style="407" hidden="1" customWidth="1"/>
    <col min="15121" max="15128" width="10" style="407" bestFit="1" customWidth="1"/>
    <col min="15129" max="15356" width="8.875" style="407"/>
    <col min="15357" max="15357" width="8.5" style="407" customWidth="1"/>
    <col min="15358" max="15358" width="23.375" style="407" customWidth="1"/>
    <col min="15359" max="15359" width="8.5" style="407" customWidth="1"/>
    <col min="15360" max="15360" width="11.375" style="407" customWidth="1"/>
    <col min="15361" max="15361" width="9.375" style="407" customWidth="1"/>
    <col min="15362" max="15362" width="9.75" style="407" customWidth="1"/>
    <col min="15363" max="15363" width="9.25" style="407" customWidth="1"/>
    <col min="15364" max="15367" width="10.125" style="407" customWidth="1"/>
    <col min="15368" max="15368" width="8.5" style="407" customWidth="1"/>
    <col min="15369" max="15369" width="8.875" style="407" customWidth="1"/>
    <col min="15370" max="15370" width="11.625" style="407" customWidth="1"/>
    <col min="15371" max="15372" width="0" style="407" hidden="1" customWidth="1"/>
    <col min="15373" max="15373" width="8.25" style="407" customWidth="1"/>
    <col min="15374" max="15374" width="10.5" style="407" customWidth="1"/>
    <col min="15375" max="15375" width="9.375" style="407" customWidth="1"/>
    <col min="15376" max="15376" width="0" style="407" hidden="1" customWidth="1"/>
    <col min="15377" max="15384" width="10" style="407" bestFit="1" customWidth="1"/>
    <col min="15385" max="15612" width="8.875" style="407"/>
    <col min="15613" max="15613" width="8.5" style="407" customWidth="1"/>
    <col min="15614" max="15614" width="23.375" style="407" customWidth="1"/>
    <col min="15615" max="15615" width="8.5" style="407" customWidth="1"/>
    <col min="15616" max="15616" width="11.375" style="407" customWidth="1"/>
    <col min="15617" max="15617" width="9.375" style="407" customWidth="1"/>
    <col min="15618" max="15618" width="9.75" style="407" customWidth="1"/>
    <col min="15619" max="15619" width="9.25" style="407" customWidth="1"/>
    <col min="15620" max="15623" width="10.125" style="407" customWidth="1"/>
    <col min="15624" max="15624" width="8.5" style="407" customWidth="1"/>
    <col min="15625" max="15625" width="8.875" style="407" customWidth="1"/>
    <col min="15626" max="15626" width="11.625" style="407" customWidth="1"/>
    <col min="15627" max="15628" width="0" style="407" hidden="1" customWidth="1"/>
    <col min="15629" max="15629" width="8.25" style="407" customWidth="1"/>
    <col min="15630" max="15630" width="10.5" style="407" customWidth="1"/>
    <col min="15631" max="15631" width="9.375" style="407" customWidth="1"/>
    <col min="15632" max="15632" width="0" style="407" hidden="1" customWidth="1"/>
    <col min="15633" max="15640" width="10" style="407" bestFit="1" customWidth="1"/>
    <col min="15641" max="15868" width="8.875" style="407"/>
    <col min="15869" max="15869" width="8.5" style="407" customWidth="1"/>
    <col min="15870" max="15870" width="23.375" style="407" customWidth="1"/>
    <col min="15871" max="15871" width="8.5" style="407" customWidth="1"/>
    <col min="15872" max="15872" width="11.375" style="407" customWidth="1"/>
    <col min="15873" max="15873" width="9.375" style="407" customWidth="1"/>
    <col min="15874" max="15874" width="9.75" style="407" customWidth="1"/>
    <col min="15875" max="15875" width="9.25" style="407" customWidth="1"/>
    <col min="15876" max="15879" width="10.125" style="407" customWidth="1"/>
    <col min="15880" max="15880" width="8.5" style="407" customWidth="1"/>
    <col min="15881" max="15881" width="8.875" style="407" customWidth="1"/>
    <col min="15882" max="15882" width="11.625" style="407" customWidth="1"/>
    <col min="15883" max="15884" width="0" style="407" hidden="1" customWidth="1"/>
    <col min="15885" max="15885" width="8.25" style="407" customWidth="1"/>
    <col min="15886" max="15886" width="10.5" style="407" customWidth="1"/>
    <col min="15887" max="15887" width="9.375" style="407" customWidth="1"/>
    <col min="15888" max="15888" width="0" style="407" hidden="1" customWidth="1"/>
    <col min="15889" max="15896" width="10" style="407" bestFit="1" customWidth="1"/>
    <col min="15897" max="16124" width="8.875" style="407"/>
    <col min="16125" max="16125" width="8.5" style="407" customWidth="1"/>
    <col min="16126" max="16126" width="23.375" style="407" customWidth="1"/>
    <col min="16127" max="16127" width="8.5" style="407" customWidth="1"/>
    <col min="16128" max="16128" width="11.375" style="407" customWidth="1"/>
    <col min="16129" max="16129" width="9.375" style="407" customWidth="1"/>
    <col min="16130" max="16130" width="9.75" style="407" customWidth="1"/>
    <col min="16131" max="16131" width="9.25" style="407" customWidth="1"/>
    <col min="16132" max="16135" width="10.125" style="407" customWidth="1"/>
    <col min="16136" max="16136" width="8.5" style="407" customWidth="1"/>
    <col min="16137" max="16137" width="8.875" style="407" customWidth="1"/>
    <col min="16138" max="16138" width="11.625" style="407" customWidth="1"/>
    <col min="16139" max="16140" width="0" style="407" hidden="1" customWidth="1"/>
    <col min="16141" max="16141" width="8.25" style="407" customWidth="1"/>
    <col min="16142" max="16142" width="10.5" style="407" customWidth="1"/>
    <col min="16143" max="16143" width="9.375" style="407" customWidth="1"/>
    <col min="16144" max="16144" width="0" style="407" hidden="1" customWidth="1"/>
    <col min="16145" max="16152" width="10" style="407" bestFit="1" customWidth="1"/>
    <col min="16153" max="16384" width="8.875" style="407"/>
  </cols>
  <sheetData>
    <row r="1" spans="1:18" ht="20.25">
      <c r="A1" s="422" t="s">
        <v>582</v>
      </c>
      <c r="B1" s="423"/>
      <c r="C1" s="424"/>
      <c r="D1" s="425"/>
      <c r="E1" s="425"/>
      <c r="F1" s="425"/>
      <c r="G1" s="425"/>
      <c r="H1" s="425"/>
      <c r="I1" s="425"/>
      <c r="J1" s="425"/>
      <c r="L1" s="425"/>
      <c r="M1" s="425"/>
      <c r="N1" s="425"/>
      <c r="O1" s="425"/>
    </row>
    <row r="2" spans="1:18" ht="25.5" customHeight="1">
      <c r="A2" s="764" t="s">
        <v>566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</row>
    <row r="3" spans="1:18" ht="18" customHeight="1">
      <c r="A3" s="423"/>
      <c r="B3" s="423"/>
      <c r="C3" s="424"/>
      <c r="D3" s="425"/>
      <c r="E3" s="425"/>
      <c r="F3" s="425"/>
      <c r="G3" s="425"/>
      <c r="H3" s="425"/>
      <c r="I3" s="425"/>
      <c r="J3" s="425"/>
      <c r="L3" s="425"/>
      <c r="M3" s="425"/>
      <c r="N3" s="425"/>
      <c r="O3" s="425"/>
      <c r="P3" s="426" t="s">
        <v>339</v>
      </c>
    </row>
    <row r="4" spans="1:18" s="380" customFormat="1" ht="54.4" customHeight="1">
      <c r="A4" s="765" t="s">
        <v>433</v>
      </c>
      <c r="B4" s="768" t="s">
        <v>434</v>
      </c>
      <c r="C4" s="765" t="s">
        <v>522</v>
      </c>
      <c r="D4" s="771" t="s">
        <v>523</v>
      </c>
      <c r="E4" s="772"/>
      <c r="F4" s="772"/>
      <c r="G4" s="773"/>
      <c r="H4" s="777" t="s">
        <v>524</v>
      </c>
      <c r="I4" s="778"/>
      <c r="J4" s="779"/>
      <c r="K4" s="783" t="s">
        <v>525</v>
      </c>
      <c r="L4" s="784"/>
      <c r="M4" s="785"/>
      <c r="N4" s="789" t="s">
        <v>526</v>
      </c>
      <c r="O4" s="789" t="s">
        <v>527</v>
      </c>
      <c r="P4" s="757" t="s">
        <v>200</v>
      </c>
    </row>
    <row r="5" spans="1:18" s="380" customFormat="1" ht="22.15" customHeight="1">
      <c r="A5" s="766"/>
      <c r="B5" s="769"/>
      <c r="C5" s="766"/>
      <c r="D5" s="774"/>
      <c r="E5" s="775"/>
      <c r="F5" s="775"/>
      <c r="G5" s="776"/>
      <c r="H5" s="780"/>
      <c r="I5" s="781"/>
      <c r="J5" s="782"/>
      <c r="K5" s="786"/>
      <c r="L5" s="787"/>
      <c r="M5" s="788"/>
      <c r="N5" s="790"/>
      <c r="O5" s="790"/>
      <c r="P5" s="758"/>
    </row>
    <row r="6" spans="1:18" s="380" customFormat="1" ht="19.5" customHeight="1">
      <c r="A6" s="766"/>
      <c r="B6" s="769"/>
      <c r="C6" s="766"/>
      <c r="D6" s="760" t="s">
        <v>33</v>
      </c>
      <c r="E6" s="760" t="s">
        <v>24</v>
      </c>
      <c r="F6" s="760" t="s">
        <v>25</v>
      </c>
      <c r="G6" s="760" t="s">
        <v>528</v>
      </c>
      <c r="H6" s="760" t="s">
        <v>33</v>
      </c>
      <c r="I6" s="760" t="s">
        <v>24</v>
      </c>
      <c r="J6" s="760" t="s">
        <v>25</v>
      </c>
      <c r="K6" s="762" t="s">
        <v>33</v>
      </c>
      <c r="L6" s="745" t="s">
        <v>529</v>
      </c>
      <c r="M6" s="747" t="s">
        <v>530</v>
      </c>
      <c r="N6" s="749" t="s">
        <v>31</v>
      </c>
      <c r="O6" s="757" t="s">
        <v>33</v>
      </c>
      <c r="P6" s="758"/>
    </row>
    <row r="7" spans="1:18" s="380" customFormat="1" ht="27.6" customHeight="1">
      <c r="A7" s="767"/>
      <c r="B7" s="770"/>
      <c r="C7" s="767"/>
      <c r="D7" s="761"/>
      <c r="E7" s="761"/>
      <c r="F7" s="761"/>
      <c r="G7" s="761"/>
      <c r="H7" s="761"/>
      <c r="I7" s="761"/>
      <c r="J7" s="761"/>
      <c r="K7" s="763"/>
      <c r="L7" s="746"/>
      <c r="M7" s="748"/>
      <c r="N7" s="750"/>
      <c r="O7" s="791"/>
      <c r="P7" s="759"/>
      <c r="R7" s="494"/>
    </row>
    <row r="8" spans="1:18" s="383" customFormat="1" ht="15.95" customHeight="1">
      <c r="A8" s="751" t="s">
        <v>204</v>
      </c>
      <c r="B8" s="752"/>
      <c r="C8" s="753"/>
      <c r="D8" s="382">
        <v>143304.09999999998</v>
      </c>
      <c r="E8" s="382">
        <v>83199.010000000009</v>
      </c>
      <c r="F8" s="382">
        <v>53125.609999999993</v>
      </c>
      <c r="G8" s="382">
        <v>6979.4800000000005</v>
      </c>
      <c r="H8" s="427">
        <v>128522.01</v>
      </c>
      <c r="I8" s="382">
        <v>83199.009999999995</v>
      </c>
      <c r="J8" s="382">
        <v>45323</v>
      </c>
      <c r="K8" s="409">
        <v>3196.3199999999997</v>
      </c>
      <c r="L8" s="382">
        <v>1237.2699999999998</v>
      </c>
      <c r="M8" s="382">
        <v>1959.0500000000002</v>
      </c>
      <c r="N8" s="382">
        <v>4781.8199999999979</v>
      </c>
      <c r="O8" s="409">
        <v>175.52999999999997</v>
      </c>
      <c r="P8" s="409">
        <v>0</v>
      </c>
      <c r="Q8" s="428"/>
    </row>
    <row r="9" spans="1:18" s="383" customFormat="1" ht="15.95" customHeight="1">
      <c r="A9" s="754" t="s">
        <v>448</v>
      </c>
      <c r="B9" s="755"/>
      <c r="C9" s="756"/>
      <c r="D9" s="427">
        <v>118710.29999999999</v>
      </c>
      <c r="E9" s="427">
        <v>66724.33</v>
      </c>
      <c r="F9" s="429">
        <v>45034.489999999991</v>
      </c>
      <c r="G9" s="427">
        <v>6951.4800000000005</v>
      </c>
      <c r="H9" s="427">
        <v>105248.33</v>
      </c>
      <c r="I9" s="382">
        <v>66724.33</v>
      </c>
      <c r="J9" s="427">
        <v>38524</v>
      </c>
      <c r="K9" s="427">
        <v>2651.0999999999995</v>
      </c>
      <c r="L9" s="427">
        <v>1231.8699999999997</v>
      </c>
      <c r="M9" s="427">
        <v>1419.23</v>
      </c>
      <c r="N9" s="427">
        <v>4034.529999999997</v>
      </c>
      <c r="O9" s="427">
        <v>175.14</v>
      </c>
      <c r="P9" s="427">
        <v>0</v>
      </c>
      <c r="Q9" s="428"/>
    </row>
    <row r="10" spans="1:18" s="383" customFormat="1" ht="23.1" customHeight="1">
      <c r="A10" s="740">
        <v>100001</v>
      </c>
      <c r="B10" s="385" t="s">
        <v>449</v>
      </c>
      <c r="C10" s="385"/>
      <c r="D10" s="430">
        <v>41.8</v>
      </c>
      <c r="E10" s="430">
        <v>0</v>
      </c>
      <c r="F10" s="430">
        <v>35.879999999999995</v>
      </c>
      <c r="G10" s="430">
        <v>5.92</v>
      </c>
      <c r="H10" s="427">
        <v>31</v>
      </c>
      <c r="I10" s="382">
        <v>0</v>
      </c>
      <c r="J10" s="430">
        <v>31</v>
      </c>
      <c r="K10" s="431">
        <v>-1.2000000000000011</v>
      </c>
      <c r="L10" s="431">
        <v>-1.2000000000000011</v>
      </c>
      <c r="M10" s="431">
        <v>0</v>
      </c>
      <c r="N10" s="431">
        <v>6.08</v>
      </c>
      <c r="O10" s="432">
        <v>0</v>
      </c>
      <c r="P10" s="432">
        <v>0</v>
      </c>
      <c r="Q10" s="428"/>
    </row>
    <row r="11" spans="1:18" ht="23.1" customHeight="1">
      <c r="A11" s="741"/>
      <c r="B11" s="433" t="s">
        <v>450</v>
      </c>
      <c r="C11" s="388" t="s">
        <v>451</v>
      </c>
      <c r="D11" s="434">
        <v>26</v>
      </c>
      <c r="E11" s="435">
        <v>0</v>
      </c>
      <c r="F11" s="435">
        <v>22.32</v>
      </c>
      <c r="G11" s="435">
        <v>3.6799999999999997</v>
      </c>
      <c r="H11" s="427">
        <v>20</v>
      </c>
      <c r="I11" s="382">
        <v>0</v>
      </c>
      <c r="J11" s="436">
        <v>20</v>
      </c>
      <c r="K11" s="437">
        <v>0</v>
      </c>
      <c r="L11" s="435">
        <v>0</v>
      </c>
      <c r="M11" s="438" t="s">
        <v>198</v>
      </c>
      <c r="N11" s="435">
        <v>2.3200000000000003</v>
      </c>
      <c r="O11" s="430"/>
      <c r="P11" s="439"/>
      <c r="Q11" s="428"/>
    </row>
    <row r="12" spans="1:18" ht="23.1" customHeight="1">
      <c r="A12" s="742"/>
      <c r="B12" s="433" t="s">
        <v>452</v>
      </c>
      <c r="C12" s="388" t="s">
        <v>451</v>
      </c>
      <c r="D12" s="434">
        <v>15.799999999999999</v>
      </c>
      <c r="E12" s="435">
        <v>0</v>
      </c>
      <c r="F12" s="435">
        <v>13.559999999999999</v>
      </c>
      <c r="G12" s="435">
        <v>2.2399999999999998</v>
      </c>
      <c r="H12" s="427">
        <v>11</v>
      </c>
      <c r="I12" s="382">
        <v>0</v>
      </c>
      <c r="J12" s="436">
        <v>11</v>
      </c>
      <c r="K12" s="437">
        <v>-1.2000000000000011</v>
      </c>
      <c r="L12" s="435">
        <v>-1.2000000000000011</v>
      </c>
      <c r="M12" s="438">
        <v>0</v>
      </c>
      <c r="N12" s="435">
        <v>3.76</v>
      </c>
      <c r="O12" s="430"/>
      <c r="P12" s="411"/>
      <c r="Q12" s="428"/>
    </row>
    <row r="13" spans="1:18" s="383" customFormat="1" ht="23.1" customHeight="1">
      <c r="A13" s="740">
        <v>100003</v>
      </c>
      <c r="B13" s="385" t="s">
        <v>33</v>
      </c>
      <c r="C13" s="385"/>
      <c r="D13" s="430">
        <v>10482.790000000001</v>
      </c>
      <c r="E13" s="430">
        <v>4948.4299999999994</v>
      </c>
      <c r="F13" s="430">
        <v>4426.6799999999994</v>
      </c>
      <c r="G13" s="430">
        <v>1107.6799999999998</v>
      </c>
      <c r="H13" s="427">
        <v>8778.43</v>
      </c>
      <c r="I13" s="382">
        <v>4948.4299999999994</v>
      </c>
      <c r="J13" s="430">
        <v>3830</v>
      </c>
      <c r="K13" s="431">
        <v>-209.89999999999964</v>
      </c>
      <c r="L13" s="431">
        <v>-209.89999999999964</v>
      </c>
      <c r="M13" s="430">
        <v>0</v>
      </c>
      <c r="N13" s="430">
        <v>806.57999999999936</v>
      </c>
      <c r="O13" s="430">
        <v>0</v>
      </c>
      <c r="P13" s="411"/>
      <c r="Q13" s="428"/>
    </row>
    <row r="14" spans="1:18" ht="34.9" customHeight="1">
      <c r="A14" s="741"/>
      <c r="B14" s="410" t="s">
        <v>453</v>
      </c>
      <c r="C14" s="388" t="s">
        <v>451</v>
      </c>
      <c r="D14" s="434">
        <v>10029.52</v>
      </c>
      <c r="E14" s="435">
        <v>4643.3099999999995</v>
      </c>
      <c r="F14" s="435">
        <v>4278.53</v>
      </c>
      <c r="G14" s="435">
        <v>1107.6799999999998</v>
      </c>
      <c r="H14" s="427">
        <v>8328.3100000000013</v>
      </c>
      <c r="I14" s="382">
        <v>4643.3100000000004</v>
      </c>
      <c r="J14" s="436">
        <v>3685</v>
      </c>
      <c r="K14" s="437">
        <v>-209.89999999999964</v>
      </c>
      <c r="L14" s="435">
        <v>-209.89999999999964</v>
      </c>
      <c r="M14" s="438">
        <v>0</v>
      </c>
      <c r="N14" s="435">
        <v>803.42999999999938</v>
      </c>
      <c r="O14" s="430"/>
      <c r="P14" s="440" t="s">
        <v>198</v>
      </c>
      <c r="Q14" s="428"/>
    </row>
    <row r="15" spans="1:18" ht="23.1" customHeight="1">
      <c r="A15" s="742"/>
      <c r="B15" s="410" t="s">
        <v>480</v>
      </c>
      <c r="C15" s="388" t="s">
        <v>451</v>
      </c>
      <c r="D15" s="434">
        <v>453.27</v>
      </c>
      <c r="E15" s="435">
        <v>305.12</v>
      </c>
      <c r="F15" s="435">
        <v>148.15</v>
      </c>
      <c r="G15" s="435">
        <v>0</v>
      </c>
      <c r="H15" s="427">
        <v>450.12</v>
      </c>
      <c r="I15" s="382">
        <v>305.12</v>
      </c>
      <c r="J15" s="436">
        <v>145</v>
      </c>
      <c r="K15" s="437">
        <v>0</v>
      </c>
      <c r="L15" s="435" t="s">
        <v>533</v>
      </c>
      <c r="M15" s="438">
        <v>0</v>
      </c>
      <c r="N15" s="435">
        <v>3.1499999999999773</v>
      </c>
      <c r="O15" s="430"/>
      <c r="P15" s="411"/>
      <c r="Q15" s="428"/>
    </row>
    <row r="16" spans="1:18" s="383" customFormat="1" ht="24.95" customHeight="1">
      <c r="A16" s="740">
        <v>100004</v>
      </c>
      <c r="B16" s="385" t="s">
        <v>33</v>
      </c>
      <c r="C16" s="385"/>
      <c r="D16" s="430">
        <v>4252.53</v>
      </c>
      <c r="E16" s="430">
        <v>2420.1799999999998</v>
      </c>
      <c r="F16" s="430">
        <v>1604.23</v>
      </c>
      <c r="G16" s="430">
        <v>228.11999999999995</v>
      </c>
      <c r="H16" s="427">
        <v>3824.18</v>
      </c>
      <c r="I16" s="382">
        <v>2420.1799999999998</v>
      </c>
      <c r="J16" s="430">
        <v>1404</v>
      </c>
      <c r="K16" s="431">
        <v>61.199999999999932</v>
      </c>
      <c r="L16" s="431">
        <v>61.199999999999932</v>
      </c>
      <c r="M16" s="431">
        <v>0</v>
      </c>
      <c r="N16" s="431">
        <v>139.02999999999992</v>
      </c>
      <c r="O16" s="431">
        <v>0</v>
      </c>
      <c r="P16" s="441"/>
      <c r="Q16" s="428"/>
    </row>
    <row r="17" spans="1:17" ht="31.5" customHeight="1">
      <c r="A17" s="741"/>
      <c r="B17" s="410" t="s">
        <v>368</v>
      </c>
      <c r="C17" s="388" t="s">
        <v>451</v>
      </c>
      <c r="D17" s="434">
        <v>3601.6499999999996</v>
      </c>
      <c r="E17" s="435">
        <v>1979.53</v>
      </c>
      <c r="F17" s="435">
        <v>1394</v>
      </c>
      <c r="G17" s="435">
        <v>228.11999999999995</v>
      </c>
      <c r="H17" s="427">
        <v>3200.5299999999997</v>
      </c>
      <c r="I17" s="382">
        <v>1979.53</v>
      </c>
      <c r="J17" s="436">
        <v>1221</v>
      </c>
      <c r="K17" s="437">
        <v>61.199999999999932</v>
      </c>
      <c r="L17" s="435">
        <v>61.199999999999932</v>
      </c>
      <c r="M17" s="438">
        <v>0</v>
      </c>
      <c r="N17" s="435">
        <v>111.79999999999984</v>
      </c>
      <c r="O17" s="430"/>
      <c r="P17" s="442" t="s">
        <v>198</v>
      </c>
      <c r="Q17" s="428"/>
    </row>
    <row r="18" spans="1:17" ht="23.1" customHeight="1">
      <c r="A18" s="742"/>
      <c r="B18" s="410" t="s">
        <v>481</v>
      </c>
      <c r="C18" s="388" t="s">
        <v>451</v>
      </c>
      <c r="D18" s="434">
        <v>650.88000000000011</v>
      </c>
      <c r="E18" s="435">
        <v>440.65000000000003</v>
      </c>
      <c r="F18" s="435">
        <v>210.23000000000002</v>
      </c>
      <c r="G18" s="435">
        <v>0</v>
      </c>
      <c r="H18" s="427">
        <v>623.65000000000009</v>
      </c>
      <c r="I18" s="382">
        <v>440.65000000000003</v>
      </c>
      <c r="J18" s="436">
        <v>183</v>
      </c>
      <c r="K18" s="437">
        <v>0</v>
      </c>
      <c r="L18" s="435" t="s">
        <v>533</v>
      </c>
      <c r="M18" s="438">
        <v>0</v>
      </c>
      <c r="N18" s="435">
        <v>27.230000000000075</v>
      </c>
      <c r="O18" s="430"/>
      <c r="P18" s="411"/>
      <c r="Q18" s="428"/>
    </row>
    <row r="19" spans="1:17" s="383" customFormat="1" ht="23.1" customHeight="1">
      <c r="A19" s="740">
        <v>100005</v>
      </c>
      <c r="B19" s="385" t="s">
        <v>33</v>
      </c>
      <c r="C19" s="385"/>
      <c r="D19" s="430">
        <v>6266.23</v>
      </c>
      <c r="E19" s="430">
        <v>3342.18</v>
      </c>
      <c r="F19" s="430">
        <v>2461.6500000000005</v>
      </c>
      <c r="G19" s="430">
        <v>462.4</v>
      </c>
      <c r="H19" s="427">
        <v>5529.18</v>
      </c>
      <c r="I19" s="382">
        <v>3342.18</v>
      </c>
      <c r="J19" s="430">
        <v>2187</v>
      </c>
      <c r="K19" s="431">
        <v>-58.700000000000045</v>
      </c>
      <c r="L19" s="431">
        <v>-58.700000000000045</v>
      </c>
      <c r="M19" s="431">
        <v>0</v>
      </c>
      <c r="N19" s="431">
        <v>333.34999999999991</v>
      </c>
      <c r="O19" s="431">
        <v>0</v>
      </c>
      <c r="P19" s="441"/>
      <c r="Q19" s="428"/>
    </row>
    <row r="20" spans="1:17" ht="23.1" customHeight="1">
      <c r="A20" s="741"/>
      <c r="B20" s="410" t="s">
        <v>454</v>
      </c>
      <c r="C20" s="388" t="s">
        <v>451</v>
      </c>
      <c r="D20" s="434">
        <v>5780.9699999999993</v>
      </c>
      <c r="E20" s="435">
        <v>3016.66</v>
      </c>
      <c r="F20" s="435">
        <v>2301.9100000000003</v>
      </c>
      <c r="G20" s="435">
        <v>462.4</v>
      </c>
      <c r="H20" s="427">
        <v>5047.66</v>
      </c>
      <c r="I20" s="382">
        <v>3016.66</v>
      </c>
      <c r="J20" s="436">
        <v>2031</v>
      </c>
      <c r="K20" s="437">
        <v>-58.700000000000045</v>
      </c>
      <c r="L20" s="435">
        <v>-58.700000000000045</v>
      </c>
      <c r="M20" s="438">
        <v>0</v>
      </c>
      <c r="N20" s="435">
        <v>329.6099999999999</v>
      </c>
      <c r="O20" s="430"/>
      <c r="P20" s="411"/>
      <c r="Q20" s="428"/>
    </row>
    <row r="21" spans="1:17" ht="23.1" customHeight="1">
      <c r="A21" s="742"/>
      <c r="B21" s="410" t="s">
        <v>482</v>
      </c>
      <c r="C21" s="388" t="s">
        <v>451</v>
      </c>
      <c r="D21" s="434">
        <v>485.26</v>
      </c>
      <c r="E21" s="435">
        <v>325.52</v>
      </c>
      <c r="F21" s="435">
        <v>159.74</v>
      </c>
      <c r="G21" s="435">
        <v>0</v>
      </c>
      <c r="H21" s="427">
        <v>481.52</v>
      </c>
      <c r="I21" s="382">
        <v>325.52</v>
      </c>
      <c r="J21" s="436">
        <v>156</v>
      </c>
      <c r="K21" s="437">
        <v>0</v>
      </c>
      <c r="L21" s="435" t="s">
        <v>533</v>
      </c>
      <c r="M21" s="438">
        <v>0</v>
      </c>
      <c r="N21" s="435">
        <v>3.7400000000000091</v>
      </c>
      <c r="O21" s="430"/>
      <c r="P21" s="411"/>
      <c r="Q21" s="428"/>
    </row>
    <row r="22" spans="1:17" s="383" customFormat="1" ht="23.1" customHeight="1">
      <c r="A22" s="740">
        <v>100006</v>
      </c>
      <c r="B22" s="385" t="s">
        <v>33</v>
      </c>
      <c r="C22" s="385"/>
      <c r="D22" s="430">
        <v>8232.92</v>
      </c>
      <c r="E22" s="430">
        <v>4091.9500000000003</v>
      </c>
      <c r="F22" s="430">
        <v>3376.65</v>
      </c>
      <c r="G22" s="430">
        <v>764.31999999999994</v>
      </c>
      <c r="H22" s="427">
        <v>7046.9500000000007</v>
      </c>
      <c r="I22" s="382">
        <v>4091.9500000000003</v>
      </c>
      <c r="J22" s="430">
        <v>2955</v>
      </c>
      <c r="K22" s="431">
        <v>127.89999999999964</v>
      </c>
      <c r="L22" s="431">
        <v>127.89999999999964</v>
      </c>
      <c r="M22" s="431">
        <v>0</v>
      </c>
      <c r="N22" s="431">
        <v>293.75000000000051</v>
      </c>
      <c r="O22" s="431">
        <v>0</v>
      </c>
      <c r="P22" s="441"/>
      <c r="Q22" s="428"/>
    </row>
    <row r="23" spans="1:17" ht="23.1" customHeight="1">
      <c r="A23" s="741"/>
      <c r="B23" s="410" t="s">
        <v>455</v>
      </c>
      <c r="C23" s="388" t="s">
        <v>451</v>
      </c>
      <c r="D23" s="434">
        <v>7673</v>
      </c>
      <c r="E23" s="435">
        <v>3714.7200000000003</v>
      </c>
      <c r="F23" s="435">
        <v>3193.96</v>
      </c>
      <c r="G23" s="435">
        <v>764.31999999999994</v>
      </c>
      <c r="H23" s="427">
        <v>6492.72</v>
      </c>
      <c r="I23" s="382">
        <v>3714.7200000000003</v>
      </c>
      <c r="J23" s="436">
        <v>2778</v>
      </c>
      <c r="K23" s="437">
        <v>127.89999999999964</v>
      </c>
      <c r="L23" s="435">
        <v>127.89999999999964</v>
      </c>
      <c r="M23" s="438">
        <v>0</v>
      </c>
      <c r="N23" s="435">
        <v>288.0600000000004</v>
      </c>
      <c r="O23" s="430"/>
      <c r="P23" s="411"/>
      <c r="Q23" s="428"/>
    </row>
    <row r="24" spans="1:17" ht="23.1" customHeight="1">
      <c r="A24" s="742"/>
      <c r="B24" s="410" t="s">
        <v>483</v>
      </c>
      <c r="C24" s="388" t="s">
        <v>451</v>
      </c>
      <c r="D24" s="434">
        <v>559.92000000000007</v>
      </c>
      <c r="E24" s="435">
        <v>377.22999999999996</v>
      </c>
      <c r="F24" s="435">
        <v>182.69000000000005</v>
      </c>
      <c r="G24" s="435">
        <v>0</v>
      </c>
      <c r="H24" s="427">
        <v>554.23</v>
      </c>
      <c r="I24" s="382">
        <v>377.22999999999996</v>
      </c>
      <c r="J24" s="436">
        <v>177</v>
      </c>
      <c r="K24" s="437">
        <v>0</v>
      </c>
      <c r="L24" s="435" t="s">
        <v>533</v>
      </c>
      <c r="M24" s="438">
        <v>0</v>
      </c>
      <c r="N24" s="435">
        <v>5.6900000000001114</v>
      </c>
      <c r="O24" s="430"/>
      <c r="P24" s="411"/>
      <c r="Q24" s="428"/>
    </row>
    <row r="25" spans="1:17" s="383" customFormat="1" ht="23.1" customHeight="1">
      <c r="A25" s="740">
        <v>100007</v>
      </c>
      <c r="B25" s="385" t="s">
        <v>33</v>
      </c>
      <c r="C25" s="385"/>
      <c r="D25" s="430">
        <v>7569.3499999999995</v>
      </c>
      <c r="E25" s="430">
        <v>3834.45</v>
      </c>
      <c r="F25" s="430">
        <v>3072.8199999999997</v>
      </c>
      <c r="G25" s="430">
        <v>662.08</v>
      </c>
      <c r="H25" s="427">
        <v>6464.45</v>
      </c>
      <c r="I25" s="382">
        <v>3834.45</v>
      </c>
      <c r="J25" s="430">
        <v>2630</v>
      </c>
      <c r="K25" s="431">
        <v>399.19999999999993</v>
      </c>
      <c r="L25" s="431">
        <v>256.78999999999996</v>
      </c>
      <c r="M25" s="431">
        <v>142.41</v>
      </c>
      <c r="N25" s="431">
        <v>43.619999999999834</v>
      </c>
      <c r="O25" s="431">
        <v>0</v>
      </c>
      <c r="P25" s="441"/>
      <c r="Q25" s="428"/>
    </row>
    <row r="26" spans="1:17" s="423" customFormat="1" ht="23.1" customHeight="1">
      <c r="A26" s="743"/>
      <c r="B26" s="443" t="s">
        <v>456</v>
      </c>
      <c r="C26" s="444" t="s">
        <v>451</v>
      </c>
      <c r="D26" s="437">
        <v>7093.91</v>
      </c>
      <c r="E26" s="435">
        <v>3513.63</v>
      </c>
      <c r="F26" s="435">
        <v>2918.2</v>
      </c>
      <c r="G26" s="435">
        <v>662.08</v>
      </c>
      <c r="H26" s="427">
        <v>5994.63</v>
      </c>
      <c r="I26" s="382">
        <v>3513.63</v>
      </c>
      <c r="J26" s="436">
        <v>2481</v>
      </c>
      <c r="K26" s="437">
        <v>399.19999999999993</v>
      </c>
      <c r="L26" s="445">
        <v>256.78999999999996</v>
      </c>
      <c r="M26" s="446">
        <v>142.41</v>
      </c>
      <c r="N26" s="435">
        <v>37.999999999999886</v>
      </c>
      <c r="O26" s="431"/>
      <c r="P26" s="447"/>
      <c r="Q26" s="428"/>
    </row>
    <row r="27" spans="1:17" s="423" customFormat="1" ht="23.1" customHeight="1">
      <c r="A27" s="744"/>
      <c r="B27" s="443" t="s">
        <v>484</v>
      </c>
      <c r="C27" s="444" t="s">
        <v>451</v>
      </c>
      <c r="D27" s="437">
        <v>475.43999999999994</v>
      </c>
      <c r="E27" s="435">
        <v>320.81999999999994</v>
      </c>
      <c r="F27" s="435">
        <v>154.62000000000003</v>
      </c>
      <c r="G27" s="435">
        <v>0</v>
      </c>
      <c r="H27" s="427">
        <v>469.82</v>
      </c>
      <c r="I27" s="382">
        <v>320.82</v>
      </c>
      <c r="J27" s="436">
        <v>149</v>
      </c>
      <c r="K27" s="437">
        <v>0</v>
      </c>
      <c r="L27" s="445" t="s">
        <v>533</v>
      </c>
      <c r="M27" s="446">
        <v>0</v>
      </c>
      <c r="N27" s="435">
        <v>5.6199999999999477</v>
      </c>
      <c r="O27" s="431"/>
      <c r="P27" s="447"/>
      <c r="Q27" s="428"/>
    </row>
    <row r="28" spans="1:17" s="383" customFormat="1" ht="23.1" customHeight="1">
      <c r="A28" s="740">
        <v>100008</v>
      </c>
      <c r="B28" s="385" t="s">
        <v>33</v>
      </c>
      <c r="C28" s="385"/>
      <c r="D28" s="430">
        <v>7219.8899999999994</v>
      </c>
      <c r="E28" s="430">
        <v>3849.96</v>
      </c>
      <c r="F28" s="430">
        <v>2838.4500000000003</v>
      </c>
      <c r="G28" s="430">
        <v>531.48</v>
      </c>
      <c r="H28" s="427">
        <v>6373.96</v>
      </c>
      <c r="I28" s="382">
        <v>3849.96</v>
      </c>
      <c r="J28" s="430">
        <v>2524</v>
      </c>
      <c r="K28" s="431">
        <v>483.54999999999973</v>
      </c>
      <c r="L28" s="431">
        <v>483.54999999999973</v>
      </c>
      <c r="M28" s="431">
        <v>0</v>
      </c>
      <c r="N28" s="431">
        <v>0</v>
      </c>
      <c r="O28" s="431">
        <v>169.1</v>
      </c>
      <c r="P28" s="441"/>
      <c r="Q28" s="428"/>
    </row>
    <row r="29" spans="1:17" ht="23.1" customHeight="1">
      <c r="A29" s="741"/>
      <c r="B29" s="410" t="s">
        <v>457</v>
      </c>
      <c r="C29" s="388" t="s">
        <v>451</v>
      </c>
      <c r="D29" s="434">
        <v>6310.2099999999991</v>
      </c>
      <c r="E29" s="435">
        <v>3235.43</v>
      </c>
      <c r="F29" s="435">
        <v>2543.3000000000002</v>
      </c>
      <c r="G29" s="435">
        <v>531.48</v>
      </c>
      <c r="H29" s="427">
        <v>5480.43</v>
      </c>
      <c r="I29" s="382">
        <v>3235.43</v>
      </c>
      <c r="J29" s="436">
        <v>2245</v>
      </c>
      <c r="K29" s="437">
        <v>483.54999999999973</v>
      </c>
      <c r="L29" s="435">
        <v>483.54999999999973</v>
      </c>
      <c r="M29" s="438">
        <v>0</v>
      </c>
      <c r="N29" s="435">
        <v>0</v>
      </c>
      <c r="O29" s="448">
        <v>169.1</v>
      </c>
      <c r="P29" s="411" t="s">
        <v>531</v>
      </c>
      <c r="Q29" s="428"/>
    </row>
    <row r="30" spans="1:17" ht="23.1" customHeight="1">
      <c r="A30" s="742"/>
      <c r="B30" s="410" t="s">
        <v>485</v>
      </c>
      <c r="C30" s="388" t="s">
        <v>451</v>
      </c>
      <c r="D30" s="434">
        <v>909.68</v>
      </c>
      <c r="E30" s="435">
        <v>614.53</v>
      </c>
      <c r="F30" s="435">
        <v>295.14999999999998</v>
      </c>
      <c r="G30" s="435">
        <v>0</v>
      </c>
      <c r="H30" s="427">
        <v>893.53</v>
      </c>
      <c r="I30" s="382">
        <v>614.53</v>
      </c>
      <c r="J30" s="436">
        <v>279</v>
      </c>
      <c r="K30" s="437">
        <v>0</v>
      </c>
      <c r="L30" s="435" t="s">
        <v>533</v>
      </c>
      <c r="M30" s="438">
        <v>0</v>
      </c>
      <c r="N30" s="435">
        <v>0</v>
      </c>
      <c r="O30" s="430"/>
      <c r="P30" s="411"/>
      <c r="Q30" s="428"/>
    </row>
    <row r="31" spans="1:17" s="383" customFormat="1" ht="23.1" customHeight="1">
      <c r="A31" s="740">
        <v>100009</v>
      </c>
      <c r="B31" s="385" t="s">
        <v>33</v>
      </c>
      <c r="C31" s="385"/>
      <c r="D31" s="430">
        <v>4705.6099999999997</v>
      </c>
      <c r="E31" s="430">
        <v>2363.8200000000002</v>
      </c>
      <c r="F31" s="430">
        <v>1919.51</v>
      </c>
      <c r="G31" s="430">
        <v>422.28000000000009</v>
      </c>
      <c r="H31" s="427">
        <v>3996.82</v>
      </c>
      <c r="I31" s="382">
        <v>2363.8200000000002</v>
      </c>
      <c r="J31" s="430">
        <v>1633</v>
      </c>
      <c r="K31" s="431">
        <v>24.5</v>
      </c>
      <c r="L31" s="431">
        <v>24.5</v>
      </c>
      <c r="M31" s="431">
        <v>0</v>
      </c>
      <c r="N31" s="431">
        <v>262.00999999999976</v>
      </c>
      <c r="O31" s="431">
        <v>0</v>
      </c>
      <c r="P31" s="441"/>
      <c r="Q31" s="428"/>
    </row>
    <row r="32" spans="1:17" ht="23.1" customHeight="1">
      <c r="A32" s="741"/>
      <c r="B32" s="410" t="s">
        <v>458</v>
      </c>
      <c r="C32" s="388" t="s">
        <v>451</v>
      </c>
      <c r="D32" s="434">
        <v>4371.4399999999996</v>
      </c>
      <c r="E32" s="435">
        <v>2138.4</v>
      </c>
      <c r="F32" s="435">
        <v>1810.76</v>
      </c>
      <c r="G32" s="435">
        <v>422.28000000000009</v>
      </c>
      <c r="H32" s="427">
        <v>3669.4</v>
      </c>
      <c r="I32" s="382">
        <v>2138.4</v>
      </c>
      <c r="J32" s="436">
        <v>1531</v>
      </c>
      <c r="K32" s="437">
        <v>24.5</v>
      </c>
      <c r="L32" s="435">
        <v>24.5</v>
      </c>
      <c r="M32" s="438">
        <v>0</v>
      </c>
      <c r="N32" s="435">
        <v>255.25999999999976</v>
      </c>
      <c r="O32" s="430"/>
      <c r="P32" s="411"/>
      <c r="Q32" s="428"/>
    </row>
    <row r="33" spans="1:17" ht="23.1" customHeight="1">
      <c r="A33" s="742"/>
      <c r="B33" s="410" t="s">
        <v>486</v>
      </c>
      <c r="C33" s="388" t="s">
        <v>451</v>
      </c>
      <c r="D33" s="434">
        <v>334.17</v>
      </c>
      <c r="E33" s="435">
        <v>225.42000000000002</v>
      </c>
      <c r="F33" s="435">
        <v>108.75</v>
      </c>
      <c r="G33" s="435">
        <v>0</v>
      </c>
      <c r="H33" s="427">
        <v>327.42</v>
      </c>
      <c r="I33" s="382">
        <v>225.42000000000002</v>
      </c>
      <c r="J33" s="436">
        <v>102</v>
      </c>
      <c r="K33" s="437">
        <v>0</v>
      </c>
      <c r="L33" s="435" t="s">
        <v>533</v>
      </c>
      <c r="M33" s="438">
        <v>0</v>
      </c>
      <c r="N33" s="435">
        <v>6.75</v>
      </c>
      <c r="O33" s="430"/>
      <c r="P33" s="411"/>
      <c r="Q33" s="428"/>
    </row>
    <row r="34" spans="1:17" s="383" customFormat="1" ht="23.1" customHeight="1">
      <c r="A34" s="740">
        <v>100010</v>
      </c>
      <c r="B34" s="385" t="s">
        <v>33</v>
      </c>
      <c r="C34" s="385"/>
      <c r="D34" s="430">
        <v>13265.960000000001</v>
      </c>
      <c r="E34" s="430">
        <v>6136.7300000000005</v>
      </c>
      <c r="F34" s="430">
        <v>5668.5099999999993</v>
      </c>
      <c r="G34" s="430">
        <v>1460.7200000000003</v>
      </c>
      <c r="H34" s="427">
        <v>10984.73</v>
      </c>
      <c r="I34" s="382">
        <v>6136.7300000000005</v>
      </c>
      <c r="J34" s="430">
        <v>4848</v>
      </c>
      <c r="K34" s="431">
        <v>666.81999999999971</v>
      </c>
      <c r="L34" s="431">
        <v>576.77999999999975</v>
      </c>
      <c r="M34" s="431">
        <v>90.04</v>
      </c>
      <c r="N34" s="431">
        <v>153.68999999999943</v>
      </c>
      <c r="O34" s="431">
        <v>0</v>
      </c>
      <c r="P34" s="441"/>
      <c r="Q34" s="428"/>
    </row>
    <row r="35" spans="1:17" s="423" customFormat="1" ht="23.1" customHeight="1">
      <c r="A35" s="741"/>
      <c r="B35" s="443" t="s">
        <v>459</v>
      </c>
      <c r="C35" s="444" t="s">
        <v>451</v>
      </c>
      <c r="D35" s="437">
        <v>12748.02</v>
      </c>
      <c r="E35" s="435">
        <v>5789.01</v>
      </c>
      <c r="F35" s="435">
        <v>5498.2899999999991</v>
      </c>
      <c r="G35" s="435">
        <v>1460.7200000000003</v>
      </c>
      <c r="H35" s="427">
        <v>10472.01</v>
      </c>
      <c r="I35" s="382">
        <v>5789.01</v>
      </c>
      <c r="J35" s="436">
        <v>4683</v>
      </c>
      <c r="K35" s="437">
        <v>666.81999999999971</v>
      </c>
      <c r="L35" s="445">
        <v>576.77999999999975</v>
      </c>
      <c r="M35" s="446">
        <v>90.04</v>
      </c>
      <c r="N35" s="435">
        <v>148.46999999999935</v>
      </c>
      <c r="O35" s="431"/>
      <c r="P35" s="447"/>
      <c r="Q35" s="428"/>
    </row>
    <row r="36" spans="1:17" s="423" customFormat="1" ht="23.1" customHeight="1">
      <c r="A36" s="742"/>
      <c r="B36" s="443" t="s">
        <v>487</v>
      </c>
      <c r="C36" s="444" t="s">
        <v>451</v>
      </c>
      <c r="D36" s="437">
        <v>517.94000000000005</v>
      </c>
      <c r="E36" s="435">
        <v>347.71999999999997</v>
      </c>
      <c r="F36" s="435">
        <v>170.22000000000003</v>
      </c>
      <c r="G36" s="435">
        <v>0</v>
      </c>
      <c r="H36" s="427">
        <v>512.72</v>
      </c>
      <c r="I36" s="382">
        <v>347.71999999999997</v>
      </c>
      <c r="J36" s="436">
        <v>165</v>
      </c>
      <c r="K36" s="437">
        <v>0</v>
      </c>
      <c r="L36" s="445" t="s">
        <v>533</v>
      </c>
      <c r="M36" s="446">
        <v>0</v>
      </c>
      <c r="N36" s="435">
        <v>5.2200000000000841</v>
      </c>
      <c r="O36" s="431"/>
      <c r="P36" s="447"/>
      <c r="Q36" s="428"/>
    </row>
    <row r="37" spans="1:17" s="383" customFormat="1" ht="23.1" customHeight="1">
      <c r="A37" s="740">
        <v>100011</v>
      </c>
      <c r="B37" s="385" t="s">
        <v>33</v>
      </c>
      <c r="C37" s="385"/>
      <c r="D37" s="430">
        <v>7922.5099999999993</v>
      </c>
      <c r="E37" s="430">
        <v>4098.67</v>
      </c>
      <c r="F37" s="430">
        <v>3177.9999999999995</v>
      </c>
      <c r="G37" s="430">
        <v>645.83999999999992</v>
      </c>
      <c r="H37" s="427">
        <v>6880.67</v>
      </c>
      <c r="I37" s="382">
        <v>4098.67</v>
      </c>
      <c r="J37" s="430">
        <v>2782</v>
      </c>
      <c r="K37" s="431">
        <v>205</v>
      </c>
      <c r="L37" s="431">
        <v>205</v>
      </c>
      <c r="M37" s="431">
        <v>0</v>
      </c>
      <c r="N37" s="431">
        <v>190.99999999999966</v>
      </c>
      <c r="O37" s="431">
        <v>0</v>
      </c>
      <c r="P37" s="441"/>
      <c r="Q37" s="428"/>
    </row>
    <row r="38" spans="1:17" ht="23.1" customHeight="1">
      <c r="A38" s="741"/>
      <c r="B38" s="410" t="s">
        <v>460</v>
      </c>
      <c r="C38" s="388" t="s">
        <v>451</v>
      </c>
      <c r="D38" s="434">
        <v>7494.4</v>
      </c>
      <c r="E38" s="435">
        <v>3811.16</v>
      </c>
      <c r="F38" s="435">
        <v>3037.3999999999996</v>
      </c>
      <c r="G38" s="435">
        <v>645.83999999999992</v>
      </c>
      <c r="H38" s="427">
        <v>6457.16</v>
      </c>
      <c r="I38" s="382">
        <v>3811.16</v>
      </c>
      <c r="J38" s="436">
        <v>2646</v>
      </c>
      <c r="K38" s="437">
        <v>205</v>
      </c>
      <c r="L38" s="435">
        <v>205</v>
      </c>
      <c r="M38" s="438">
        <v>0</v>
      </c>
      <c r="N38" s="435">
        <v>186.39999999999964</v>
      </c>
      <c r="O38" s="430"/>
      <c r="P38" s="411"/>
      <c r="Q38" s="428"/>
    </row>
    <row r="39" spans="1:17" ht="23.1" customHeight="1">
      <c r="A39" s="742"/>
      <c r="B39" s="410" t="s">
        <v>488</v>
      </c>
      <c r="C39" s="388" t="s">
        <v>451</v>
      </c>
      <c r="D39" s="434">
        <v>428.11</v>
      </c>
      <c r="E39" s="435">
        <v>287.51</v>
      </c>
      <c r="F39" s="435">
        <v>140.6</v>
      </c>
      <c r="G39" s="435">
        <v>0</v>
      </c>
      <c r="H39" s="427">
        <v>423.51</v>
      </c>
      <c r="I39" s="382">
        <v>287.51</v>
      </c>
      <c r="J39" s="436">
        <v>136</v>
      </c>
      <c r="K39" s="437">
        <v>0</v>
      </c>
      <c r="L39" s="435" t="s">
        <v>533</v>
      </c>
      <c r="M39" s="438">
        <v>0</v>
      </c>
      <c r="N39" s="435">
        <v>4.6000000000000227</v>
      </c>
      <c r="O39" s="430"/>
      <c r="P39" s="411"/>
      <c r="Q39" s="428"/>
    </row>
    <row r="40" spans="1:17" s="383" customFormat="1" ht="23.1" customHeight="1">
      <c r="A40" s="740">
        <v>100012</v>
      </c>
      <c r="B40" s="385" t="s">
        <v>33</v>
      </c>
      <c r="C40" s="385"/>
      <c r="D40" s="430">
        <v>4831.9400000000005</v>
      </c>
      <c r="E40" s="430">
        <v>2733.6800000000003</v>
      </c>
      <c r="F40" s="430">
        <v>1821.14</v>
      </c>
      <c r="G40" s="430">
        <v>277.11999999999995</v>
      </c>
      <c r="H40" s="427">
        <v>4382.68</v>
      </c>
      <c r="I40" s="382">
        <v>2733.6800000000003</v>
      </c>
      <c r="J40" s="430">
        <v>1649</v>
      </c>
      <c r="K40" s="431">
        <v>73.150000000000091</v>
      </c>
      <c r="L40" s="431">
        <v>73.150000000000091</v>
      </c>
      <c r="M40" s="431">
        <v>0</v>
      </c>
      <c r="N40" s="431">
        <v>98.989999999999895</v>
      </c>
      <c r="O40" s="431">
        <v>0</v>
      </c>
      <c r="P40" s="441"/>
      <c r="Q40" s="428"/>
    </row>
    <row r="41" spans="1:17" ht="23.1" customHeight="1">
      <c r="A41" s="741"/>
      <c r="B41" s="410" t="s">
        <v>461</v>
      </c>
      <c r="C41" s="388" t="s">
        <v>451</v>
      </c>
      <c r="D41" s="434">
        <v>4366.4000000000005</v>
      </c>
      <c r="E41" s="435">
        <v>2418.8000000000002</v>
      </c>
      <c r="F41" s="435">
        <v>1670.48</v>
      </c>
      <c r="G41" s="435">
        <v>277.11999999999995</v>
      </c>
      <c r="H41" s="427">
        <v>3924.8</v>
      </c>
      <c r="I41" s="382">
        <v>2418.8000000000002</v>
      </c>
      <c r="J41" s="436">
        <v>1506</v>
      </c>
      <c r="K41" s="437">
        <v>73.150000000000091</v>
      </c>
      <c r="L41" s="435">
        <v>73.150000000000091</v>
      </c>
      <c r="M41" s="438">
        <v>0</v>
      </c>
      <c r="N41" s="435">
        <v>91.329999999999927</v>
      </c>
      <c r="O41" s="430"/>
      <c r="P41" s="411" t="s">
        <v>198</v>
      </c>
      <c r="Q41" s="428"/>
    </row>
    <row r="42" spans="1:17" ht="23.1" customHeight="1">
      <c r="A42" s="742"/>
      <c r="B42" s="410" t="s">
        <v>489</v>
      </c>
      <c r="C42" s="388" t="s">
        <v>451</v>
      </c>
      <c r="D42" s="434">
        <v>465.53999999999996</v>
      </c>
      <c r="E42" s="435">
        <v>314.88</v>
      </c>
      <c r="F42" s="435">
        <v>150.66</v>
      </c>
      <c r="G42" s="435">
        <v>0</v>
      </c>
      <c r="H42" s="427">
        <v>457.88</v>
      </c>
      <c r="I42" s="382">
        <v>314.88</v>
      </c>
      <c r="J42" s="436">
        <v>143</v>
      </c>
      <c r="K42" s="437">
        <v>0</v>
      </c>
      <c r="L42" s="435" t="s">
        <v>533</v>
      </c>
      <c r="M42" s="438">
        <v>0</v>
      </c>
      <c r="N42" s="435">
        <v>7.6599999999999682</v>
      </c>
      <c r="O42" s="430"/>
      <c r="P42" s="411"/>
      <c r="Q42" s="428"/>
    </row>
    <row r="43" spans="1:17" s="383" customFormat="1" ht="23.1" customHeight="1">
      <c r="A43" s="740">
        <v>100013</v>
      </c>
      <c r="B43" s="385" t="s">
        <v>33</v>
      </c>
      <c r="C43" s="385"/>
      <c r="D43" s="430">
        <v>3162.89</v>
      </c>
      <c r="E43" s="430">
        <v>1840.89</v>
      </c>
      <c r="F43" s="430">
        <v>1164.08</v>
      </c>
      <c r="G43" s="430">
        <v>157.92000000000002</v>
      </c>
      <c r="H43" s="427">
        <v>2773.8900000000003</v>
      </c>
      <c r="I43" s="382">
        <v>1840.89</v>
      </c>
      <c r="J43" s="430">
        <v>933</v>
      </c>
      <c r="K43" s="431">
        <v>-253.49999999999994</v>
      </c>
      <c r="L43" s="431">
        <v>-253.49999999999994</v>
      </c>
      <c r="M43" s="431">
        <v>0</v>
      </c>
      <c r="N43" s="431">
        <v>484.5799999999997</v>
      </c>
      <c r="O43" s="431">
        <v>0</v>
      </c>
      <c r="P43" s="441"/>
      <c r="Q43" s="428"/>
    </row>
    <row r="44" spans="1:17" ht="23.1" customHeight="1">
      <c r="A44" s="741"/>
      <c r="B44" s="410" t="s">
        <v>462</v>
      </c>
      <c r="C44" s="388" t="s">
        <v>451</v>
      </c>
      <c r="D44" s="434">
        <v>2607.87</v>
      </c>
      <c r="E44" s="435">
        <v>1465.68</v>
      </c>
      <c r="F44" s="435">
        <v>984.26999999999987</v>
      </c>
      <c r="G44" s="435">
        <v>157.92000000000002</v>
      </c>
      <c r="H44" s="427">
        <v>2237.6800000000003</v>
      </c>
      <c r="I44" s="382">
        <v>1465.68</v>
      </c>
      <c r="J44" s="436">
        <v>772</v>
      </c>
      <c r="K44" s="437">
        <v>-253.49999999999994</v>
      </c>
      <c r="L44" s="435">
        <v>-253.49999999999994</v>
      </c>
      <c r="M44" s="438">
        <v>0</v>
      </c>
      <c r="N44" s="435">
        <v>465.7699999999997</v>
      </c>
      <c r="O44" s="430"/>
      <c r="P44" s="411"/>
      <c r="Q44" s="428"/>
    </row>
    <row r="45" spans="1:17" ht="23.1" customHeight="1">
      <c r="A45" s="742"/>
      <c r="B45" s="410" t="s">
        <v>490</v>
      </c>
      <c r="C45" s="388" t="s">
        <v>451</v>
      </c>
      <c r="D45" s="434">
        <v>555.02</v>
      </c>
      <c r="E45" s="435">
        <v>375.21</v>
      </c>
      <c r="F45" s="435">
        <v>179.81</v>
      </c>
      <c r="G45" s="435">
        <v>0</v>
      </c>
      <c r="H45" s="427">
        <v>536.21</v>
      </c>
      <c r="I45" s="382">
        <v>375.21</v>
      </c>
      <c r="J45" s="436">
        <v>161</v>
      </c>
      <c r="K45" s="437">
        <v>0</v>
      </c>
      <c r="L45" s="435" t="s">
        <v>533</v>
      </c>
      <c r="M45" s="438">
        <v>0</v>
      </c>
      <c r="N45" s="435">
        <v>18.810000000000002</v>
      </c>
      <c r="O45" s="430"/>
      <c r="P45" s="411"/>
      <c r="Q45" s="428"/>
    </row>
    <row r="46" spans="1:17" s="383" customFormat="1" ht="23.1" customHeight="1">
      <c r="A46" s="740">
        <v>100014</v>
      </c>
      <c r="B46" s="385" t="s">
        <v>33</v>
      </c>
      <c r="C46" s="385"/>
      <c r="D46" s="430">
        <v>2067.52</v>
      </c>
      <c r="E46" s="430">
        <v>1344.99</v>
      </c>
      <c r="F46" s="430">
        <v>693.40999999999985</v>
      </c>
      <c r="G46" s="430">
        <v>29.119999999999997</v>
      </c>
      <c r="H46" s="427">
        <v>1982.99</v>
      </c>
      <c r="I46" s="382">
        <v>1344.99</v>
      </c>
      <c r="J46" s="430">
        <v>638</v>
      </c>
      <c r="K46" s="431">
        <v>10.200000000000003</v>
      </c>
      <c r="L46" s="431">
        <v>10.200000000000003</v>
      </c>
      <c r="M46" s="431">
        <v>0</v>
      </c>
      <c r="N46" s="431">
        <v>45.209999999999937</v>
      </c>
      <c r="O46" s="431">
        <v>0</v>
      </c>
      <c r="P46" s="441"/>
      <c r="Q46" s="428"/>
    </row>
    <row r="47" spans="1:17" ht="23.1" customHeight="1">
      <c r="A47" s="741"/>
      <c r="B47" s="410" t="s">
        <v>463</v>
      </c>
      <c r="C47" s="388" t="s">
        <v>451</v>
      </c>
      <c r="D47" s="434">
        <v>1709.4499999999998</v>
      </c>
      <c r="E47" s="435">
        <v>1104.03</v>
      </c>
      <c r="F47" s="435">
        <v>576.29999999999984</v>
      </c>
      <c r="G47" s="435">
        <v>29.119999999999997</v>
      </c>
      <c r="H47" s="427">
        <v>1628.03</v>
      </c>
      <c r="I47" s="382">
        <v>1104.03</v>
      </c>
      <c r="J47" s="436">
        <v>524</v>
      </c>
      <c r="K47" s="437">
        <v>10.200000000000003</v>
      </c>
      <c r="L47" s="435">
        <v>10.200000000000003</v>
      </c>
      <c r="M47" s="438">
        <v>0</v>
      </c>
      <c r="N47" s="435">
        <v>42.099999999999952</v>
      </c>
      <c r="O47" s="430"/>
      <c r="P47" s="411"/>
      <c r="Q47" s="428"/>
    </row>
    <row r="48" spans="1:17" ht="23.1" customHeight="1">
      <c r="A48" s="742"/>
      <c r="B48" s="410" t="s">
        <v>491</v>
      </c>
      <c r="C48" s="388" t="s">
        <v>451</v>
      </c>
      <c r="D48" s="434">
        <v>358.07</v>
      </c>
      <c r="E48" s="435">
        <v>240.96</v>
      </c>
      <c r="F48" s="435">
        <v>117.10999999999999</v>
      </c>
      <c r="G48" s="435">
        <v>0</v>
      </c>
      <c r="H48" s="427">
        <v>354.96000000000004</v>
      </c>
      <c r="I48" s="382">
        <v>240.96</v>
      </c>
      <c r="J48" s="436">
        <v>114</v>
      </c>
      <c r="K48" s="437">
        <v>0</v>
      </c>
      <c r="L48" s="435" t="s">
        <v>533</v>
      </c>
      <c r="M48" s="438">
        <v>0</v>
      </c>
      <c r="N48" s="435">
        <v>3.1099999999999852</v>
      </c>
      <c r="O48" s="430"/>
      <c r="P48" s="411"/>
      <c r="Q48" s="428"/>
    </row>
    <row r="49" spans="1:17" s="383" customFormat="1" ht="23.1" customHeight="1">
      <c r="A49" s="740">
        <v>100015</v>
      </c>
      <c r="B49" s="385" t="s">
        <v>33</v>
      </c>
      <c r="C49" s="385"/>
      <c r="D49" s="430">
        <v>2730.86</v>
      </c>
      <c r="E49" s="430">
        <v>1630.08</v>
      </c>
      <c r="F49" s="430">
        <v>990.38</v>
      </c>
      <c r="G49" s="430">
        <v>110.4</v>
      </c>
      <c r="H49" s="427">
        <v>2493.08</v>
      </c>
      <c r="I49" s="382">
        <v>1630.08</v>
      </c>
      <c r="J49" s="430">
        <v>863</v>
      </c>
      <c r="K49" s="431">
        <v>-88.199999999999932</v>
      </c>
      <c r="L49" s="431">
        <v>-88.199999999999932</v>
      </c>
      <c r="M49" s="431">
        <v>0</v>
      </c>
      <c r="N49" s="431">
        <v>215.58000000000004</v>
      </c>
      <c r="O49" s="431">
        <v>0</v>
      </c>
      <c r="P49" s="441"/>
      <c r="Q49" s="428"/>
    </row>
    <row r="50" spans="1:17" ht="23.1" customHeight="1">
      <c r="A50" s="741"/>
      <c r="B50" s="410" t="s">
        <v>464</v>
      </c>
      <c r="C50" s="388" t="s">
        <v>451</v>
      </c>
      <c r="D50" s="434">
        <v>2240.1800000000003</v>
      </c>
      <c r="E50" s="435">
        <v>1299.9100000000001</v>
      </c>
      <c r="F50" s="435">
        <v>829.87</v>
      </c>
      <c r="G50" s="435">
        <v>110.4</v>
      </c>
      <c r="H50" s="427">
        <v>2012.91</v>
      </c>
      <c r="I50" s="382">
        <v>1299.9100000000001</v>
      </c>
      <c r="J50" s="436">
        <v>713</v>
      </c>
      <c r="K50" s="437">
        <v>-88.199999999999932</v>
      </c>
      <c r="L50" s="435">
        <v>-88.199999999999932</v>
      </c>
      <c r="M50" s="438">
        <v>0</v>
      </c>
      <c r="N50" s="435">
        <v>205.07000000000005</v>
      </c>
      <c r="O50" s="430"/>
      <c r="P50" s="411"/>
      <c r="Q50" s="428"/>
    </row>
    <row r="51" spans="1:17" ht="23.1" customHeight="1">
      <c r="A51" s="742"/>
      <c r="B51" s="410" t="s">
        <v>492</v>
      </c>
      <c r="C51" s="388" t="s">
        <v>451</v>
      </c>
      <c r="D51" s="434">
        <v>490.67999999999995</v>
      </c>
      <c r="E51" s="435">
        <v>330.16999999999996</v>
      </c>
      <c r="F51" s="435">
        <v>160.50999999999996</v>
      </c>
      <c r="G51" s="435">
        <v>0</v>
      </c>
      <c r="H51" s="427">
        <v>480.16999999999996</v>
      </c>
      <c r="I51" s="382">
        <v>330.16999999999996</v>
      </c>
      <c r="J51" s="436">
        <v>150</v>
      </c>
      <c r="K51" s="437">
        <v>0</v>
      </c>
      <c r="L51" s="435" t="s">
        <v>533</v>
      </c>
      <c r="M51" s="438">
        <v>0</v>
      </c>
      <c r="N51" s="435">
        <v>10.509999999999991</v>
      </c>
      <c r="O51" s="430"/>
      <c r="P51" s="411"/>
      <c r="Q51" s="428"/>
    </row>
    <row r="52" spans="1:17" ht="23.1" customHeight="1">
      <c r="A52" s="388">
        <v>100016</v>
      </c>
      <c r="B52" s="410" t="s">
        <v>493</v>
      </c>
      <c r="C52" s="388" t="s">
        <v>451</v>
      </c>
      <c r="D52" s="434">
        <v>1740.6699999999998</v>
      </c>
      <c r="E52" s="435">
        <v>1164.6399999999999</v>
      </c>
      <c r="F52" s="435">
        <v>576.03</v>
      </c>
      <c r="G52" s="435">
        <v>0</v>
      </c>
      <c r="H52" s="427">
        <v>1712.6399999999999</v>
      </c>
      <c r="I52" s="382">
        <v>1164.6399999999999</v>
      </c>
      <c r="J52" s="436">
        <v>548</v>
      </c>
      <c r="K52" s="437">
        <v>0</v>
      </c>
      <c r="L52" s="435" t="s">
        <v>533</v>
      </c>
      <c r="M52" s="438">
        <v>0</v>
      </c>
      <c r="N52" s="435">
        <v>28.029999999999973</v>
      </c>
      <c r="O52" s="430"/>
      <c r="P52" s="411"/>
      <c r="Q52" s="428"/>
    </row>
    <row r="53" spans="1:17" s="383" customFormat="1" ht="23.1" customHeight="1">
      <c r="A53" s="740">
        <v>100017</v>
      </c>
      <c r="B53" s="385" t="s">
        <v>33</v>
      </c>
      <c r="C53" s="385"/>
      <c r="D53" s="430">
        <v>2202.88</v>
      </c>
      <c r="E53" s="430">
        <v>1416.6100000000001</v>
      </c>
      <c r="F53" s="430">
        <v>747.70999999999981</v>
      </c>
      <c r="G53" s="430">
        <v>38.56</v>
      </c>
      <c r="H53" s="427">
        <v>1929.6100000000001</v>
      </c>
      <c r="I53" s="382">
        <v>1416.6100000000001</v>
      </c>
      <c r="J53" s="430">
        <v>513</v>
      </c>
      <c r="K53" s="430">
        <v>77.5</v>
      </c>
      <c r="L53" s="430">
        <v>0.59999999999999432</v>
      </c>
      <c r="M53" s="430">
        <v>76.900000000000006</v>
      </c>
      <c r="N53" s="430">
        <v>157.20999999999987</v>
      </c>
      <c r="O53" s="430">
        <v>0</v>
      </c>
      <c r="P53" s="441"/>
      <c r="Q53" s="428"/>
    </row>
    <row r="54" spans="1:17" ht="23.1" customHeight="1">
      <c r="A54" s="741"/>
      <c r="B54" s="410" t="s">
        <v>208</v>
      </c>
      <c r="C54" s="388" t="s">
        <v>451</v>
      </c>
      <c r="D54" s="434">
        <v>1838.1499999999999</v>
      </c>
      <c r="E54" s="435">
        <v>1173.45</v>
      </c>
      <c r="F54" s="435">
        <v>626.13999999999987</v>
      </c>
      <c r="G54" s="435">
        <v>38.56</v>
      </c>
      <c r="H54" s="427">
        <v>1572.45</v>
      </c>
      <c r="I54" s="382">
        <v>1173.45</v>
      </c>
      <c r="J54" s="436">
        <v>399</v>
      </c>
      <c r="K54" s="437">
        <v>77.5</v>
      </c>
      <c r="L54" s="435">
        <v>0.59999999999999432</v>
      </c>
      <c r="M54" s="438">
        <v>76.900000000000006</v>
      </c>
      <c r="N54" s="435">
        <v>149.63999999999987</v>
      </c>
      <c r="O54" s="431"/>
      <c r="P54" s="411"/>
      <c r="Q54" s="428"/>
    </row>
    <row r="55" spans="1:17" ht="23.1" customHeight="1">
      <c r="A55" s="742"/>
      <c r="B55" s="410" t="s">
        <v>494</v>
      </c>
      <c r="C55" s="388" t="s">
        <v>451</v>
      </c>
      <c r="D55" s="434">
        <v>364.73</v>
      </c>
      <c r="E55" s="435">
        <v>243.16000000000003</v>
      </c>
      <c r="F55" s="435">
        <v>121.57</v>
      </c>
      <c r="G55" s="435">
        <v>0</v>
      </c>
      <c r="H55" s="427">
        <v>357.16</v>
      </c>
      <c r="I55" s="382">
        <v>243.16000000000003</v>
      </c>
      <c r="J55" s="436">
        <v>114</v>
      </c>
      <c r="K55" s="437">
        <v>0</v>
      </c>
      <c r="L55" s="435" t="s">
        <v>533</v>
      </c>
      <c r="M55" s="438">
        <v>0</v>
      </c>
      <c r="N55" s="435">
        <v>7.5699999999999932</v>
      </c>
      <c r="O55" s="430"/>
      <c r="P55" s="411"/>
      <c r="Q55" s="428"/>
    </row>
    <row r="56" spans="1:17" ht="23.1" customHeight="1">
      <c r="A56" s="388">
        <v>100018</v>
      </c>
      <c r="B56" s="433" t="s">
        <v>221</v>
      </c>
      <c r="C56" s="388" t="s">
        <v>451</v>
      </c>
      <c r="D56" s="434">
        <v>2632.19</v>
      </c>
      <c r="E56" s="435">
        <v>1716.23</v>
      </c>
      <c r="F56" s="435">
        <v>888.43999999999994</v>
      </c>
      <c r="G56" s="435">
        <v>27.519999999999996</v>
      </c>
      <c r="H56" s="427">
        <v>2410.23</v>
      </c>
      <c r="I56" s="382">
        <v>1716.23</v>
      </c>
      <c r="J56" s="436">
        <v>694</v>
      </c>
      <c r="K56" s="437">
        <v>195.69</v>
      </c>
      <c r="L56" s="435">
        <v>0</v>
      </c>
      <c r="M56" s="438">
        <v>195.69</v>
      </c>
      <c r="N56" s="435">
        <v>0</v>
      </c>
      <c r="O56" s="432">
        <v>1.25</v>
      </c>
      <c r="P56" s="411"/>
      <c r="Q56" s="428"/>
    </row>
    <row r="57" spans="1:17" ht="23.1" customHeight="1">
      <c r="A57" s="388">
        <v>100019</v>
      </c>
      <c r="B57" s="410" t="s">
        <v>222</v>
      </c>
      <c r="C57" s="388" t="s">
        <v>451</v>
      </c>
      <c r="D57" s="434">
        <v>1610.35</v>
      </c>
      <c r="E57" s="435">
        <v>1079.7299999999998</v>
      </c>
      <c r="F57" s="435">
        <v>530.62</v>
      </c>
      <c r="G57" s="435">
        <v>0</v>
      </c>
      <c r="H57" s="427">
        <v>1573.7299999999998</v>
      </c>
      <c r="I57" s="382">
        <v>1079.7299999999998</v>
      </c>
      <c r="J57" s="436">
        <v>494</v>
      </c>
      <c r="K57" s="437">
        <v>0</v>
      </c>
      <c r="L57" s="435" t="s">
        <v>533</v>
      </c>
      <c r="M57" s="438">
        <v>0</v>
      </c>
      <c r="N57" s="435">
        <v>36.620000000000118</v>
      </c>
      <c r="O57" s="430"/>
      <c r="P57" s="411"/>
      <c r="Q57" s="428"/>
    </row>
    <row r="58" spans="1:17" s="383" customFormat="1" ht="23.1" customHeight="1">
      <c r="A58" s="740">
        <v>100020</v>
      </c>
      <c r="B58" s="385" t="s">
        <v>33</v>
      </c>
      <c r="C58" s="385"/>
      <c r="D58" s="430">
        <v>2020.18</v>
      </c>
      <c r="E58" s="430">
        <v>1366.23</v>
      </c>
      <c r="F58" s="430">
        <v>653.94999999999982</v>
      </c>
      <c r="G58" s="430">
        <v>0</v>
      </c>
      <c r="H58" s="427">
        <v>1972.23</v>
      </c>
      <c r="I58" s="382">
        <v>1366.23</v>
      </c>
      <c r="J58" s="430">
        <v>606</v>
      </c>
      <c r="K58" s="431">
        <v>0</v>
      </c>
      <c r="L58" s="431">
        <v>0</v>
      </c>
      <c r="M58" s="431">
        <v>0</v>
      </c>
      <c r="N58" s="431">
        <v>47.949999999999875</v>
      </c>
      <c r="O58" s="430">
        <v>0</v>
      </c>
      <c r="P58" s="441"/>
      <c r="Q58" s="428"/>
    </row>
    <row r="59" spans="1:17" ht="23.1" customHeight="1">
      <c r="A59" s="741"/>
      <c r="B59" s="410" t="s">
        <v>219</v>
      </c>
      <c r="C59" s="388" t="s">
        <v>451</v>
      </c>
      <c r="D59" s="434">
        <v>1547.71</v>
      </c>
      <c r="E59" s="435">
        <v>1049.5900000000001</v>
      </c>
      <c r="F59" s="435">
        <v>498.11999999999989</v>
      </c>
      <c r="G59" s="435">
        <v>0</v>
      </c>
      <c r="H59" s="427">
        <v>1507.5900000000001</v>
      </c>
      <c r="I59" s="382">
        <v>1049.5900000000001</v>
      </c>
      <c r="J59" s="436">
        <v>458</v>
      </c>
      <c r="K59" s="437">
        <v>0</v>
      </c>
      <c r="L59" s="435" t="s">
        <v>533</v>
      </c>
      <c r="M59" s="438">
        <v>0</v>
      </c>
      <c r="N59" s="435">
        <v>40.119999999999891</v>
      </c>
      <c r="O59" s="430"/>
      <c r="P59" s="411"/>
      <c r="Q59" s="428"/>
    </row>
    <row r="60" spans="1:17" ht="23.1" customHeight="1">
      <c r="A60" s="742"/>
      <c r="B60" s="410" t="s">
        <v>495</v>
      </c>
      <c r="C60" s="388" t="s">
        <v>451</v>
      </c>
      <c r="D60" s="434">
        <v>472.46999999999997</v>
      </c>
      <c r="E60" s="435">
        <v>316.64</v>
      </c>
      <c r="F60" s="435">
        <v>155.82999999999998</v>
      </c>
      <c r="G60" s="435">
        <v>0</v>
      </c>
      <c r="H60" s="427">
        <v>464.64</v>
      </c>
      <c r="I60" s="382">
        <v>316.64</v>
      </c>
      <c r="J60" s="436">
        <v>148</v>
      </c>
      <c r="K60" s="437">
        <v>0</v>
      </c>
      <c r="L60" s="435" t="s">
        <v>533</v>
      </c>
      <c r="M60" s="438">
        <v>0</v>
      </c>
      <c r="N60" s="435">
        <v>7.8299999999999841</v>
      </c>
      <c r="O60" s="430"/>
      <c r="P60" s="411"/>
      <c r="Q60" s="428"/>
    </row>
    <row r="61" spans="1:17" ht="23.1" customHeight="1">
      <c r="A61" s="388">
        <v>100021</v>
      </c>
      <c r="B61" s="410" t="s">
        <v>496</v>
      </c>
      <c r="C61" s="388" t="s">
        <v>451</v>
      </c>
      <c r="D61" s="434">
        <v>1365.2</v>
      </c>
      <c r="E61" s="435">
        <v>912.43999999999994</v>
      </c>
      <c r="F61" s="435">
        <v>452.7600000000001</v>
      </c>
      <c r="G61" s="435">
        <v>0</v>
      </c>
      <c r="H61" s="427">
        <v>1351.44</v>
      </c>
      <c r="I61" s="382">
        <v>912.44</v>
      </c>
      <c r="J61" s="436">
        <v>439</v>
      </c>
      <c r="K61" s="437">
        <v>0</v>
      </c>
      <c r="L61" s="435" t="s">
        <v>533</v>
      </c>
      <c r="M61" s="438">
        <v>0</v>
      </c>
      <c r="N61" s="435">
        <v>13.759999999999991</v>
      </c>
      <c r="O61" s="430"/>
      <c r="P61" s="411"/>
      <c r="Q61" s="428"/>
    </row>
    <row r="62" spans="1:17" ht="23.1" customHeight="1">
      <c r="A62" s="388">
        <v>100022</v>
      </c>
      <c r="B62" s="410" t="s">
        <v>465</v>
      </c>
      <c r="C62" s="388" t="s">
        <v>451</v>
      </c>
      <c r="D62" s="434">
        <v>1629.1399999999999</v>
      </c>
      <c r="E62" s="435">
        <v>1062.08</v>
      </c>
      <c r="F62" s="435">
        <v>547.05999999999995</v>
      </c>
      <c r="G62" s="435">
        <v>20</v>
      </c>
      <c r="H62" s="427">
        <v>1577.08</v>
      </c>
      <c r="I62" s="382">
        <v>1062.08</v>
      </c>
      <c r="J62" s="436">
        <v>515</v>
      </c>
      <c r="K62" s="437">
        <v>23.699999999999996</v>
      </c>
      <c r="L62" s="435">
        <v>23.699999999999996</v>
      </c>
      <c r="M62" s="438">
        <v>0</v>
      </c>
      <c r="N62" s="435">
        <v>8.3599999999999497</v>
      </c>
      <c r="O62" s="430"/>
      <c r="P62" s="411"/>
      <c r="Q62" s="428"/>
    </row>
    <row r="63" spans="1:17" ht="23.1" customHeight="1">
      <c r="A63" s="388">
        <v>100023</v>
      </c>
      <c r="B63" s="433" t="s">
        <v>207</v>
      </c>
      <c r="C63" s="388" t="s">
        <v>451</v>
      </c>
      <c r="D63" s="434">
        <v>1371.36</v>
      </c>
      <c r="E63" s="435">
        <v>931.54</v>
      </c>
      <c r="F63" s="435">
        <v>439.81999999999994</v>
      </c>
      <c r="G63" s="435">
        <v>0</v>
      </c>
      <c r="H63" s="427">
        <v>1294.54</v>
      </c>
      <c r="I63" s="382">
        <v>931.54</v>
      </c>
      <c r="J63" s="436">
        <v>363</v>
      </c>
      <c r="K63" s="437">
        <v>0</v>
      </c>
      <c r="L63" s="435" t="s">
        <v>533</v>
      </c>
      <c r="M63" s="438">
        <v>0</v>
      </c>
      <c r="N63" s="435">
        <v>76.819999999999936</v>
      </c>
      <c r="O63" s="430"/>
      <c r="P63" s="411"/>
      <c r="Q63" s="428"/>
    </row>
    <row r="64" spans="1:17" ht="23.1" customHeight="1">
      <c r="A64" s="388">
        <v>100024</v>
      </c>
      <c r="B64" s="410" t="s">
        <v>220</v>
      </c>
      <c r="C64" s="388" t="s">
        <v>451</v>
      </c>
      <c r="D64" s="434">
        <v>1636.9</v>
      </c>
      <c r="E64" s="435">
        <v>1115.74</v>
      </c>
      <c r="F64" s="435">
        <v>521.16000000000008</v>
      </c>
      <c r="G64" s="435">
        <v>0</v>
      </c>
      <c r="H64" s="427">
        <v>1582.74</v>
      </c>
      <c r="I64" s="382">
        <v>1115.74</v>
      </c>
      <c r="J64" s="436">
        <v>467</v>
      </c>
      <c r="K64" s="437">
        <v>0</v>
      </c>
      <c r="L64" s="435" t="s">
        <v>533</v>
      </c>
      <c r="M64" s="438">
        <v>0</v>
      </c>
      <c r="N64" s="435">
        <v>54.160000000000082</v>
      </c>
      <c r="O64" s="430"/>
      <c r="P64" s="411"/>
      <c r="Q64" s="428"/>
    </row>
    <row r="65" spans="1:17" ht="23.1" customHeight="1">
      <c r="A65" s="388">
        <v>100029</v>
      </c>
      <c r="B65" s="410" t="s">
        <v>497</v>
      </c>
      <c r="C65" s="388" t="s">
        <v>468</v>
      </c>
      <c r="D65" s="434">
        <v>1846.78</v>
      </c>
      <c r="E65" s="435">
        <v>1238.5899999999999</v>
      </c>
      <c r="F65" s="435">
        <v>608.19000000000005</v>
      </c>
      <c r="G65" s="435">
        <v>0</v>
      </c>
      <c r="H65" s="427">
        <v>1821.59</v>
      </c>
      <c r="I65" s="382">
        <v>1238.5899999999999</v>
      </c>
      <c r="J65" s="436">
        <v>583</v>
      </c>
      <c r="K65" s="437">
        <v>0</v>
      </c>
      <c r="L65" s="435" t="s">
        <v>533</v>
      </c>
      <c r="M65" s="438">
        <v>0</v>
      </c>
      <c r="N65" s="435">
        <v>25.190000000000055</v>
      </c>
      <c r="O65" s="430"/>
      <c r="P65" s="411"/>
      <c r="Q65" s="428"/>
    </row>
    <row r="66" spans="1:17" ht="23.1" customHeight="1">
      <c r="A66" s="388">
        <v>100025</v>
      </c>
      <c r="B66" s="410" t="s">
        <v>498</v>
      </c>
      <c r="C66" s="388" t="s">
        <v>451</v>
      </c>
      <c r="D66" s="434">
        <v>1593.58</v>
      </c>
      <c r="E66" s="435">
        <v>1069.8700000000001</v>
      </c>
      <c r="F66" s="435">
        <v>523.70999999999992</v>
      </c>
      <c r="G66" s="435">
        <v>0</v>
      </c>
      <c r="H66" s="427">
        <v>1560.8700000000001</v>
      </c>
      <c r="I66" s="382">
        <v>1069.8700000000001</v>
      </c>
      <c r="J66" s="436">
        <v>491</v>
      </c>
      <c r="K66" s="437">
        <v>0</v>
      </c>
      <c r="L66" s="435" t="s">
        <v>533</v>
      </c>
      <c r="M66" s="438">
        <v>0</v>
      </c>
      <c r="N66" s="435">
        <v>32.709999999999809</v>
      </c>
      <c r="O66" s="430"/>
      <c r="P66" s="411"/>
      <c r="Q66" s="428"/>
    </row>
    <row r="67" spans="1:17" ht="23.1" customHeight="1">
      <c r="A67" s="388">
        <v>100026</v>
      </c>
      <c r="B67" s="410" t="s">
        <v>499</v>
      </c>
      <c r="C67" s="388" t="s">
        <v>451</v>
      </c>
      <c r="D67" s="434">
        <v>1254.94</v>
      </c>
      <c r="E67" s="435">
        <v>850.4</v>
      </c>
      <c r="F67" s="435">
        <v>404.54000000000008</v>
      </c>
      <c r="G67" s="435">
        <v>0</v>
      </c>
      <c r="H67" s="427">
        <v>1201.4000000000001</v>
      </c>
      <c r="I67" s="382">
        <v>850.4</v>
      </c>
      <c r="J67" s="436">
        <v>351</v>
      </c>
      <c r="K67" s="437">
        <v>0</v>
      </c>
      <c r="L67" s="435" t="s">
        <v>533</v>
      </c>
      <c r="M67" s="438">
        <v>0</v>
      </c>
      <c r="N67" s="435">
        <v>53.540000000000077</v>
      </c>
      <c r="O67" s="430"/>
      <c r="P67" s="411"/>
      <c r="Q67" s="428"/>
    </row>
    <row r="68" spans="1:17" ht="23.1" customHeight="1">
      <c r="A68" s="388">
        <v>100027</v>
      </c>
      <c r="B68" s="410" t="s">
        <v>500</v>
      </c>
      <c r="C68" s="388" t="s">
        <v>451</v>
      </c>
      <c r="D68" s="434">
        <v>777.06</v>
      </c>
      <c r="E68" s="435">
        <v>523.79999999999995</v>
      </c>
      <c r="F68" s="435">
        <v>253.26</v>
      </c>
      <c r="G68" s="435">
        <v>0</v>
      </c>
      <c r="H68" s="427">
        <v>764.8</v>
      </c>
      <c r="I68" s="382">
        <v>523.79999999999995</v>
      </c>
      <c r="J68" s="436">
        <v>241</v>
      </c>
      <c r="K68" s="437">
        <v>0</v>
      </c>
      <c r="L68" s="435" t="s">
        <v>533</v>
      </c>
      <c r="M68" s="438">
        <v>0</v>
      </c>
      <c r="N68" s="435">
        <v>12.259999999999991</v>
      </c>
      <c r="O68" s="430"/>
      <c r="P68" s="411"/>
      <c r="Q68" s="428"/>
    </row>
    <row r="69" spans="1:17" ht="23.1" customHeight="1">
      <c r="A69" s="388">
        <v>100028</v>
      </c>
      <c r="B69" s="410" t="s">
        <v>209</v>
      </c>
      <c r="C69" s="388" t="s">
        <v>451</v>
      </c>
      <c r="D69" s="434">
        <v>1549.8600000000001</v>
      </c>
      <c r="E69" s="435">
        <v>1043.6000000000001</v>
      </c>
      <c r="F69" s="435">
        <v>506.2600000000001</v>
      </c>
      <c r="G69" s="435">
        <v>0</v>
      </c>
      <c r="H69" s="427">
        <v>1447.6000000000001</v>
      </c>
      <c r="I69" s="382">
        <v>1043.6000000000001</v>
      </c>
      <c r="J69" s="436">
        <v>404</v>
      </c>
      <c r="K69" s="437">
        <v>29.73</v>
      </c>
      <c r="L69" s="435" t="s">
        <v>533</v>
      </c>
      <c r="M69" s="438">
        <v>29.73</v>
      </c>
      <c r="N69" s="435">
        <v>72.529999999999987</v>
      </c>
      <c r="O69" s="430"/>
      <c r="P69" s="411"/>
      <c r="Q69" s="428"/>
    </row>
    <row r="70" spans="1:17" ht="23.1" customHeight="1">
      <c r="A70" s="388">
        <v>100030</v>
      </c>
      <c r="B70" s="410" t="s">
        <v>213</v>
      </c>
      <c r="C70" s="388" t="s">
        <v>468</v>
      </c>
      <c r="D70" s="434">
        <v>1273.06</v>
      </c>
      <c r="E70" s="435">
        <v>859.44</v>
      </c>
      <c r="F70" s="435">
        <v>413.61999999999989</v>
      </c>
      <c r="G70" s="435">
        <v>0</v>
      </c>
      <c r="H70" s="427">
        <v>1094.44</v>
      </c>
      <c r="I70" s="382">
        <v>859.44</v>
      </c>
      <c r="J70" s="436">
        <v>235</v>
      </c>
      <c r="K70" s="437">
        <v>159.22999999999999</v>
      </c>
      <c r="L70" s="435" t="s">
        <v>533</v>
      </c>
      <c r="M70" s="438">
        <v>159.22999999999999</v>
      </c>
      <c r="N70" s="435">
        <v>19.389999999999901</v>
      </c>
      <c r="O70" s="430"/>
      <c r="P70" s="411"/>
      <c r="Q70" s="428"/>
    </row>
    <row r="71" spans="1:17" ht="23.1" customHeight="1">
      <c r="A71" s="388">
        <v>100031</v>
      </c>
      <c r="B71" s="410" t="s">
        <v>501</v>
      </c>
      <c r="C71" s="388" t="s">
        <v>468</v>
      </c>
      <c r="D71" s="434">
        <v>1062.78</v>
      </c>
      <c r="E71" s="435">
        <v>721.43</v>
      </c>
      <c r="F71" s="435">
        <v>341.35</v>
      </c>
      <c r="G71" s="435">
        <v>0</v>
      </c>
      <c r="H71" s="427">
        <v>1026.4299999999998</v>
      </c>
      <c r="I71" s="382">
        <v>721.43</v>
      </c>
      <c r="J71" s="436">
        <v>305</v>
      </c>
      <c r="K71" s="437">
        <v>0</v>
      </c>
      <c r="L71" s="435" t="s">
        <v>533</v>
      </c>
      <c r="M71" s="438">
        <v>0</v>
      </c>
      <c r="N71" s="435">
        <v>36.350000000000023</v>
      </c>
      <c r="O71" s="430"/>
      <c r="P71" s="411"/>
      <c r="Q71" s="428"/>
    </row>
    <row r="72" spans="1:17" ht="23.1" customHeight="1">
      <c r="A72" s="388">
        <v>100032</v>
      </c>
      <c r="B72" s="410" t="s">
        <v>211</v>
      </c>
      <c r="C72" s="388" t="s">
        <v>468</v>
      </c>
      <c r="D72" s="434">
        <v>1645.96</v>
      </c>
      <c r="E72" s="435">
        <v>1110.6600000000001</v>
      </c>
      <c r="F72" s="435">
        <v>535.29999999999995</v>
      </c>
      <c r="G72" s="435">
        <v>0</v>
      </c>
      <c r="H72" s="427">
        <v>1115.6600000000001</v>
      </c>
      <c r="I72" s="382">
        <v>1110.6600000000001</v>
      </c>
      <c r="J72" s="436">
        <v>5</v>
      </c>
      <c r="K72" s="437">
        <v>479.44</v>
      </c>
      <c r="L72" s="435" t="s">
        <v>533</v>
      </c>
      <c r="M72" s="438">
        <v>479.44</v>
      </c>
      <c r="N72" s="435">
        <v>50.859999999999957</v>
      </c>
      <c r="O72" s="430"/>
      <c r="P72" s="411"/>
      <c r="Q72" s="428"/>
    </row>
    <row r="73" spans="1:17" ht="23.1" customHeight="1">
      <c r="A73" s="388">
        <v>100033</v>
      </c>
      <c r="B73" s="410" t="s">
        <v>502</v>
      </c>
      <c r="C73" s="388" t="s">
        <v>468</v>
      </c>
      <c r="D73" s="434">
        <v>1075.48</v>
      </c>
      <c r="E73" s="435">
        <v>726.65</v>
      </c>
      <c r="F73" s="435">
        <v>348.83000000000004</v>
      </c>
      <c r="G73" s="435">
        <v>0</v>
      </c>
      <c r="H73" s="427">
        <v>1048.6500000000001</v>
      </c>
      <c r="I73" s="382">
        <v>726.65</v>
      </c>
      <c r="J73" s="436">
        <v>322</v>
      </c>
      <c r="K73" s="437">
        <v>0</v>
      </c>
      <c r="L73" s="435" t="s">
        <v>533</v>
      </c>
      <c r="M73" s="438">
        <v>0</v>
      </c>
      <c r="N73" s="435">
        <v>26.830000000000041</v>
      </c>
      <c r="O73" s="430"/>
      <c r="P73" s="411"/>
      <c r="Q73" s="428"/>
    </row>
    <row r="74" spans="1:17" ht="23.1" customHeight="1">
      <c r="A74" s="388">
        <v>100034</v>
      </c>
      <c r="B74" s="410" t="s">
        <v>503</v>
      </c>
      <c r="C74" s="388" t="s">
        <v>468</v>
      </c>
      <c r="D74" s="434">
        <v>698.56</v>
      </c>
      <c r="E74" s="435">
        <v>468.62</v>
      </c>
      <c r="F74" s="435">
        <v>229.94</v>
      </c>
      <c r="G74" s="435">
        <v>0</v>
      </c>
      <c r="H74" s="427">
        <v>615.62</v>
      </c>
      <c r="I74" s="382">
        <v>468.62</v>
      </c>
      <c r="J74" s="436">
        <v>147</v>
      </c>
      <c r="K74" s="437">
        <v>87.73</v>
      </c>
      <c r="L74" s="435" t="s">
        <v>533</v>
      </c>
      <c r="M74" s="438">
        <v>87.73</v>
      </c>
      <c r="N74" s="435">
        <v>0</v>
      </c>
      <c r="O74" s="432">
        <v>4.79</v>
      </c>
      <c r="P74" s="411"/>
      <c r="Q74" s="428"/>
    </row>
    <row r="75" spans="1:17" ht="23.1" customHeight="1">
      <c r="A75" s="388">
        <v>100054</v>
      </c>
      <c r="B75" s="410" t="s">
        <v>504</v>
      </c>
      <c r="C75" s="449" t="s">
        <v>468</v>
      </c>
      <c r="D75" s="434">
        <v>1399.8300000000002</v>
      </c>
      <c r="E75" s="435">
        <v>947.38</v>
      </c>
      <c r="F75" s="435">
        <v>452.45000000000016</v>
      </c>
      <c r="G75" s="435">
        <v>0</v>
      </c>
      <c r="H75" s="427">
        <v>1373.38</v>
      </c>
      <c r="I75" s="382">
        <v>947.38</v>
      </c>
      <c r="J75" s="436">
        <v>426</v>
      </c>
      <c r="K75" s="437">
        <v>0</v>
      </c>
      <c r="L75" s="435" t="s">
        <v>533</v>
      </c>
      <c r="M75" s="438">
        <v>0</v>
      </c>
      <c r="N75" s="435">
        <v>26.450000000000159</v>
      </c>
      <c r="O75" s="430"/>
      <c r="P75" s="411"/>
      <c r="Q75" s="428"/>
    </row>
    <row r="76" spans="1:17" ht="23.1" customHeight="1">
      <c r="A76" s="388">
        <v>100058</v>
      </c>
      <c r="B76" s="410" t="s">
        <v>212</v>
      </c>
      <c r="C76" s="449" t="s">
        <v>451</v>
      </c>
      <c r="D76" s="434">
        <v>951.17000000000007</v>
      </c>
      <c r="E76" s="435">
        <v>637.14</v>
      </c>
      <c r="F76" s="435">
        <v>314.03000000000003</v>
      </c>
      <c r="G76" s="435">
        <v>0</v>
      </c>
      <c r="H76" s="427">
        <v>913.14</v>
      </c>
      <c r="I76" s="382">
        <v>637.14</v>
      </c>
      <c r="J76" s="436">
        <v>276</v>
      </c>
      <c r="K76" s="437">
        <v>22.41</v>
      </c>
      <c r="L76" s="435" t="s">
        <v>533</v>
      </c>
      <c r="M76" s="438">
        <v>22.41</v>
      </c>
      <c r="N76" s="435">
        <v>15.620000000000086</v>
      </c>
      <c r="O76" s="430"/>
      <c r="P76" s="411"/>
      <c r="Q76" s="428"/>
    </row>
    <row r="77" spans="1:17" ht="23.1" customHeight="1">
      <c r="A77" s="388">
        <v>100060</v>
      </c>
      <c r="B77" s="410" t="s">
        <v>216</v>
      </c>
      <c r="C77" s="388" t="s">
        <v>468</v>
      </c>
      <c r="D77" s="434">
        <v>787.75</v>
      </c>
      <c r="E77" s="435">
        <v>530.13000000000011</v>
      </c>
      <c r="F77" s="435">
        <v>257.61999999999995</v>
      </c>
      <c r="G77" s="435">
        <v>0</v>
      </c>
      <c r="H77" s="427">
        <v>770.13</v>
      </c>
      <c r="I77" s="382">
        <v>530.13</v>
      </c>
      <c r="J77" s="436">
        <v>240</v>
      </c>
      <c r="K77" s="437">
        <v>0</v>
      </c>
      <c r="L77" s="435" t="s">
        <v>533</v>
      </c>
      <c r="M77" s="438">
        <v>0</v>
      </c>
      <c r="N77" s="435">
        <v>17.620000000000005</v>
      </c>
      <c r="O77" s="430"/>
      <c r="P77" s="411"/>
      <c r="Q77" s="428"/>
    </row>
    <row r="78" spans="1:17" ht="23.1" customHeight="1">
      <c r="A78" s="388">
        <v>100059</v>
      </c>
      <c r="B78" s="410" t="s">
        <v>218</v>
      </c>
      <c r="C78" s="388" t="s">
        <v>468</v>
      </c>
      <c r="D78" s="434">
        <v>1262.2</v>
      </c>
      <c r="E78" s="435">
        <v>851.24</v>
      </c>
      <c r="F78" s="435">
        <v>410.96000000000004</v>
      </c>
      <c r="G78" s="435">
        <v>0</v>
      </c>
      <c r="H78" s="427">
        <v>1216.24</v>
      </c>
      <c r="I78" s="382">
        <v>851.24</v>
      </c>
      <c r="J78" s="436">
        <v>365</v>
      </c>
      <c r="K78" s="437">
        <v>0</v>
      </c>
      <c r="L78" s="435" t="s">
        <v>533</v>
      </c>
      <c r="M78" s="438">
        <v>0</v>
      </c>
      <c r="N78" s="435">
        <v>45.960000000000036</v>
      </c>
      <c r="O78" s="430"/>
      <c r="P78" s="411"/>
      <c r="Q78" s="428"/>
    </row>
    <row r="79" spans="1:17" ht="23.1" customHeight="1">
      <c r="A79" s="388">
        <v>100061</v>
      </c>
      <c r="B79" s="410" t="s">
        <v>215</v>
      </c>
      <c r="C79" s="388" t="s">
        <v>468</v>
      </c>
      <c r="D79" s="434">
        <v>1427.1399999999999</v>
      </c>
      <c r="E79" s="435">
        <v>968.04</v>
      </c>
      <c r="F79" s="435">
        <v>459.1</v>
      </c>
      <c r="G79" s="435">
        <v>0</v>
      </c>
      <c r="H79" s="427">
        <v>1381.04</v>
      </c>
      <c r="I79" s="382">
        <v>968.04</v>
      </c>
      <c r="J79" s="436">
        <v>413</v>
      </c>
      <c r="K79" s="437">
        <v>0</v>
      </c>
      <c r="L79" s="435" t="s">
        <v>533</v>
      </c>
      <c r="M79" s="438">
        <v>0</v>
      </c>
      <c r="N79" s="435">
        <v>46.099999999999909</v>
      </c>
      <c r="O79" s="430"/>
      <c r="P79" s="411"/>
      <c r="Q79" s="428"/>
    </row>
    <row r="80" spans="1:17" ht="23.1" customHeight="1">
      <c r="A80" s="388">
        <v>100062</v>
      </c>
      <c r="B80" s="410" t="s">
        <v>214</v>
      </c>
      <c r="C80" s="388" t="s">
        <v>468</v>
      </c>
      <c r="D80" s="434">
        <v>694.57999999999993</v>
      </c>
      <c r="E80" s="435">
        <v>471.83</v>
      </c>
      <c r="F80" s="435">
        <v>222.75</v>
      </c>
      <c r="G80" s="435">
        <v>0</v>
      </c>
      <c r="H80" s="427">
        <v>575.82999999999993</v>
      </c>
      <c r="I80" s="382">
        <v>471.83</v>
      </c>
      <c r="J80" s="436">
        <v>104</v>
      </c>
      <c r="K80" s="437">
        <v>66.3</v>
      </c>
      <c r="L80" s="435" t="s">
        <v>533</v>
      </c>
      <c r="M80" s="438">
        <v>66.3</v>
      </c>
      <c r="N80" s="435">
        <v>52.449999999999946</v>
      </c>
      <c r="O80" s="430"/>
      <c r="P80" s="411"/>
      <c r="Q80" s="428"/>
    </row>
    <row r="81" spans="1:17" s="383" customFormat="1" ht="23.1" customHeight="1">
      <c r="A81" s="450">
        <v>100063</v>
      </c>
      <c r="B81" s="451" t="s">
        <v>399</v>
      </c>
      <c r="C81" s="450" t="s">
        <v>468</v>
      </c>
      <c r="D81" s="434">
        <v>447.90000000000009</v>
      </c>
      <c r="E81" s="435">
        <v>304.26000000000005</v>
      </c>
      <c r="F81" s="435">
        <v>143.64000000000001</v>
      </c>
      <c r="G81" s="435">
        <v>0</v>
      </c>
      <c r="H81" s="427">
        <v>374.26000000000005</v>
      </c>
      <c r="I81" s="382">
        <v>304.26000000000005</v>
      </c>
      <c r="J81" s="436">
        <v>70</v>
      </c>
      <c r="K81" s="437">
        <v>69.349999999999994</v>
      </c>
      <c r="L81" s="435">
        <v>0</v>
      </c>
      <c r="M81" s="438">
        <v>69.349999999999994</v>
      </c>
      <c r="N81" s="435">
        <v>4.2900000000000489</v>
      </c>
      <c r="O81" s="430"/>
      <c r="P81" s="441"/>
      <c r="Q81" s="428"/>
    </row>
    <row r="82" spans="1:17" s="383" customFormat="1" ht="23.1" customHeight="1">
      <c r="A82" s="384" t="s">
        <v>466</v>
      </c>
      <c r="B82" s="522"/>
      <c r="C82" s="523"/>
      <c r="D82" s="452">
        <v>24593.800000000003</v>
      </c>
      <c r="E82" s="452">
        <v>16474.68</v>
      </c>
      <c r="F82" s="452">
        <v>8091.1200000000008</v>
      </c>
      <c r="G82" s="452">
        <v>28</v>
      </c>
      <c r="H82" s="427">
        <v>23273.68</v>
      </c>
      <c r="I82" s="382">
        <v>16474.68</v>
      </c>
      <c r="J82" s="452">
        <v>6799</v>
      </c>
      <c r="K82" s="453">
        <v>545.22</v>
      </c>
      <c r="L82" s="453">
        <v>5.4000000000000057</v>
      </c>
      <c r="M82" s="453">
        <v>539.82000000000005</v>
      </c>
      <c r="N82" s="453">
        <v>747.29000000000065</v>
      </c>
      <c r="O82" s="452">
        <v>0.39</v>
      </c>
      <c r="P82" s="441"/>
      <c r="Q82" s="428"/>
    </row>
    <row r="83" spans="1:17" ht="23.1" customHeight="1">
      <c r="A83" s="454" t="s">
        <v>366</v>
      </c>
      <c r="B83" s="454" t="s">
        <v>256</v>
      </c>
      <c r="C83" s="455" t="s">
        <v>468</v>
      </c>
      <c r="D83" s="434">
        <v>693.68000000000006</v>
      </c>
      <c r="E83" s="435">
        <v>470.49</v>
      </c>
      <c r="F83" s="435">
        <v>223.19</v>
      </c>
      <c r="G83" s="435">
        <v>0</v>
      </c>
      <c r="H83" s="427">
        <v>681.49</v>
      </c>
      <c r="I83" s="382">
        <v>470.49</v>
      </c>
      <c r="J83" s="436">
        <v>211</v>
      </c>
      <c r="K83" s="437">
        <v>0</v>
      </c>
      <c r="L83" s="435" t="s">
        <v>533</v>
      </c>
      <c r="M83" s="438">
        <v>0</v>
      </c>
      <c r="N83" s="435">
        <v>12.190000000000055</v>
      </c>
      <c r="O83" s="430"/>
      <c r="P83" s="411"/>
      <c r="Q83" s="428"/>
    </row>
    <row r="84" spans="1:17" ht="23.1" customHeight="1">
      <c r="A84" s="410" t="s">
        <v>505</v>
      </c>
      <c r="B84" s="410" t="s">
        <v>260</v>
      </c>
      <c r="C84" s="449" t="s">
        <v>468</v>
      </c>
      <c r="D84" s="434">
        <v>999.45</v>
      </c>
      <c r="E84" s="435">
        <v>676.5100000000001</v>
      </c>
      <c r="F84" s="435">
        <v>322.94</v>
      </c>
      <c r="G84" s="435">
        <v>0</v>
      </c>
      <c r="H84" s="427">
        <v>964.51</v>
      </c>
      <c r="I84" s="382">
        <v>676.51</v>
      </c>
      <c r="J84" s="436">
        <v>288</v>
      </c>
      <c r="K84" s="437">
        <v>0</v>
      </c>
      <c r="L84" s="435" t="s">
        <v>533</v>
      </c>
      <c r="M84" s="438">
        <v>0</v>
      </c>
      <c r="N84" s="435">
        <v>34.940000000000055</v>
      </c>
      <c r="O84" s="430"/>
      <c r="P84" s="411"/>
      <c r="Q84" s="428"/>
    </row>
    <row r="85" spans="1:17" ht="23.1" customHeight="1">
      <c r="A85" s="410" t="s">
        <v>506</v>
      </c>
      <c r="B85" s="410" t="s">
        <v>507</v>
      </c>
      <c r="C85" s="449" t="s">
        <v>451</v>
      </c>
      <c r="D85" s="434">
        <v>520.66</v>
      </c>
      <c r="E85" s="435">
        <v>351.88</v>
      </c>
      <c r="F85" s="435">
        <v>168.77999999999997</v>
      </c>
      <c r="G85" s="435">
        <v>0</v>
      </c>
      <c r="H85" s="427">
        <v>509.88</v>
      </c>
      <c r="I85" s="382">
        <v>351.88</v>
      </c>
      <c r="J85" s="436">
        <v>158</v>
      </c>
      <c r="K85" s="437">
        <v>0</v>
      </c>
      <c r="L85" s="435" t="s">
        <v>533</v>
      </c>
      <c r="M85" s="438">
        <v>0</v>
      </c>
      <c r="N85" s="435">
        <v>10.779999999999973</v>
      </c>
      <c r="O85" s="430"/>
      <c r="P85" s="411"/>
      <c r="Q85" s="428"/>
    </row>
    <row r="86" spans="1:17" s="383" customFormat="1" ht="23.1" customHeight="1">
      <c r="A86" s="410" t="s">
        <v>508</v>
      </c>
      <c r="B86" s="410" t="s">
        <v>509</v>
      </c>
      <c r="C86" s="388" t="s">
        <v>468</v>
      </c>
      <c r="D86" s="434">
        <v>1016.8100000000001</v>
      </c>
      <c r="E86" s="435">
        <v>684.13</v>
      </c>
      <c r="F86" s="435">
        <v>332.68000000000006</v>
      </c>
      <c r="G86" s="435">
        <v>0</v>
      </c>
      <c r="H86" s="427">
        <v>986.13</v>
      </c>
      <c r="I86" s="382">
        <v>684.13</v>
      </c>
      <c r="J86" s="436">
        <v>302</v>
      </c>
      <c r="K86" s="437">
        <v>0</v>
      </c>
      <c r="L86" s="435" t="s">
        <v>533</v>
      </c>
      <c r="M86" s="438">
        <v>0</v>
      </c>
      <c r="N86" s="435">
        <v>30.680000000000064</v>
      </c>
      <c r="O86" s="430"/>
      <c r="P86" s="441"/>
      <c r="Q86" s="428"/>
    </row>
    <row r="87" spans="1:17" s="383" customFormat="1" ht="23.1" customHeight="1">
      <c r="A87" s="740" t="s">
        <v>364</v>
      </c>
      <c r="B87" s="385" t="s">
        <v>33</v>
      </c>
      <c r="D87" s="430">
        <v>1606.94</v>
      </c>
      <c r="E87" s="430">
        <v>1083.8400000000001</v>
      </c>
      <c r="F87" s="430">
        <v>523.09999999999991</v>
      </c>
      <c r="G87" s="430">
        <v>0</v>
      </c>
      <c r="H87" s="427">
        <v>1540.8400000000001</v>
      </c>
      <c r="I87" s="382">
        <v>1083.8400000000001</v>
      </c>
      <c r="J87" s="430">
        <v>457</v>
      </c>
      <c r="K87" s="430">
        <v>0</v>
      </c>
      <c r="L87" s="435" t="s">
        <v>533</v>
      </c>
      <c r="M87" s="430">
        <v>0</v>
      </c>
      <c r="N87" s="430">
        <v>66.099999999999909</v>
      </c>
      <c r="O87" s="430">
        <v>0</v>
      </c>
      <c r="P87" s="441"/>
      <c r="Q87" s="428"/>
    </row>
    <row r="88" spans="1:17" ht="23.1" customHeight="1">
      <c r="A88" s="741"/>
      <c r="B88" s="410" t="s">
        <v>232</v>
      </c>
      <c r="C88" s="388" t="s">
        <v>468</v>
      </c>
      <c r="D88" s="434">
        <v>875.08999999999992</v>
      </c>
      <c r="E88" s="435">
        <v>593.97</v>
      </c>
      <c r="F88" s="435">
        <v>281.11999999999995</v>
      </c>
      <c r="G88" s="435">
        <v>0</v>
      </c>
      <c r="H88" s="427">
        <v>851.97</v>
      </c>
      <c r="I88" s="382">
        <v>593.97</v>
      </c>
      <c r="J88" s="436">
        <v>258</v>
      </c>
      <c r="K88" s="437">
        <v>0</v>
      </c>
      <c r="L88" s="435" t="s">
        <v>533</v>
      </c>
      <c r="M88" s="438">
        <v>0</v>
      </c>
      <c r="N88" s="435">
        <v>23.119999999999891</v>
      </c>
      <c r="O88" s="430"/>
      <c r="P88" s="411"/>
      <c r="Q88" s="428"/>
    </row>
    <row r="89" spans="1:17" ht="23.1" customHeight="1">
      <c r="A89" s="742"/>
      <c r="B89" s="410" t="s">
        <v>231</v>
      </c>
      <c r="C89" s="388" t="s">
        <v>468</v>
      </c>
      <c r="D89" s="434">
        <v>731.85</v>
      </c>
      <c r="E89" s="435">
        <v>489.87</v>
      </c>
      <c r="F89" s="435">
        <v>241.98000000000002</v>
      </c>
      <c r="G89" s="435">
        <v>0</v>
      </c>
      <c r="H89" s="427">
        <v>688.87</v>
      </c>
      <c r="I89" s="382">
        <v>489.87</v>
      </c>
      <c r="J89" s="436">
        <v>199</v>
      </c>
      <c r="K89" s="437">
        <v>0</v>
      </c>
      <c r="L89" s="435" t="s">
        <v>533</v>
      </c>
      <c r="M89" s="438">
        <v>0</v>
      </c>
      <c r="N89" s="435">
        <v>42.980000000000018</v>
      </c>
      <c r="O89" s="430"/>
      <c r="P89" s="411"/>
      <c r="Q89" s="428"/>
    </row>
    <row r="90" spans="1:17" ht="23.1" customHeight="1">
      <c r="A90" s="410" t="s">
        <v>367</v>
      </c>
      <c r="B90" s="410" t="s">
        <v>258</v>
      </c>
      <c r="C90" s="388" t="s">
        <v>468</v>
      </c>
      <c r="D90" s="434">
        <v>933.05</v>
      </c>
      <c r="E90" s="435">
        <v>630.79</v>
      </c>
      <c r="F90" s="435">
        <v>302.26</v>
      </c>
      <c r="G90" s="435">
        <v>0</v>
      </c>
      <c r="H90" s="427">
        <v>897.79</v>
      </c>
      <c r="I90" s="382">
        <v>630.79</v>
      </c>
      <c r="J90" s="436">
        <v>267</v>
      </c>
      <c r="K90" s="437">
        <v>0</v>
      </c>
      <c r="L90" s="435" t="s">
        <v>533</v>
      </c>
      <c r="M90" s="438">
        <v>0</v>
      </c>
      <c r="N90" s="435">
        <v>35.259999999999991</v>
      </c>
      <c r="O90" s="430"/>
      <c r="P90" s="411"/>
      <c r="Q90" s="428"/>
    </row>
    <row r="91" spans="1:17" ht="23.1" customHeight="1">
      <c r="A91" s="410" t="s">
        <v>223</v>
      </c>
      <c r="B91" s="410" t="s">
        <v>224</v>
      </c>
      <c r="C91" s="388" t="s">
        <v>468</v>
      </c>
      <c r="D91" s="434">
        <v>1037.42</v>
      </c>
      <c r="E91" s="435">
        <v>703.81000000000006</v>
      </c>
      <c r="F91" s="435">
        <v>333.60999999999996</v>
      </c>
      <c r="G91" s="435">
        <v>0</v>
      </c>
      <c r="H91" s="427">
        <v>989.81</v>
      </c>
      <c r="I91" s="382">
        <v>703.81</v>
      </c>
      <c r="J91" s="436">
        <v>286</v>
      </c>
      <c r="K91" s="437">
        <v>19.14</v>
      </c>
      <c r="L91" s="435" t="s">
        <v>533</v>
      </c>
      <c r="M91" s="438">
        <v>19.14</v>
      </c>
      <c r="N91" s="435">
        <v>28.470000000000127</v>
      </c>
      <c r="O91" s="430"/>
      <c r="P91" s="411"/>
      <c r="Q91" s="428"/>
    </row>
    <row r="92" spans="1:17" ht="23.1" customHeight="1">
      <c r="A92" s="410" t="s">
        <v>510</v>
      </c>
      <c r="B92" s="410" t="s">
        <v>511</v>
      </c>
      <c r="C92" s="388" t="s">
        <v>468</v>
      </c>
      <c r="D92" s="434">
        <v>1310.98</v>
      </c>
      <c r="E92" s="435">
        <v>885.83</v>
      </c>
      <c r="F92" s="435">
        <v>425.15000000000009</v>
      </c>
      <c r="G92" s="435">
        <v>0</v>
      </c>
      <c r="H92" s="427">
        <v>1278.83</v>
      </c>
      <c r="I92" s="382">
        <v>885.83</v>
      </c>
      <c r="J92" s="436">
        <v>393</v>
      </c>
      <c r="K92" s="437">
        <v>0</v>
      </c>
      <c r="L92" s="435" t="s">
        <v>533</v>
      </c>
      <c r="M92" s="438">
        <v>0</v>
      </c>
      <c r="N92" s="435">
        <v>32.149999999999977</v>
      </c>
      <c r="O92" s="430"/>
      <c r="P92" s="411"/>
      <c r="Q92" s="428"/>
    </row>
    <row r="93" spans="1:17" ht="23.1" customHeight="1">
      <c r="A93" s="443" t="s">
        <v>253</v>
      </c>
      <c r="B93" s="410" t="s">
        <v>254</v>
      </c>
      <c r="C93" s="388" t="s">
        <v>468</v>
      </c>
      <c r="D93" s="434">
        <v>612.73</v>
      </c>
      <c r="E93" s="435">
        <v>413.28000000000003</v>
      </c>
      <c r="F93" s="435">
        <v>199.45</v>
      </c>
      <c r="G93" s="435">
        <v>0</v>
      </c>
      <c r="H93" s="427">
        <v>528.28</v>
      </c>
      <c r="I93" s="382">
        <v>413.28000000000003</v>
      </c>
      <c r="J93" s="436">
        <v>115</v>
      </c>
      <c r="K93" s="437">
        <v>76.02</v>
      </c>
      <c r="L93" s="435" t="s">
        <v>533</v>
      </c>
      <c r="M93" s="438">
        <v>76.02</v>
      </c>
      <c r="N93" s="435">
        <v>8.4299999999999926</v>
      </c>
      <c r="O93" s="430"/>
      <c r="P93" s="411"/>
      <c r="Q93" s="428"/>
    </row>
    <row r="94" spans="1:17" ht="23.1" customHeight="1">
      <c r="A94" s="410" t="s">
        <v>512</v>
      </c>
      <c r="B94" s="410" t="s">
        <v>240</v>
      </c>
      <c r="C94" s="388" t="s">
        <v>468</v>
      </c>
      <c r="D94" s="434">
        <v>1307.5</v>
      </c>
      <c r="E94" s="435">
        <v>884.02</v>
      </c>
      <c r="F94" s="435">
        <v>423.48</v>
      </c>
      <c r="G94" s="435">
        <v>0</v>
      </c>
      <c r="H94" s="427">
        <v>1269.02</v>
      </c>
      <c r="I94" s="382">
        <v>884.02</v>
      </c>
      <c r="J94" s="436">
        <v>385</v>
      </c>
      <c r="K94" s="437">
        <v>0</v>
      </c>
      <c r="L94" s="435" t="s">
        <v>533</v>
      </c>
      <c r="M94" s="438">
        <v>0</v>
      </c>
      <c r="N94" s="435">
        <v>38.480000000000018</v>
      </c>
      <c r="O94" s="430"/>
      <c r="P94" s="411"/>
      <c r="Q94" s="428"/>
    </row>
    <row r="95" spans="1:17" s="383" customFormat="1" ht="23.1" customHeight="1">
      <c r="A95" s="740" t="s">
        <v>244</v>
      </c>
      <c r="B95" s="385" t="s">
        <v>33</v>
      </c>
      <c r="D95" s="430">
        <v>1780.46</v>
      </c>
      <c r="E95" s="430">
        <v>1193.48</v>
      </c>
      <c r="F95" s="430">
        <v>586.98</v>
      </c>
      <c r="G95" s="430">
        <v>0</v>
      </c>
      <c r="H95" s="427">
        <v>1721.48</v>
      </c>
      <c r="I95" s="382">
        <v>1193.48</v>
      </c>
      <c r="J95" s="430">
        <v>528</v>
      </c>
      <c r="K95" s="430">
        <v>26.69</v>
      </c>
      <c r="L95" s="430">
        <v>0</v>
      </c>
      <c r="M95" s="430">
        <v>26.69</v>
      </c>
      <c r="N95" s="430">
        <v>32.680000000000064</v>
      </c>
      <c r="O95" s="430">
        <v>0.39</v>
      </c>
      <c r="P95" s="441"/>
      <c r="Q95" s="428"/>
    </row>
    <row r="96" spans="1:17" ht="23.1" customHeight="1">
      <c r="A96" s="741"/>
      <c r="B96" s="410" t="s">
        <v>245</v>
      </c>
      <c r="C96" s="388" t="s">
        <v>468</v>
      </c>
      <c r="D96" s="434">
        <v>970</v>
      </c>
      <c r="E96" s="435">
        <v>652.31999999999994</v>
      </c>
      <c r="F96" s="435">
        <v>317.68000000000006</v>
      </c>
      <c r="G96" s="435">
        <v>0</v>
      </c>
      <c r="H96" s="427">
        <v>937.31999999999994</v>
      </c>
      <c r="I96" s="382">
        <v>652.31999999999994</v>
      </c>
      <c r="J96" s="436">
        <v>285</v>
      </c>
      <c r="K96" s="437">
        <v>0</v>
      </c>
      <c r="L96" s="435" t="s">
        <v>533</v>
      </c>
      <c r="M96" s="438">
        <v>0</v>
      </c>
      <c r="N96" s="435">
        <v>32.680000000000064</v>
      </c>
      <c r="O96" s="456" t="s">
        <v>198</v>
      </c>
      <c r="P96" s="456" t="s">
        <v>531</v>
      </c>
      <c r="Q96" s="428"/>
    </row>
    <row r="97" spans="1:237" ht="23.1" customHeight="1">
      <c r="A97" s="742"/>
      <c r="B97" s="410" t="s">
        <v>246</v>
      </c>
      <c r="C97" s="388" t="s">
        <v>468</v>
      </c>
      <c r="D97" s="434">
        <v>810.46</v>
      </c>
      <c r="E97" s="435">
        <v>541.16000000000008</v>
      </c>
      <c r="F97" s="435">
        <v>269.3</v>
      </c>
      <c r="G97" s="435">
        <v>0</v>
      </c>
      <c r="H97" s="427">
        <v>784.16000000000008</v>
      </c>
      <c r="I97" s="382">
        <v>541.16000000000008</v>
      </c>
      <c r="J97" s="436">
        <v>243</v>
      </c>
      <c r="K97" s="437">
        <v>26.69</v>
      </c>
      <c r="L97" s="435" t="s">
        <v>533</v>
      </c>
      <c r="M97" s="438">
        <v>26.69</v>
      </c>
      <c r="N97" s="435">
        <v>0</v>
      </c>
      <c r="O97" s="432">
        <v>0.39</v>
      </c>
      <c r="P97" s="411"/>
      <c r="Q97" s="428"/>
    </row>
    <row r="98" spans="1:237" ht="23.1" customHeight="1">
      <c r="A98" s="410" t="s">
        <v>225</v>
      </c>
      <c r="B98" s="410" t="s">
        <v>226</v>
      </c>
      <c r="C98" s="388" t="s">
        <v>468</v>
      </c>
      <c r="D98" s="434">
        <v>859.14999999999986</v>
      </c>
      <c r="E98" s="435">
        <v>584.6099999999999</v>
      </c>
      <c r="F98" s="435">
        <v>274.54000000000002</v>
      </c>
      <c r="G98" s="435">
        <v>0</v>
      </c>
      <c r="H98" s="427">
        <v>824.6099999999999</v>
      </c>
      <c r="I98" s="382">
        <v>584.6099999999999</v>
      </c>
      <c r="J98" s="436">
        <v>240</v>
      </c>
      <c r="K98" s="437">
        <v>2.96</v>
      </c>
      <c r="L98" s="435" t="s">
        <v>533</v>
      </c>
      <c r="M98" s="438">
        <v>2.96</v>
      </c>
      <c r="N98" s="435">
        <v>31.579999999999963</v>
      </c>
      <c r="O98" s="430"/>
      <c r="P98" s="411"/>
      <c r="Q98" s="428"/>
    </row>
    <row r="99" spans="1:237" ht="23.1" customHeight="1">
      <c r="A99" s="410" t="s">
        <v>242</v>
      </c>
      <c r="B99" s="410" t="s">
        <v>243</v>
      </c>
      <c r="C99" s="388" t="s">
        <v>468</v>
      </c>
      <c r="D99" s="434">
        <v>467.34000000000003</v>
      </c>
      <c r="E99" s="435">
        <v>317.12</v>
      </c>
      <c r="F99" s="435">
        <v>150.22000000000003</v>
      </c>
      <c r="G99" s="435">
        <v>0</v>
      </c>
      <c r="H99" s="427">
        <v>421.12</v>
      </c>
      <c r="I99" s="382">
        <v>317.12</v>
      </c>
      <c r="J99" s="436">
        <v>104</v>
      </c>
      <c r="K99" s="437">
        <v>38.92</v>
      </c>
      <c r="L99" s="435" t="s">
        <v>533</v>
      </c>
      <c r="M99" s="438">
        <v>38.92</v>
      </c>
      <c r="N99" s="435">
        <v>7.3000000000000256</v>
      </c>
      <c r="O99" s="430"/>
      <c r="P99" s="411"/>
      <c r="Q99" s="428"/>
    </row>
    <row r="100" spans="1:237" ht="23.1" customHeight="1">
      <c r="A100" s="410" t="s">
        <v>237</v>
      </c>
      <c r="B100" s="410" t="s">
        <v>238</v>
      </c>
      <c r="C100" s="449" t="s">
        <v>468</v>
      </c>
      <c r="D100" s="434">
        <v>402.04</v>
      </c>
      <c r="E100" s="435">
        <v>271.62</v>
      </c>
      <c r="F100" s="435">
        <v>130.42000000000002</v>
      </c>
      <c r="G100" s="435">
        <v>0</v>
      </c>
      <c r="H100" s="427">
        <v>392.62</v>
      </c>
      <c r="I100" s="382">
        <v>271.62</v>
      </c>
      <c r="J100" s="436">
        <v>121</v>
      </c>
      <c r="K100" s="437">
        <v>0</v>
      </c>
      <c r="L100" s="435" t="s">
        <v>533</v>
      </c>
      <c r="M100" s="438">
        <v>0</v>
      </c>
      <c r="N100" s="435">
        <v>9.4200000000000159</v>
      </c>
      <c r="O100" s="430"/>
      <c r="P100" s="411"/>
      <c r="Q100" s="428"/>
    </row>
    <row r="101" spans="1:237" ht="23.1" customHeight="1">
      <c r="A101" s="410" t="s">
        <v>363</v>
      </c>
      <c r="B101" s="410" t="s">
        <v>228</v>
      </c>
      <c r="C101" s="449" t="s">
        <v>451</v>
      </c>
      <c r="D101" s="434">
        <v>1062.47</v>
      </c>
      <c r="E101" s="435">
        <v>716.12</v>
      </c>
      <c r="F101" s="435">
        <v>346.35</v>
      </c>
      <c r="G101" s="435">
        <v>0</v>
      </c>
      <c r="H101" s="427">
        <v>933.12</v>
      </c>
      <c r="I101" s="382">
        <v>716.12</v>
      </c>
      <c r="J101" s="436">
        <v>217</v>
      </c>
      <c r="K101" s="437">
        <v>100.25</v>
      </c>
      <c r="L101" s="435" t="s">
        <v>533</v>
      </c>
      <c r="M101" s="438">
        <v>100.25</v>
      </c>
      <c r="N101" s="435">
        <v>29.100000000000023</v>
      </c>
      <c r="O101" s="430"/>
      <c r="P101" s="411"/>
      <c r="Q101" s="428"/>
    </row>
    <row r="102" spans="1:237" ht="23.1" customHeight="1">
      <c r="A102" s="410" t="s">
        <v>365</v>
      </c>
      <c r="B102" s="410" t="s">
        <v>236</v>
      </c>
      <c r="C102" s="388" t="s">
        <v>468</v>
      </c>
      <c r="D102" s="434">
        <v>545.44000000000005</v>
      </c>
      <c r="E102" s="435">
        <v>371.90000000000003</v>
      </c>
      <c r="F102" s="435">
        <v>173.53999999999996</v>
      </c>
      <c r="G102" s="435">
        <v>0</v>
      </c>
      <c r="H102" s="427">
        <v>468.90000000000003</v>
      </c>
      <c r="I102" s="382">
        <v>371.90000000000003</v>
      </c>
      <c r="J102" s="436">
        <v>97</v>
      </c>
      <c r="K102" s="437">
        <v>56.3</v>
      </c>
      <c r="L102" s="435" t="s">
        <v>533</v>
      </c>
      <c r="M102" s="438">
        <v>56.3</v>
      </c>
      <c r="N102" s="435">
        <v>20.240000000000023</v>
      </c>
      <c r="O102" s="430"/>
      <c r="P102" s="411"/>
      <c r="Q102" s="428"/>
    </row>
    <row r="103" spans="1:237" ht="23.1" customHeight="1">
      <c r="A103" s="410" t="s">
        <v>247</v>
      </c>
      <c r="B103" s="410" t="s">
        <v>248</v>
      </c>
      <c r="C103" s="388" t="s">
        <v>468</v>
      </c>
      <c r="D103" s="434">
        <v>699.93999999999994</v>
      </c>
      <c r="E103" s="435">
        <v>472.71999999999997</v>
      </c>
      <c r="F103" s="435">
        <v>227.21999999999997</v>
      </c>
      <c r="G103" s="435">
        <v>0</v>
      </c>
      <c r="H103" s="427">
        <v>620.72</v>
      </c>
      <c r="I103" s="382">
        <v>472.71999999999997</v>
      </c>
      <c r="J103" s="436">
        <v>148</v>
      </c>
      <c r="K103" s="437">
        <v>22.96</v>
      </c>
      <c r="L103" s="435" t="s">
        <v>533</v>
      </c>
      <c r="M103" s="438">
        <v>22.96</v>
      </c>
      <c r="N103" s="435">
        <v>56.25999999999997</v>
      </c>
      <c r="O103" s="430"/>
      <c r="P103" s="411"/>
      <c r="Q103" s="428"/>
    </row>
    <row r="104" spans="1:237" ht="23.1" customHeight="1">
      <c r="A104" s="410" t="s">
        <v>513</v>
      </c>
      <c r="B104" s="410" t="s">
        <v>252</v>
      </c>
      <c r="C104" s="388" t="s">
        <v>468</v>
      </c>
      <c r="D104" s="434">
        <v>717.34</v>
      </c>
      <c r="E104" s="435">
        <v>483.76</v>
      </c>
      <c r="F104" s="435">
        <v>233.58000000000004</v>
      </c>
      <c r="G104" s="435">
        <v>0</v>
      </c>
      <c r="H104" s="427">
        <v>613.76</v>
      </c>
      <c r="I104" s="382">
        <v>483.76</v>
      </c>
      <c r="J104" s="436">
        <v>130</v>
      </c>
      <c r="K104" s="437">
        <v>75.63</v>
      </c>
      <c r="L104" s="435" t="s">
        <v>533</v>
      </c>
      <c r="M104" s="438">
        <v>75.63</v>
      </c>
      <c r="N104" s="435">
        <v>27.950000000000045</v>
      </c>
      <c r="O104" s="430"/>
      <c r="P104" s="411"/>
      <c r="Q104" s="428"/>
    </row>
    <row r="105" spans="1:237" s="412" customFormat="1" ht="23.1" customHeight="1">
      <c r="A105" s="410" t="s">
        <v>401</v>
      </c>
      <c r="B105" s="410" t="s">
        <v>234</v>
      </c>
      <c r="C105" s="449" t="s">
        <v>468</v>
      </c>
      <c r="D105" s="434">
        <v>900.5</v>
      </c>
      <c r="E105" s="435">
        <v>605.5</v>
      </c>
      <c r="F105" s="435">
        <v>295</v>
      </c>
      <c r="G105" s="435">
        <v>0</v>
      </c>
      <c r="H105" s="427">
        <v>859.5</v>
      </c>
      <c r="I105" s="382">
        <v>605.5</v>
      </c>
      <c r="J105" s="436">
        <v>254</v>
      </c>
      <c r="K105" s="437">
        <v>0</v>
      </c>
      <c r="L105" s="435" t="s">
        <v>533</v>
      </c>
      <c r="M105" s="438">
        <v>0</v>
      </c>
      <c r="N105" s="435">
        <v>41</v>
      </c>
      <c r="O105" s="430"/>
      <c r="P105" s="457"/>
      <c r="Q105" s="428"/>
    </row>
    <row r="106" spans="1:237" s="460" customFormat="1" ht="23.1" customHeight="1">
      <c r="A106" s="443" t="s">
        <v>514</v>
      </c>
      <c r="B106" s="458" t="s">
        <v>467</v>
      </c>
      <c r="C106" s="459" t="s">
        <v>451</v>
      </c>
      <c r="D106" s="437">
        <v>201.9</v>
      </c>
      <c r="E106" s="445">
        <v>8</v>
      </c>
      <c r="F106" s="445">
        <v>165.9</v>
      </c>
      <c r="G106" s="445">
        <v>28</v>
      </c>
      <c r="H106" s="427">
        <v>135</v>
      </c>
      <c r="I106" s="382">
        <v>8</v>
      </c>
      <c r="J106" s="445">
        <v>127</v>
      </c>
      <c r="K106" s="437">
        <v>5.4000000000000057</v>
      </c>
      <c r="L106" s="445">
        <v>5.4000000000000057</v>
      </c>
      <c r="M106" s="446">
        <v>0</v>
      </c>
      <c r="N106" s="435">
        <v>33.5</v>
      </c>
      <c r="O106" s="431"/>
      <c r="P106" s="447"/>
      <c r="Q106" s="428"/>
      <c r="R106" s="423"/>
      <c r="S106" s="423"/>
      <c r="T106" s="423"/>
      <c r="U106" s="423"/>
      <c r="V106" s="423"/>
      <c r="W106" s="423"/>
      <c r="X106" s="423"/>
      <c r="Y106" s="423"/>
      <c r="Z106" s="423"/>
      <c r="AA106" s="423"/>
      <c r="AB106" s="423"/>
      <c r="AC106" s="423"/>
      <c r="AD106" s="423"/>
      <c r="AE106" s="423"/>
      <c r="AF106" s="423"/>
      <c r="AG106" s="423"/>
      <c r="AH106" s="423"/>
      <c r="AI106" s="423"/>
      <c r="AJ106" s="423"/>
      <c r="AK106" s="423"/>
      <c r="AL106" s="423"/>
      <c r="AM106" s="423"/>
      <c r="AN106" s="423"/>
      <c r="AO106" s="423"/>
      <c r="AP106" s="423"/>
      <c r="AQ106" s="423"/>
      <c r="AR106" s="423"/>
      <c r="AS106" s="423"/>
      <c r="AT106" s="423"/>
      <c r="AU106" s="423"/>
      <c r="AV106" s="423"/>
      <c r="AW106" s="423"/>
      <c r="AX106" s="423"/>
      <c r="AY106" s="423"/>
      <c r="AZ106" s="423"/>
      <c r="BA106" s="423"/>
      <c r="BB106" s="423"/>
      <c r="BC106" s="423"/>
      <c r="BD106" s="423"/>
      <c r="BE106" s="423"/>
      <c r="BF106" s="423"/>
      <c r="BG106" s="423"/>
      <c r="BH106" s="423"/>
      <c r="BI106" s="423"/>
      <c r="BJ106" s="423"/>
      <c r="BK106" s="423"/>
      <c r="BL106" s="423"/>
      <c r="BM106" s="423"/>
      <c r="BN106" s="423"/>
      <c r="BO106" s="423"/>
      <c r="BP106" s="423"/>
      <c r="BQ106" s="423"/>
      <c r="BR106" s="423"/>
      <c r="BS106" s="423"/>
      <c r="BT106" s="423"/>
      <c r="BU106" s="423"/>
      <c r="BV106" s="423"/>
      <c r="BW106" s="423"/>
      <c r="BX106" s="423"/>
      <c r="BY106" s="423"/>
      <c r="BZ106" s="423"/>
      <c r="CA106" s="423"/>
      <c r="CB106" s="423"/>
      <c r="CC106" s="423"/>
      <c r="CD106" s="423"/>
      <c r="CE106" s="423"/>
      <c r="CF106" s="423"/>
      <c r="CG106" s="423"/>
      <c r="CH106" s="423"/>
      <c r="CI106" s="423"/>
      <c r="CJ106" s="423"/>
      <c r="CK106" s="423"/>
      <c r="CL106" s="423"/>
      <c r="CM106" s="423"/>
      <c r="CN106" s="423"/>
      <c r="CO106" s="423"/>
      <c r="CP106" s="423"/>
      <c r="CQ106" s="423"/>
      <c r="CR106" s="423"/>
      <c r="CS106" s="423"/>
      <c r="CT106" s="423"/>
      <c r="CU106" s="423"/>
      <c r="CV106" s="423"/>
      <c r="CW106" s="423"/>
      <c r="CX106" s="423"/>
      <c r="CY106" s="423"/>
      <c r="CZ106" s="423"/>
      <c r="DA106" s="423"/>
      <c r="DB106" s="423"/>
      <c r="DC106" s="423"/>
      <c r="DD106" s="423"/>
      <c r="DE106" s="423"/>
      <c r="DF106" s="423"/>
      <c r="DG106" s="423"/>
      <c r="DH106" s="423"/>
      <c r="DI106" s="423"/>
      <c r="DJ106" s="423"/>
      <c r="DK106" s="423"/>
      <c r="DL106" s="423"/>
      <c r="DM106" s="423"/>
      <c r="DN106" s="423"/>
      <c r="DO106" s="423"/>
      <c r="DP106" s="423"/>
      <c r="DQ106" s="423"/>
      <c r="DR106" s="423"/>
      <c r="DS106" s="423"/>
      <c r="DT106" s="423"/>
      <c r="DU106" s="423"/>
      <c r="DV106" s="423"/>
      <c r="DW106" s="423"/>
      <c r="DX106" s="423"/>
      <c r="DY106" s="423"/>
      <c r="DZ106" s="423"/>
      <c r="EA106" s="423"/>
      <c r="EB106" s="423"/>
      <c r="EC106" s="423"/>
      <c r="ED106" s="423"/>
      <c r="EE106" s="423"/>
      <c r="EF106" s="423"/>
      <c r="EG106" s="423"/>
      <c r="EH106" s="423"/>
      <c r="EI106" s="423"/>
      <c r="EJ106" s="423"/>
      <c r="EK106" s="423"/>
      <c r="EL106" s="423"/>
      <c r="EM106" s="423"/>
      <c r="EN106" s="423"/>
      <c r="EO106" s="423"/>
      <c r="EP106" s="423"/>
      <c r="EQ106" s="423"/>
      <c r="ER106" s="423"/>
      <c r="ES106" s="423"/>
      <c r="ET106" s="423"/>
      <c r="EU106" s="423"/>
      <c r="EV106" s="423"/>
      <c r="EW106" s="423"/>
      <c r="EX106" s="423"/>
      <c r="EY106" s="423"/>
      <c r="EZ106" s="423"/>
      <c r="FA106" s="423"/>
      <c r="FB106" s="423"/>
      <c r="FC106" s="423"/>
      <c r="FD106" s="423"/>
      <c r="FE106" s="423"/>
      <c r="FF106" s="423"/>
      <c r="FG106" s="423"/>
      <c r="FH106" s="423"/>
      <c r="FI106" s="423"/>
      <c r="FJ106" s="423"/>
      <c r="FK106" s="423"/>
      <c r="FL106" s="423"/>
      <c r="FM106" s="423"/>
      <c r="FN106" s="423"/>
      <c r="FO106" s="423"/>
      <c r="FP106" s="423"/>
      <c r="FQ106" s="423"/>
      <c r="FR106" s="423"/>
      <c r="FS106" s="423"/>
      <c r="FT106" s="423"/>
      <c r="FU106" s="423"/>
      <c r="FV106" s="423"/>
      <c r="FW106" s="423"/>
      <c r="FX106" s="423"/>
      <c r="FY106" s="423"/>
      <c r="FZ106" s="423"/>
      <c r="GA106" s="423"/>
      <c r="GB106" s="423"/>
      <c r="GC106" s="423"/>
      <c r="GD106" s="423"/>
      <c r="GE106" s="423"/>
      <c r="GF106" s="423"/>
      <c r="GG106" s="423"/>
      <c r="GH106" s="423"/>
      <c r="GI106" s="423"/>
      <c r="GJ106" s="423"/>
      <c r="GK106" s="423"/>
      <c r="GL106" s="423"/>
      <c r="GM106" s="423"/>
      <c r="GN106" s="423"/>
      <c r="GO106" s="423"/>
      <c r="GP106" s="423"/>
      <c r="GQ106" s="423"/>
      <c r="GR106" s="423"/>
      <c r="GS106" s="423"/>
      <c r="GT106" s="423"/>
      <c r="GU106" s="423"/>
      <c r="GV106" s="423"/>
      <c r="GW106" s="423"/>
      <c r="GX106" s="423"/>
      <c r="GY106" s="423"/>
      <c r="GZ106" s="423"/>
      <c r="HA106" s="423"/>
      <c r="HB106" s="423"/>
      <c r="HC106" s="423"/>
      <c r="HD106" s="423"/>
      <c r="HE106" s="423"/>
      <c r="HF106" s="423"/>
      <c r="HG106" s="423"/>
      <c r="HH106" s="423"/>
      <c r="HI106" s="423"/>
      <c r="HJ106" s="423"/>
      <c r="HK106" s="423"/>
      <c r="HL106" s="423"/>
      <c r="HM106" s="423"/>
      <c r="HN106" s="423"/>
      <c r="HO106" s="423"/>
      <c r="HP106" s="423"/>
      <c r="HQ106" s="423"/>
      <c r="HR106" s="423"/>
      <c r="HS106" s="423"/>
      <c r="HT106" s="423"/>
      <c r="HU106" s="423"/>
      <c r="HV106" s="423"/>
      <c r="HW106" s="423"/>
      <c r="HX106" s="423"/>
      <c r="HY106" s="423"/>
      <c r="HZ106" s="423"/>
      <c r="IA106" s="423"/>
      <c r="IB106" s="423"/>
      <c r="IC106" s="423"/>
    </row>
    <row r="107" spans="1:237" s="413" customFormat="1" ht="24" customHeight="1">
      <c r="A107" s="461"/>
      <c r="B107" s="433" t="s">
        <v>515</v>
      </c>
      <c r="C107" s="388" t="s">
        <v>468</v>
      </c>
      <c r="D107" s="434">
        <v>475.59</v>
      </c>
      <c r="E107" s="435">
        <v>304.70999999999998</v>
      </c>
      <c r="F107" s="435">
        <v>170.88</v>
      </c>
      <c r="G107" s="435">
        <v>0</v>
      </c>
      <c r="H107" s="427">
        <v>437.71</v>
      </c>
      <c r="I107" s="382">
        <v>304.70999999999998</v>
      </c>
      <c r="J107" s="436">
        <v>133</v>
      </c>
      <c r="K107" s="437">
        <v>0</v>
      </c>
      <c r="L107" s="435" t="s">
        <v>533</v>
      </c>
      <c r="M107" s="438">
        <v>0</v>
      </c>
      <c r="N107" s="435">
        <v>37.879999999999995</v>
      </c>
      <c r="O107" s="430"/>
      <c r="P107" s="439"/>
      <c r="Q107" s="428"/>
    </row>
    <row r="108" spans="1:237" ht="24.75" customHeight="1">
      <c r="A108" s="411"/>
      <c r="B108" s="410" t="s">
        <v>516</v>
      </c>
      <c r="C108" s="388" t="s">
        <v>468</v>
      </c>
      <c r="D108" s="434">
        <v>434.62</v>
      </c>
      <c r="E108" s="435">
        <v>294.16999999999996</v>
      </c>
      <c r="F108" s="435">
        <v>140.45000000000002</v>
      </c>
      <c r="G108" s="435">
        <v>0</v>
      </c>
      <c r="H108" s="427">
        <v>425.16999999999996</v>
      </c>
      <c r="I108" s="382">
        <v>294.16999999999996</v>
      </c>
      <c r="J108" s="436">
        <v>131</v>
      </c>
      <c r="K108" s="437">
        <v>0</v>
      </c>
      <c r="L108" s="435" t="s">
        <v>533</v>
      </c>
      <c r="M108" s="438">
        <v>0</v>
      </c>
      <c r="N108" s="435">
        <v>9.4500000000000455</v>
      </c>
      <c r="O108" s="430"/>
      <c r="P108" s="439"/>
      <c r="Q108" s="428"/>
    </row>
    <row r="109" spans="1:237" ht="23.1" customHeight="1">
      <c r="A109" s="740" t="s">
        <v>267</v>
      </c>
      <c r="B109" s="385" t="s">
        <v>33</v>
      </c>
      <c r="C109" s="388"/>
      <c r="D109" s="462">
        <v>6007.7900000000009</v>
      </c>
      <c r="E109" s="462">
        <v>4066.39</v>
      </c>
      <c r="F109" s="462">
        <v>1941.4</v>
      </c>
      <c r="G109" s="462">
        <v>0</v>
      </c>
      <c r="H109" s="427">
        <v>5773.3899999999994</v>
      </c>
      <c r="I109" s="382">
        <v>4066.39</v>
      </c>
      <c r="J109" s="462">
        <v>1707</v>
      </c>
      <c r="K109" s="431">
        <v>120.95</v>
      </c>
      <c r="L109" s="431">
        <v>0</v>
      </c>
      <c r="M109" s="431">
        <v>120.95</v>
      </c>
      <c r="N109" s="431">
        <v>113.45000000000023</v>
      </c>
      <c r="O109" s="462">
        <v>0</v>
      </c>
      <c r="P109" s="439"/>
      <c r="Q109" s="428"/>
    </row>
    <row r="110" spans="1:237" s="414" customFormat="1" ht="23.1" customHeight="1">
      <c r="A110" s="741"/>
      <c r="B110" s="410" t="s">
        <v>518</v>
      </c>
      <c r="C110" s="388" t="s">
        <v>451</v>
      </c>
      <c r="D110" s="434">
        <v>2428.58</v>
      </c>
      <c r="E110" s="435">
        <v>1643.07</v>
      </c>
      <c r="F110" s="435">
        <v>785.51</v>
      </c>
      <c r="G110" s="435">
        <v>0</v>
      </c>
      <c r="H110" s="427">
        <v>2378.0699999999997</v>
      </c>
      <c r="I110" s="382">
        <v>1643.07</v>
      </c>
      <c r="J110" s="436">
        <v>735</v>
      </c>
      <c r="K110" s="437">
        <v>0</v>
      </c>
      <c r="L110" s="435" t="s">
        <v>533</v>
      </c>
      <c r="M110" s="438">
        <v>0</v>
      </c>
      <c r="N110" s="435">
        <v>50.509999999999991</v>
      </c>
      <c r="O110" s="430"/>
      <c r="P110" s="463"/>
      <c r="Q110" s="428"/>
    </row>
    <row r="111" spans="1:237" ht="23.1" customHeight="1">
      <c r="A111" s="741"/>
      <c r="B111" s="410" t="s">
        <v>519</v>
      </c>
      <c r="C111" s="449" t="s">
        <v>451</v>
      </c>
      <c r="D111" s="434">
        <v>1952.39</v>
      </c>
      <c r="E111" s="435">
        <v>1319.51</v>
      </c>
      <c r="F111" s="435">
        <v>632.88000000000011</v>
      </c>
      <c r="G111" s="435">
        <v>0</v>
      </c>
      <c r="H111" s="427">
        <v>1817.51</v>
      </c>
      <c r="I111" s="382">
        <v>1319.51</v>
      </c>
      <c r="J111" s="436">
        <v>498</v>
      </c>
      <c r="K111" s="437">
        <v>120.95</v>
      </c>
      <c r="L111" s="435" t="s">
        <v>533</v>
      </c>
      <c r="M111" s="438">
        <v>120.95</v>
      </c>
      <c r="N111" s="435">
        <v>13.930000000000106</v>
      </c>
      <c r="O111" s="430"/>
      <c r="P111" s="411"/>
      <c r="Q111" s="428"/>
    </row>
    <row r="112" spans="1:237" ht="23.1" customHeight="1">
      <c r="A112" s="741"/>
      <c r="B112" s="410" t="s">
        <v>520</v>
      </c>
      <c r="C112" s="449" t="s">
        <v>451</v>
      </c>
      <c r="D112" s="434">
        <v>1313.8200000000002</v>
      </c>
      <c r="E112" s="435">
        <v>891.33</v>
      </c>
      <c r="F112" s="435">
        <v>422.49</v>
      </c>
      <c r="G112" s="435">
        <v>0</v>
      </c>
      <c r="H112" s="427">
        <v>1270.33</v>
      </c>
      <c r="I112" s="382">
        <v>891.33</v>
      </c>
      <c r="J112" s="436">
        <v>379</v>
      </c>
      <c r="K112" s="437">
        <v>0</v>
      </c>
      <c r="L112" s="435" t="s">
        <v>533</v>
      </c>
      <c r="M112" s="438">
        <v>0</v>
      </c>
      <c r="N112" s="435">
        <v>43.490000000000123</v>
      </c>
      <c r="O112" s="430"/>
      <c r="P112" s="411"/>
      <c r="Q112" s="428"/>
    </row>
    <row r="113" spans="1:17" s="465" customFormat="1" ht="31.5" customHeight="1">
      <c r="A113" s="742"/>
      <c r="B113" s="443" t="s">
        <v>521</v>
      </c>
      <c r="C113" s="444" t="s">
        <v>468</v>
      </c>
      <c r="D113" s="437">
        <v>313</v>
      </c>
      <c r="E113" s="435">
        <v>212.48</v>
      </c>
      <c r="F113" s="435">
        <v>100.52000000000001</v>
      </c>
      <c r="G113" s="435">
        <v>0</v>
      </c>
      <c r="H113" s="427">
        <v>307.48</v>
      </c>
      <c r="I113" s="382">
        <v>212.48</v>
      </c>
      <c r="J113" s="436">
        <v>95</v>
      </c>
      <c r="K113" s="437">
        <v>0</v>
      </c>
      <c r="L113" s="435" t="s">
        <v>533</v>
      </c>
      <c r="M113" s="446">
        <v>0</v>
      </c>
      <c r="N113" s="435">
        <v>5.5200000000000102</v>
      </c>
      <c r="O113" s="430"/>
      <c r="P113" s="464"/>
      <c r="Q113" s="428"/>
    </row>
    <row r="114" spans="1:17">
      <c r="A114" s="466"/>
      <c r="B114" s="466"/>
      <c r="C114" s="466"/>
      <c r="D114" s="466"/>
      <c r="E114" s="467"/>
      <c r="F114" s="466"/>
      <c r="G114" s="467"/>
      <c r="H114" s="466"/>
      <c r="I114" s="466"/>
      <c r="J114" s="466"/>
      <c r="K114" s="468"/>
      <c r="L114" s="416"/>
      <c r="M114" s="416"/>
    </row>
    <row r="115" spans="1:17">
      <c r="B115" s="401" t="s">
        <v>532</v>
      </c>
      <c r="C115" s="415"/>
      <c r="E115" s="467"/>
      <c r="G115" s="467"/>
    </row>
    <row r="116" spans="1:17">
      <c r="E116" s="467"/>
      <c r="G116" s="467"/>
    </row>
    <row r="117" spans="1:17">
      <c r="G117" s="467"/>
    </row>
  </sheetData>
  <mergeCells count="43">
    <mergeCell ref="A2:O2"/>
    <mergeCell ref="A4:A7"/>
    <mergeCell ref="B4:B7"/>
    <mergeCell ref="C4:C7"/>
    <mergeCell ref="D4:G5"/>
    <mergeCell ref="H4:J5"/>
    <mergeCell ref="K4:M5"/>
    <mergeCell ref="N4:N5"/>
    <mergeCell ref="O4:O5"/>
    <mergeCell ref="O6:O7"/>
    <mergeCell ref="P4:P7"/>
    <mergeCell ref="D6:D7"/>
    <mergeCell ref="E6:E7"/>
    <mergeCell ref="F6:F7"/>
    <mergeCell ref="G6:G7"/>
    <mergeCell ref="H6:H7"/>
    <mergeCell ref="I6:I7"/>
    <mergeCell ref="J6:J7"/>
    <mergeCell ref="K6:K7"/>
    <mergeCell ref="A19:A21"/>
    <mergeCell ref="L6:L7"/>
    <mergeCell ref="M6:M7"/>
    <mergeCell ref="N6:N7"/>
    <mergeCell ref="A8:C8"/>
    <mergeCell ref="A9:C9"/>
    <mergeCell ref="A10:A12"/>
    <mergeCell ref="A13:A15"/>
    <mergeCell ref="A16:A18"/>
    <mergeCell ref="A87:A89"/>
    <mergeCell ref="A95:A97"/>
    <mergeCell ref="A109:A113"/>
    <mergeCell ref="A58:A60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3:A5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G21" sqref="G21"/>
    </sheetView>
  </sheetViews>
  <sheetFormatPr defaultColWidth="8.875" defaultRowHeight="14.25"/>
  <cols>
    <col min="1" max="1" width="8.5" style="373" customWidth="1"/>
    <col min="2" max="2" width="17.375" style="373" bestFit="1" customWidth="1"/>
    <col min="3" max="3" width="12.25" style="374" bestFit="1" customWidth="1"/>
    <col min="4" max="6" width="6.75" style="375" bestFit="1" customWidth="1"/>
    <col min="7" max="7" width="10.5" style="376" bestFit="1" customWidth="1"/>
    <col min="8" max="13" width="9" style="375" customWidth="1"/>
    <col min="14" max="14" width="9" style="376" customWidth="1"/>
    <col min="15" max="15" width="11.375" style="376" customWidth="1"/>
    <col min="16" max="16" width="9" style="376" customWidth="1"/>
    <col min="17" max="22" width="9" style="375" customWidth="1"/>
    <col min="23" max="25" width="9" style="376" customWidth="1"/>
    <col min="26" max="26" width="9" style="378" customWidth="1"/>
    <col min="27" max="27" width="13.25" style="379" customWidth="1"/>
    <col min="28" max="29" width="9" style="378" customWidth="1"/>
    <col min="30" max="30" width="11.625" style="373" customWidth="1"/>
    <col min="31" max="32" width="10" style="373" bestFit="1" customWidth="1"/>
    <col min="33" max="256" width="8.875" style="373"/>
    <col min="257" max="257" width="8.5" style="373" customWidth="1"/>
    <col min="258" max="258" width="17.375" style="373" bestFit="1" customWidth="1"/>
    <col min="259" max="259" width="12.25" style="373" bestFit="1" customWidth="1"/>
    <col min="260" max="262" width="6.75" style="373" bestFit="1" customWidth="1"/>
    <col min="263" max="263" width="10.5" style="373" bestFit="1" customWidth="1"/>
    <col min="264" max="270" width="9" style="373" customWidth="1"/>
    <col min="271" max="271" width="11.375" style="373" customWidth="1"/>
    <col min="272" max="282" width="9" style="373" customWidth="1"/>
    <col min="283" max="283" width="13.25" style="373" customWidth="1"/>
    <col min="284" max="285" width="9" style="373" customWidth="1"/>
    <col min="286" max="286" width="11.625" style="373" customWidth="1"/>
    <col min="287" max="288" width="10" style="373" bestFit="1" customWidth="1"/>
    <col min="289" max="512" width="8.875" style="373"/>
    <col min="513" max="513" width="8.5" style="373" customWidth="1"/>
    <col min="514" max="514" width="17.375" style="373" bestFit="1" customWidth="1"/>
    <col min="515" max="515" width="12.25" style="373" bestFit="1" customWidth="1"/>
    <col min="516" max="518" width="6.75" style="373" bestFit="1" customWidth="1"/>
    <col min="519" max="519" width="10.5" style="373" bestFit="1" customWidth="1"/>
    <col min="520" max="526" width="9" style="373" customWidth="1"/>
    <col min="527" max="527" width="11.375" style="373" customWidth="1"/>
    <col min="528" max="538" width="9" style="373" customWidth="1"/>
    <col min="539" max="539" width="13.25" style="373" customWidth="1"/>
    <col min="540" max="541" width="9" style="373" customWidth="1"/>
    <col min="542" max="542" width="11.625" style="373" customWidth="1"/>
    <col min="543" max="544" width="10" style="373" bestFit="1" customWidth="1"/>
    <col min="545" max="768" width="8.875" style="373"/>
    <col min="769" max="769" width="8.5" style="373" customWidth="1"/>
    <col min="770" max="770" width="17.375" style="373" bestFit="1" customWidth="1"/>
    <col min="771" max="771" width="12.25" style="373" bestFit="1" customWidth="1"/>
    <col min="772" max="774" width="6.75" style="373" bestFit="1" customWidth="1"/>
    <col min="775" max="775" width="10.5" style="373" bestFit="1" customWidth="1"/>
    <col min="776" max="782" width="9" style="373" customWidth="1"/>
    <col min="783" max="783" width="11.375" style="373" customWidth="1"/>
    <col min="784" max="794" width="9" style="373" customWidth="1"/>
    <col min="795" max="795" width="13.25" style="373" customWidth="1"/>
    <col min="796" max="797" width="9" style="373" customWidth="1"/>
    <col min="798" max="798" width="11.625" style="373" customWidth="1"/>
    <col min="799" max="800" width="10" style="373" bestFit="1" customWidth="1"/>
    <col min="801" max="1024" width="8.875" style="373"/>
    <col min="1025" max="1025" width="8.5" style="373" customWidth="1"/>
    <col min="1026" max="1026" width="17.375" style="373" bestFit="1" customWidth="1"/>
    <col min="1027" max="1027" width="12.25" style="373" bestFit="1" customWidth="1"/>
    <col min="1028" max="1030" width="6.75" style="373" bestFit="1" customWidth="1"/>
    <col min="1031" max="1031" width="10.5" style="373" bestFit="1" customWidth="1"/>
    <col min="1032" max="1038" width="9" style="373" customWidth="1"/>
    <col min="1039" max="1039" width="11.375" style="373" customWidth="1"/>
    <col min="1040" max="1050" width="9" style="373" customWidth="1"/>
    <col min="1051" max="1051" width="13.25" style="373" customWidth="1"/>
    <col min="1052" max="1053" width="9" style="373" customWidth="1"/>
    <col min="1054" max="1054" width="11.625" style="373" customWidth="1"/>
    <col min="1055" max="1056" width="10" style="373" bestFit="1" customWidth="1"/>
    <col min="1057" max="1280" width="8.875" style="373"/>
    <col min="1281" max="1281" width="8.5" style="373" customWidth="1"/>
    <col min="1282" max="1282" width="17.375" style="373" bestFit="1" customWidth="1"/>
    <col min="1283" max="1283" width="12.25" style="373" bestFit="1" customWidth="1"/>
    <col min="1284" max="1286" width="6.75" style="373" bestFit="1" customWidth="1"/>
    <col min="1287" max="1287" width="10.5" style="373" bestFit="1" customWidth="1"/>
    <col min="1288" max="1294" width="9" style="373" customWidth="1"/>
    <col min="1295" max="1295" width="11.375" style="373" customWidth="1"/>
    <col min="1296" max="1306" width="9" style="373" customWidth="1"/>
    <col min="1307" max="1307" width="13.25" style="373" customWidth="1"/>
    <col min="1308" max="1309" width="9" style="373" customWidth="1"/>
    <col min="1310" max="1310" width="11.625" style="373" customWidth="1"/>
    <col min="1311" max="1312" width="10" style="373" bestFit="1" customWidth="1"/>
    <col min="1313" max="1536" width="8.875" style="373"/>
    <col min="1537" max="1537" width="8.5" style="373" customWidth="1"/>
    <col min="1538" max="1538" width="17.375" style="373" bestFit="1" customWidth="1"/>
    <col min="1539" max="1539" width="12.25" style="373" bestFit="1" customWidth="1"/>
    <col min="1540" max="1542" width="6.75" style="373" bestFit="1" customWidth="1"/>
    <col min="1543" max="1543" width="10.5" style="373" bestFit="1" customWidth="1"/>
    <col min="1544" max="1550" width="9" style="373" customWidth="1"/>
    <col min="1551" max="1551" width="11.375" style="373" customWidth="1"/>
    <col min="1552" max="1562" width="9" style="373" customWidth="1"/>
    <col min="1563" max="1563" width="13.25" style="373" customWidth="1"/>
    <col min="1564" max="1565" width="9" style="373" customWidth="1"/>
    <col min="1566" max="1566" width="11.625" style="373" customWidth="1"/>
    <col min="1567" max="1568" width="10" style="373" bestFit="1" customWidth="1"/>
    <col min="1569" max="1792" width="8.875" style="373"/>
    <col min="1793" max="1793" width="8.5" style="373" customWidth="1"/>
    <col min="1794" max="1794" width="17.375" style="373" bestFit="1" customWidth="1"/>
    <col min="1795" max="1795" width="12.25" style="373" bestFit="1" customWidth="1"/>
    <col min="1796" max="1798" width="6.75" style="373" bestFit="1" customWidth="1"/>
    <col min="1799" max="1799" width="10.5" style="373" bestFit="1" customWidth="1"/>
    <col min="1800" max="1806" width="9" style="373" customWidth="1"/>
    <col min="1807" max="1807" width="11.375" style="373" customWidth="1"/>
    <col min="1808" max="1818" width="9" style="373" customWidth="1"/>
    <col min="1819" max="1819" width="13.25" style="373" customWidth="1"/>
    <col min="1820" max="1821" width="9" style="373" customWidth="1"/>
    <col min="1822" max="1822" width="11.625" style="373" customWidth="1"/>
    <col min="1823" max="1824" width="10" style="373" bestFit="1" customWidth="1"/>
    <col min="1825" max="2048" width="8.875" style="373"/>
    <col min="2049" max="2049" width="8.5" style="373" customWidth="1"/>
    <col min="2050" max="2050" width="17.375" style="373" bestFit="1" customWidth="1"/>
    <col min="2051" max="2051" width="12.25" style="373" bestFit="1" customWidth="1"/>
    <col min="2052" max="2054" width="6.75" style="373" bestFit="1" customWidth="1"/>
    <col min="2055" max="2055" width="10.5" style="373" bestFit="1" customWidth="1"/>
    <col min="2056" max="2062" width="9" style="373" customWidth="1"/>
    <col min="2063" max="2063" width="11.375" style="373" customWidth="1"/>
    <col min="2064" max="2074" width="9" style="373" customWidth="1"/>
    <col min="2075" max="2075" width="13.25" style="373" customWidth="1"/>
    <col min="2076" max="2077" width="9" style="373" customWidth="1"/>
    <col min="2078" max="2078" width="11.625" style="373" customWidth="1"/>
    <col min="2079" max="2080" width="10" style="373" bestFit="1" customWidth="1"/>
    <col min="2081" max="2304" width="8.875" style="373"/>
    <col min="2305" max="2305" width="8.5" style="373" customWidth="1"/>
    <col min="2306" max="2306" width="17.375" style="373" bestFit="1" customWidth="1"/>
    <col min="2307" max="2307" width="12.25" style="373" bestFit="1" customWidth="1"/>
    <col min="2308" max="2310" width="6.75" style="373" bestFit="1" customWidth="1"/>
    <col min="2311" max="2311" width="10.5" style="373" bestFit="1" customWidth="1"/>
    <col min="2312" max="2318" width="9" style="373" customWidth="1"/>
    <col min="2319" max="2319" width="11.375" style="373" customWidth="1"/>
    <col min="2320" max="2330" width="9" style="373" customWidth="1"/>
    <col min="2331" max="2331" width="13.25" style="373" customWidth="1"/>
    <col min="2332" max="2333" width="9" style="373" customWidth="1"/>
    <col min="2334" max="2334" width="11.625" style="373" customWidth="1"/>
    <col min="2335" max="2336" width="10" style="373" bestFit="1" customWidth="1"/>
    <col min="2337" max="2560" width="8.875" style="373"/>
    <col min="2561" max="2561" width="8.5" style="373" customWidth="1"/>
    <col min="2562" max="2562" width="17.375" style="373" bestFit="1" customWidth="1"/>
    <col min="2563" max="2563" width="12.25" style="373" bestFit="1" customWidth="1"/>
    <col min="2564" max="2566" width="6.75" style="373" bestFit="1" customWidth="1"/>
    <col min="2567" max="2567" width="10.5" style="373" bestFit="1" customWidth="1"/>
    <col min="2568" max="2574" width="9" style="373" customWidth="1"/>
    <col min="2575" max="2575" width="11.375" style="373" customWidth="1"/>
    <col min="2576" max="2586" width="9" style="373" customWidth="1"/>
    <col min="2587" max="2587" width="13.25" style="373" customWidth="1"/>
    <col min="2588" max="2589" width="9" style="373" customWidth="1"/>
    <col min="2590" max="2590" width="11.625" style="373" customWidth="1"/>
    <col min="2591" max="2592" width="10" style="373" bestFit="1" customWidth="1"/>
    <col min="2593" max="2816" width="8.875" style="373"/>
    <col min="2817" max="2817" width="8.5" style="373" customWidth="1"/>
    <col min="2818" max="2818" width="17.375" style="373" bestFit="1" customWidth="1"/>
    <col min="2819" max="2819" width="12.25" style="373" bestFit="1" customWidth="1"/>
    <col min="2820" max="2822" width="6.75" style="373" bestFit="1" customWidth="1"/>
    <col min="2823" max="2823" width="10.5" style="373" bestFit="1" customWidth="1"/>
    <col min="2824" max="2830" width="9" style="373" customWidth="1"/>
    <col min="2831" max="2831" width="11.375" style="373" customWidth="1"/>
    <col min="2832" max="2842" width="9" style="373" customWidth="1"/>
    <col min="2843" max="2843" width="13.25" style="373" customWidth="1"/>
    <col min="2844" max="2845" width="9" style="373" customWidth="1"/>
    <col min="2846" max="2846" width="11.625" style="373" customWidth="1"/>
    <col min="2847" max="2848" width="10" style="373" bestFit="1" customWidth="1"/>
    <col min="2849" max="3072" width="8.875" style="373"/>
    <col min="3073" max="3073" width="8.5" style="373" customWidth="1"/>
    <col min="3074" max="3074" width="17.375" style="373" bestFit="1" customWidth="1"/>
    <col min="3075" max="3075" width="12.25" style="373" bestFit="1" customWidth="1"/>
    <col min="3076" max="3078" width="6.75" style="373" bestFit="1" customWidth="1"/>
    <col min="3079" max="3079" width="10.5" style="373" bestFit="1" customWidth="1"/>
    <col min="3080" max="3086" width="9" style="373" customWidth="1"/>
    <col min="3087" max="3087" width="11.375" style="373" customWidth="1"/>
    <col min="3088" max="3098" width="9" style="373" customWidth="1"/>
    <col min="3099" max="3099" width="13.25" style="373" customWidth="1"/>
    <col min="3100" max="3101" width="9" style="373" customWidth="1"/>
    <col min="3102" max="3102" width="11.625" style="373" customWidth="1"/>
    <col min="3103" max="3104" width="10" style="373" bestFit="1" customWidth="1"/>
    <col min="3105" max="3328" width="8.875" style="373"/>
    <col min="3329" max="3329" width="8.5" style="373" customWidth="1"/>
    <col min="3330" max="3330" width="17.375" style="373" bestFit="1" customWidth="1"/>
    <col min="3331" max="3331" width="12.25" style="373" bestFit="1" customWidth="1"/>
    <col min="3332" max="3334" width="6.75" style="373" bestFit="1" customWidth="1"/>
    <col min="3335" max="3335" width="10.5" style="373" bestFit="1" customWidth="1"/>
    <col min="3336" max="3342" width="9" style="373" customWidth="1"/>
    <col min="3343" max="3343" width="11.375" style="373" customWidth="1"/>
    <col min="3344" max="3354" width="9" style="373" customWidth="1"/>
    <col min="3355" max="3355" width="13.25" style="373" customWidth="1"/>
    <col min="3356" max="3357" width="9" style="373" customWidth="1"/>
    <col min="3358" max="3358" width="11.625" style="373" customWidth="1"/>
    <col min="3359" max="3360" width="10" style="373" bestFit="1" customWidth="1"/>
    <col min="3361" max="3584" width="8.875" style="373"/>
    <col min="3585" max="3585" width="8.5" style="373" customWidth="1"/>
    <col min="3586" max="3586" width="17.375" style="373" bestFit="1" customWidth="1"/>
    <col min="3587" max="3587" width="12.25" style="373" bestFit="1" customWidth="1"/>
    <col min="3588" max="3590" width="6.75" style="373" bestFit="1" customWidth="1"/>
    <col min="3591" max="3591" width="10.5" style="373" bestFit="1" customWidth="1"/>
    <col min="3592" max="3598" width="9" style="373" customWidth="1"/>
    <col min="3599" max="3599" width="11.375" style="373" customWidth="1"/>
    <col min="3600" max="3610" width="9" style="373" customWidth="1"/>
    <col min="3611" max="3611" width="13.25" style="373" customWidth="1"/>
    <col min="3612" max="3613" width="9" style="373" customWidth="1"/>
    <col min="3614" max="3614" width="11.625" style="373" customWidth="1"/>
    <col min="3615" max="3616" width="10" style="373" bestFit="1" customWidth="1"/>
    <col min="3617" max="3840" width="8.875" style="373"/>
    <col min="3841" max="3841" width="8.5" style="373" customWidth="1"/>
    <col min="3842" max="3842" width="17.375" style="373" bestFit="1" customWidth="1"/>
    <col min="3843" max="3843" width="12.25" style="373" bestFit="1" customWidth="1"/>
    <col min="3844" max="3846" width="6.75" style="373" bestFit="1" customWidth="1"/>
    <col min="3847" max="3847" width="10.5" style="373" bestFit="1" customWidth="1"/>
    <col min="3848" max="3854" width="9" style="373" customWidth="1"/>
    <col min="3855" max="3855" width="11.375" style="373" customWidth="1"/>
    <col min="3856" max="3866" width="9" style="373" customWidth="1"/>
    <col min="3867" max="3867" width="13.25" style="373" customWidth="1"/>
    <col min="3868" max="3869" width="9" style="373" customWidth="1"/>
    <col min="3870" max="3870" width="11.625" style="373" customWidth="1"/>
    <col min="3871" max="3872" width="10" style="373" bestFit="1" customWidth="1"/>
    <col min="3873" max="4096" width="8.875" style="373"/>
    <col min="4097" max="4097" width="8.5" style="373" customWidth="1"/>
    <col min="4098" max="4098" width="17.375" style="373" bestFit="1" customWidth="1"/>
    <col min="4099" max="4099" width="12.25" style="373" bestFit="1" customWidth="1"/>
    <col min="4100" max="4102" width="6.75" style="373" bestFit="1" customWidth="1"/>
    <col min="4103" max="4103" width="10.5" style="373" bestFit="1" customWidth="1"/>
    <col min="4104" max="4110" width="9" style="373" customWidth="1"/>
    <col min="4111" max="4111" width="11.375" style="373" customWidth="1"/>
    <col min="4112" max="4122" width="9" style="373" customWidth="1"/>
    <col min="4123" max="4123" width="13.25" style="373" customWidth="1"/>
    <col min="4124" max="4125" width="9" style="373" customWidth="1"/>
    <col min="4126" max="4126" width="11.625" style="373" customWidth="1"/>
    <col min="4127" max="4128" width="10" style="373" bestFit="1" customWidth="1"/>
    <col min="4129" max="4352" width="8.875" style="373"/>
    <col min="4353" max="4353" width="8.5" style="373" customWidth="1"/>
    <col min="4354" max="4354" width="17.375" style="373" bestFit="1" customWidth="1"/>
    <col min="4355" max="4355" width="12.25" style="373" bestFit="1" customWidth="1"/>
    <col min="4356" max="4358" width="6.75" style="373" bestFit="1" customWidth="1"/>
    <col min="4359" max="4359" width="10.5" style="373" bestFit="1" customWidth="1"/>
    <col min="4360" max="4366" width="9" style="373" customWidth="1"/>
    <col min="4367" max="4367" width="11.375" style="373" customWidth="1"/>
    <col min="4368" max="4378" width="9" style="373" customWidth="1"/>
    <col min="4379" max="4379" width="13.25" style="373" customWidth="1"/>
    <col min="4380" max="4381" width="9" style="373" customWidth="1"/>
    <col min="4382" max="4382" width="11.625" style="373" customWidth="1"/>
    <col min="4383" max="4384" width="10" style="373" bestFit="1" customWidth="1"/>
    <col min="4385" max="4608" width="8.875" style="373"/>
    <col min="4609" max="4609" width="8.5" style="373" customWidth="1"/>
    <col min="4610" max="4610" width="17.375" style="373" bestFit="1" customWidth="1"/>
    <col min="4611" max="4611" width="12.25" style="373" bestFit="1" customWidth="1"/>
    <col min="4612" max="4614" width="6.75" style="373" bestFit="1" customWidth="1"/>
    <col min="4615" max="4615" width="10.5" style="373" bestFit="1" customWidth="1"/>
    <col min="4616" max="4622" width="9" style="373" customWidth="1"/>
    <col min="4623" max="4623" width="11.375" style="373" customWidth="1"/>
    <col min="4624" max="4634" width="9" style="373" customWidth="1"/>
    <col min="4635" max="4635" width="13.25" style="373" customWidth="1"/>
    <col min="4636" max="4637" width="9" style="373" customWidth="1"/>
    <col min="4638" max="4638" width="11.625" style="373" customWidth="1"/>
    <col min="4639" max="4640" width="10" style="373" bestFit="1" customWidth="1"/>
    <col min="4641" max="4864" width="8.875" style="373"/>
    <col min="4865" max="4865" width="8.5" style="373" customWidth="1"/>
    <col min="4866" max="4866" width="17.375" style="373" bestFit="1" customWidth="1"/>
    <col min="4867" max="4867" width="12.25" style="373" bestFit="1" customWidth="1"/>
    <col min="4868" max="4870" width="6.75" style="373" bestFit="1" customWidth="1"/>
    <col min="4871" max="4871" width="10.5" style="373" bestFit="1" customWidth="1"/>
    <col min="4872" max="4878" width="9" style="373" customWidth="1"/>
    <col min="4879" max="4879" width="11.375" style="373" customWidth="1"/>
    <col min="4880" max="4890" width="9" style="373" customWidth="1"/>
    <col min="4891" max="4891" width="13.25" style="373" customWidth="1"/>
    <col min="4892" max="4893" width="9" style="373" customWidth="1"/>
    <col min="4894" max="4894" width="11.625" style="373" customWidth="1"/>
    <col min="4895" max="4896" width="10" style="373" bestFit="1" customWidth="1"/>
    <col min="4897" max="5120" width="8.875" style="373"/>
    <col min="5121" max="5121" width="8.5" style="373" customWidth="1"/>
    <col min="5122" max="5122" width="17.375" style="373" bestFit="1" customWidth="1"/>
    <col min="5123" max="5123" width="12.25" style="373" bestFit="1" customWidth="1"/>
    <col min="5124" max="5126" width="6.75" style="373" bestFit="1" customWidth="1"/>
    <col min="5127" max="5127" width="10.5" style="373" bestFit="1" customWidth="1"/>
    <col min="5128" max="5134" width="9" style="373" customWidth="1"/>
    <col min="5135" max="5135" width="11.375" style="373" customWidth="1"/>
    <col min="5136" max="5146" width="9" style="373" customWidth="1"/>
    <col min="5147" max="5147" width="13.25" style="373" customWidth="1"/>
    <col min="5148" max="5149" width="9" style="373" customWidth="1"/>
    <col min="5150" max="5150" width="11.625" style="373" customWidth="1"/>
    <col min="5151" max="5152" width="10" style="373" bestFit="1" customWidth="1"/>
    <col min="5153" max="5376" width="8.875" style="373"/>
    <col min="5377" max="5377" width="8.5" style="373" customWidth="1"/>
    <col min="5378" max="5378" width="17.375" style="373" bestFit="1" customWidth="1"/>
    <col min="5379" max="5379" width="12.25" style="373" bestFit="1" customWidth="1"/>
    <col min="5380" max="5382" width="6.75" style="373" bestFit="1" customWidth="1"/>
    <col min="5383" max="5383" width="10.5" style="373" bestFit="1" customWidth="1"/>
    <col min="5384" max="5390" width="9" style="373" customWidth="1"/>
    <col min="5391" max="5391" width="11.375" style="373" customWidth="1"/>
    <col min="5392" max="5402" width="9" style="373" customWidth="1"/>
    <col min="5403" max="5403" width="13.25" style="373" customWidth="1"/>
    <col min="5404" max="5405" width="9" style="373" customWidth="1"/>
    <col min="5406" max="5406" width="11.625" style="373" customWidth="1"/>
    <col min="5407" max="5408" width="10" style="373" bestFit="1" customWidth="1"/>
    <col min="5409" max="5632" width="8.875" style="373"/>
    <col min="5633" max="5633" width="8.5" style="373" customWidth="1"/>
    <col min="5634" max="5634" width="17.375" style="373" bestFit="1" customWidth="1"/>
    <col min="5635" max="5635" width="12.25" style="373" bestFit="1" customWidth="1"/>
    <col min="5636" max="5638" width="6.75" style="373" bestFit="1" customWidth="1"/>
    <col min="5639" max="5639" width="10.5" style="373" bestFit="1" customWidth="1"/>
    <col min="5640" max="5646" width="9" style="373" customWidth="1"/>
    <col min="5647" max="5647" width="11.375" style="373" customWidth="1"/>
    <col min="5648" max="5658" width="9" style="373" customWidth="1"/>
    <col min="5659" max="5659" width="13.25" style="373" customWidth="1"/>
    <col min="5660" max="5661" width="9" style="373" customWidth="1"/>
    <col min="5662" max="5662" width="11.625" style="373" customWidth="1"/>
    <col min="5663" max="5664" width="10" style="373" bestFit="1" customWidth="1"/>
    <col min="5665" max="5888" width="8.875" style="373"/>
    <col min="5889" max="5889" width="8.5" style="373" customWidth="1"/>
    <col min="5890" max="5890" width="17.375" style="373" bestFit="1" customWidth="1"/>
    <col min="5891" max="5891" width="12.25" style="373" bestFit="1" customWidth="1"/>
    <col min="5892" max="5894" width="6.75" style="373" bestFit="1" customWidth="1"/>
    <col min="5895" max="5895" width="10.5" style="373" bestFit="1" customWidth="1"/>
    <col min="5896" max="5902" width="9" style="373" customWidth="1"/>
    <col min="5903" max="5903" width="11.375" style="373" customWidth="1"/>
    <col min="5904" max="5914" width="9" style="373" customWidth="1"/>
    <col min="5915" max="5915" width="13.25" style="373" customWidth="1"/>
    <col min="5916" max="5917" width="9" style="373" customWidth="1"/>
    <col min="5918" max="5918" width="11.625" style="373" customWidth="1"/>
    <col min="5919" max="5920" width="10" style="373" bestFit="1" customWidth="1"/>
    <col min="5921" max="6144" width="8.875" style="373"/>
    <col min="6145" max="6145" width="8.5" style="373" customWidth="1"/>
    <col min="6146" max="6146" width="17.375" style="373" bestFit="1" customWidth="1"/>
    <col min="6147" max="6147" width="12.25" style="373" bestFit="1" customWidth="1"/>
    <col min="6148" max="6150" width="6.75" style="373" bestFit="1" customWidth="1"/>
    <col min="6151" max="6151" width="10.5" style="373" bestFit="1" customWidth="1"/>
    <col min="6152" max="6158" width="9" style="373" customWidth="1"/>
    <col min="6159" max="6159" width="11.375" style="373" customWidth="1"/>
    <col min="6160" max="6170" width="9" style="373" customWidth="1"/>
    <col min="6171" max="6171" width="13.25" style="373" customWidth="1"/>
    <col min="6172" max="6173" width="9" style="373" customWidth="1"/>
    <col min="6174" max="6174" width="11.625" style="373" customWidth="1"/>
    <col min="6175" max="6176" width="10" style="373" bestFit="1" customWidth="1"/>
    <col min="6177" max="6400" width="8.875" style="373"/>
    <col min="6401" max="6401" width="8.5" style="373" customWidth="1"/>
    <col min="6402" max="6402" width="17.375" style="373" bestFit="1" customWidth="1"/>
    <col min="6403" max="6403" width="12.25" style="373" bestFit="1" customWidth="1"/>
    <col min="6404" max="6406" width="6.75" style="373" bestFit="1" customWidth="1"/>
    <col min="6407" max="6407" width="10.5" style="373" bestFit="1" customWidth="1"/>
    <col min="6408" max="6414" width="9" style="373" customWidth="1"/>
    <col min="6415" max="6415" width="11.375" style="373" customWidth="1"/>
    <col min="6416" max="6426" width="9" style="373" customWidth="1"/>
    <col min="6427" max="6427" width="13.25" style="373" customWidth="1"/>
    <col min="6428" max="6429" width="9" style="373" customWidth="1"/>
    <col min="6430" max="6430" width="11.625" style="373" customWidth="1"/>
    <col min="6431" max="6432" width="10" style="373" bestFit="1" customWidth="1"/>
    <col min="6433" max="6656" width="8.875" style="373"/>
    <col min="6657" max="6657" width="8.5" style="373" customWidth="1"/>
    <col min="6658" max="6658" width="17.375" style="373" bestFit="1" customWidth="1"/>
    <col min="6659" max="6659" width="12.25" style="373" bestFit="1" customWidth="1"/>
    <col min="6660" max="6662" width="6.75" style="373" bestFit="1" customWidth="1"/>
    <col min="6663" max="6663" width="10.5" style="373" bestFit="1" customWidth="1"/>
    <col min="6664" max="6670" width="9" style="373" customWidth="1"/>
    <col min="6671" max="6671" width="11.375" style="373" customWidth="1"/>
    <col min="6672" max="6682" width="9" style="373" customWidth="1"/>
    <col min="6683" max="6683" width="13.25" style="373" customWidth="1"/>
    <col min="6684" max="6685" width="9" style="373" customWidth="1"/>
    <col min="6686" max="6686" width="11.625" style="373" customWidth="1"/>
    <col min="6687" max="6688" width="10" style="373" bestFit="1" customWidth="1"/>
    <col min="6689" max="6912" width="8.875" style="373"/>
    <col min="6913" max="6913" width="8.5" style="373" customWidth="1"/>
    <col min="6914" max="6914" width="17.375" style="373" bestFit="1" customWidth="1"/>
    <col min="6915" max="6915" width="12.25" style="373" bestFit="1" customWidth="1"/>
    <col min="6916" max="6918" width="6.75" style="373" bestFit="1" customWidth="1"/>
    <col min="6919" max="6919" width="10.5" style="373" bestFit="1" customWidth="1"/>
    <col min="6920" max="6926" width="9" style="373" customWidth="1"/>
    <col min="6927" max="6927" width="11.375" style="373" customWidth="1"/>
    <col min="6928" max="6938" width="9" style="373" customWidth="1"/>
    <col min="6939" max="6939" width="13.25" style="373" customWidth="1"/>
    <col min="6940" max="6941" width="9" style="373" customWidth="1"/>
    <col min="6942" max="6942" width="11.625" style="373" customWidth="1"/>
    <col min="6943" max="6944" width="10" style="373" bestFit="1" customWidth="1"/>
    <col min="6945" max="7168" width="8.875" style="373"/>
    <col min="7169" max="7169" width="8.5" style="373" customWidth="1"/>
    <col min="7170" max="7170" width="17.375" style="373" bestFit="1" customWidth="1"/>
    <col min="7171" max="7171" width="12.25" style="373" bestFit="1" customWidth="1"/>
    <col min="7172" max="7174" width="6.75" style="373" bestFit="1" customWidth="1"/>
    <col min="7175" max="7175" width="10.5" style="373" bestFit="1" customWidth="1"/>
    <col min="7176" max="7182" width="9" style="373" customWidth="1"/>
    <col min="7183" max="7183" width="11.375" style="373" customWidth="1"/>
    <col min="7184" max="7194" width="9" style="373" customWidth="1"/>
    <col min="7195" max="7195" width="13.25" style="373" customWidth="1"/>
    <col min="7196" max="7197" width="9" style="373" customWidth="1"/>
    <col min="7198" max="7198" width="11.625" style="373" customWidth="1"/>
    <col min="7199" max="7200" width="10" style="373" bestFit="1" customWidth="1"/>
    <col min="7201" max="7424" width="8.875" style="373"/>
    <col min="7425" max="7425" width="8.5" style="373" customWidth="1"/>
    <col min="7426" max="7426" width="17.375" style="373" bestFit="1" customWidth="1"/>
    <col min="7427" max="7427" width="12.25" style="373" bestFit="1" customWidth="1"/>
    <col min="7428" max="7430" width="6.75" style="373" bestFit="1" customWidth="1"/>
    <col min="7431" max="7431" width="10.5" style="373" bestFit="1" customWidth="1"/>
    <col min="7432" max="7438" width="9" style="373" customWidth="1"/>
    <col min="7439" max="7439" width="11.375" style="373" customWidth="1"/>
    <col min="7440" max="7450" width="9" style="373" customWidth="1"/>
    <col min="7451" max="7451" width="13.25" style="373" customWidth="1"/>
    <col min="7452" max="7453" width="9" style="373" customWidth="1"/>
    <col min="7454" max="7454" width="11.625" style="373" customWidth="1"/>
    <col min="7455" max="7456" width="10" style="373" bestFit="1" customWidth="1"/>
    <col min="7457" max="7680" width="8.875" style="373"/>
    <col min="7681" max="7681" width="8.5" style="373" customWidth="1"/>
    <col min="7682" max="7682" width="17.375" style="373" bestFit="1" customWidth="1"/>
    <col min="7683" max="7683" width="12.25" style="373" bestFit="1" customWidth="1"/>
    <col min="7684" max="7686" width="6.75" style="373" bestFit="1" customWidth="1"/>
    <col min="7687" max="7687" width="10.5" style="373" bestFit="1" customWidth="1"/>
    <col min="7688" max="7694" width="9" style="373" customWidth="1"/>
    <col min="7695" max="7695" width="11.375" style="373" customWidth="1"/>
    <col min="7696" max="7706" width="9" style="373" customWidth="1"/>
    <col min="7707" max="7707" width="13.25" style="373" customWidth="1"/>
    <col min="7708" max="7709" width="9" style="373" customWidth="1"/>
    <col min="7710" max="7710" width="11.625" style="373" customWidth="1"/>
    <col min="7711" max="7712" width="10" style="373" bestFit="1" customWidth="1"/>
    <col min="7713" max="7936" width="8.875" style="373"/>
    <col min="7937" max="7937" width="8.5" style="373" customWidth="1"/>
    <col min="7938" max="7938" width="17.375" style="373" bestFit="1" customWidth="1"/>
    <col min="7939" max="7939" width="12.25" style="373" bestFit="1" customWidth="1"/>
    <col min="7940" max="7942" width="6.75" style="373" bestFit="1" customWidth="1"/>
    <col min="7943" max="7943" width="10.5" style="373" bestFit="1" customWidth="1"/>
    <col min="7944" max="7950" width="9" style="373" customWidth="1"/>
    <col min="7951" max="7951" width="11.375" style="373" customWidth="1"/>
    <col min="7952" max="7962" width="9" style="373" customWidth="1"/>
    <col min="7963" max="7963" width="13.25" style="373" customWidth="1"/>
    <col min="7964" max="7965" width="9" style="373" customWidth="1"/>
    <col min="7966" max="7966" width="11.625" style="373" customWidth="1"/>
    <col min="7967" max="7968" width="10" style="373" bestFit="1" customWidth="1"/>
    <col min="7969" max="8192" width="8.875" style="373"/>
    <col min="8193" max="8193" width="8.5" style="373" customWidth="1"/>
    <col min="8194" max="8194" width="17.375" style="373" bestFit="1" customWidth="1"/>
    <col min="8195" max="8195" width="12.25" style="373" bestFit="1" customWidth="1"/>
    <col min="8196" max="8198" width="6.75" style="373" bestFit="1" customWidth="1"/>
    <col min="8199" max="8199" width="10.5" style="373" bestFit="1" customWidth="1"/>
    <col min="8200" max="8206" width="9" style="373" customWidth="1"/>
    <col min="8207" max="8207" width="11.375" style="373" customWidth="1"/>
    <col min="8208" max="8218" width="9" style="373" customWidth="1"/>
    <col min="8219" max="8219" width="13.25" style="373" customWidth="1"/>
    <col min="8220" max="8221" width="9" style="373" customWidth="1"/>
    <col min="8222" max="8222" width="11.625" style="373" customWidth="1"/>
    <col min="8223" max="8224" width="10" style="373" bestFit="1" customWidth="1"/>
    <col min="8225" max="8448" width="8.875" style="373"/>
    <col min="8449" max="8449" width="8.5" style="373" customWidth="1"/>
    <col min="8450" max="8450" width="17.375" style="373" bestFit="1" customWidth="1"/>
    <col min="8451" max="8451" width="12.25" style="373" bestFit="1" customWidth="1"/>
    <col min="8452" max="8454" width="6.75" style="373" bestFit="1" customWidth="1"/>
    <col min="8455" max="8455" width="10.5" style="373" bestFit="1" customWidth="1"/>
    <col min="8456" max="8462" width="9" style="373" customWidth="1"/>
    <col min="8463" max="8463" width="11.375" style="373" customWidth="1"/>
    <col min="8464" max="8474" width="9" style="373" customWidth="1"/>
    <col min="8475" max="8475" width="13.25" style="373" customWidth="1"/>
    <col min="8476" max="8477" width="9" style="373" customWidth="1"/>
    <col min="8478" max="8478" width="11.625" style="373" customWidth="1"/>
    <col min="8479" max="8480" width="10" style="373" bestFit="1" customWidth="1"/>
    <col min="8481" max="8704" width="8.875" style="373"/>
    <col min="8705" max="8705" width="8.5" style="373" customWidth="1"/>
    <col min="8706" max="8706" width="17.375" style="373" bestFit="1" customWidth="1"/>
    <col min="8707" max="8707" width="12.25" style="373" bestFit="1" customWidth="1"/>
    <col min="8708" max="8710" width="6.75" style="373" bestFit="1" customWidth="1"/>
    <col min="8711" max="8711" width="10.5" style="373" bestFit="1" customWidth="1"/>
    <col min="8712" max="8718" width="9" style="373" customWidth="1"/>
    <col min="8719" max="8719" width="11.375" style="373" customWidth="1"/>
    <col min="8720" max="8730" width="9" style="373" customWidth="1"/>
    <col min="8731" max="8731" width="13.25" style="373" customWidth="1"/>
    <col min="8732" max="8733" width="9" style="373" customWidth="1"/>
    <col min="8734" max="8734" width="11.625" style="373" customWidth="1"/>
    <col min="8735" max="8736" width="10" style="373" bestFit="1" customWidth="1"/>
    <col min="8737" max="8960" width="8.875" style="373"/>
    <col min="8961" max="8961" width="8.5" style="373" customWidth="1"/>
    <col min="8962" max="8962" width="17.375" style="373" bestFit="1" customWidth="1"/>
    <col min="8963" max="8963" width="12.25" style="373" bestFit="1" customWidth="1"/>
    <col min="8964" max="8966" width="6.75" style="373" bestFit="1" customWidth="1"/>
    <col min="8967" max="8967" width="10.5" style="373" bestFit="1" customWidth="1"/>
    <col min="8968" max="8974" width="9" style="373" customWidth="1"/>
    <col min="8975" max="8975" width="11.375" style="373" customWidth="1"/>
    <col min="8976" max="8986" width="9" style="373" customWidth="1"/>
    <col min="8987" max="8987" width="13.25" style="373" customWidth="1"/>
    <col min="8988" max="8989" width="9" style="373" customWidth="1"/>
    <col min="8990" max="8990" width="11.625" style="373" customWidth="1"/>
    <col min="8991" max="8992" width="10" style="373" bestFit="1" customWidth="1"/>
    <col min="8993" max="9216" width="8.875" style="373"/>
    <col min="9217" max="9217" width="8.5" style="373" customWidth="1"/>
    <col min="9218" max="9218" width="17.375" style="373" bestFit="1" customWidth="1"/>
    <col min="9219" max="9219" width="12.25" style="373" bestFit="1" customWidth="1"/>
    <col min="9220" max="9222" width="6.75" style="373" bestFit="1" customWidth="1"/>
    <col min="9223" max="9223" width="10.5" style="373" bestFit="1" customWidth="1"/>
    <col min="9224" max="9230" width="9" style="373" customWidth="1"/>
    <col min="9231" max="9231" width="11.375" style="373" customWidth="1"/>
    <col min="9232" max="9242" width="9" style="373" customWidth="1"/>
    <col min="9243" max="9243" width="13.25" style="373" customWidth="1"/>
    <col min="9244" max="9245" width="9" style="373" customWidth="1"/>
    <col min="9246" max="9246" width="11.625" style="373" customWidth="1"/>
    <col min="9247" max="9248" width="10" style="373" bestFit="1" customWidth="1"/>
    <col min="9249" max="9472" width="8.875" style="373"/>
    <col min="9473" max="9473" width="8.5" style="373" customWidth="1"/>
    <col min="9474" max="9474" width="17.375" style="373" bestFit="1" customWidth="1"/>
    <col min="9475" max="9475" width="12.25" style="373" bestFit="1" customWidth="1"/>
    <col min="9476" max="9478" width="6.75" style="373" bestFit="1" customWidth="1"/>
    <col min="9479" max="9479" width="10.5" style="373" bestFit="1" customWidth="1"/>
    <col min="9480" max="9486" width="9" style="373" customWidth="1"/>
    <col min="9487" max="9487" width="11.375" style="373" customWidth="1"/>
    <col min="9488" max="9498" width="9" style="373" customWidth="1"/>
    <col min="9499" max="9499" width="13.25" style="373" customWidth="1"/>
    <col min="9500" max="9501" width="9" style="373" customWidth="1"/>
    <col min="9502" max="9502" width="11.625" style="373" customWidth="1"/>
    <col min="9503" max="9504" width="10" style="373" bestFit="1" customWidth="1"/>
    <col min="9505" max="9728" width="8.875" style="373"/>
    <col min="9729" max="9729" width="8.5" style="373" customWidth="1"/>
    <col min="9730" max="9730" width="17.375" style="373" bestFit="1" customWidth="1"/>
    <col min="9731" max="9731" width="12.25" style="373" bestFit="1" customWidth="1"/>
    <col min="9732" max="9734" width="6.75" style="373" bestFit="1" customWidth="1"/>
    <col min="9735" max="9735" width="10.5" style="373" bestFit="1" customWidth="1"/>
    <col min="9736" max="9742" width="9" style="373" customWidth="1"/>
    <col min="9743" max="9743" width="11.375" style="373" customWidth="1"/>
    <col min="9744" max="9754" width="9" style="373" customWidth="1"/>
    <col min="9755" max="9755" width="13.25" style="373" customWidth="1"/>
    <col min="9756" max="9757" width="9" style="373" customWidth="1"/>
    <col min="9758" max="9758" width="11.625" style="373" customWidth="1"/>
    <col min="9759" max="9760" width="10" style="373" bestFit="1" customWidth="1"/>
    <col min="9761" max="9984" width="8.875" style="373"/>
    <col min="9985" max="9985" width="8.5" style="373" customWidth="1"/>
    <col min="9986" max="9986" width="17.375" style="373" bestFit="1" customWidth="1"/>
    <col min="9987" max="9987" width="12.25" style="373" bestFit="1" customWidth="1"/>
    <col min="9988" max="9990" width="6.75" style="373" bestFit="1" customWidth="1"/>
    <col min="9991" max="9991" width="10.5" style="373" bestFit="1" customWidth="1"/>
    <col min="9992" max="9998" width="9" style="373" customWidth="1"/>
    <col min="9999" max="9999" width="11.375" style="373" customWidth="1"/>
    <col min="10000" max="10010" width="9" style="373" customWidth="1"/>
    <col min="10011" max="10011" width="13.25" style="373" customWidth="1"/>
    <col min="10012" max="10013" width="9" style="373" customWidth="1"/>
    <col min="10014" max="10014" width="11.625" style="373" customWidth="1"/>
    <col min="10015" max="10016" width="10" style="373" bestFit="1" customWidth="1"/>
    <col min="10017" max="10240" width="8.875" style="373"/>
    <col min="10241" max="10241" width="8.5" style="373" customWidth="1"/>
    <col min="10242" max="10242" width="17.375" style="373" bestFit="1" customWidth="1"/>
    <col min="10243" max="10243" width="12.25" style="373" bestFit="1" customWidth="1"/>
    <col min="10244" max="10246" width="6.75" style="373" bestFit="1" customWidth="1"/>
    <col min="10247" max="10247" width="10.5" style="373" bestFit="1" customWidth="1"/>
    <col min="10248" max="10254" width="9" style="373" customWidth="1"/>
    <col min="10255" max="10255" width="11.375" style="373" customWidth="1"/>
    <col min="10256" max="10266" width="9" style="373" customWidth="1"/>
    <col min="10267" max="10267" width="13.25" style="373" customWidth="1"/>
    <col min="10268" max="10269" width="9" style="373" customWidth="1"/>
    <col min="10270" max="10270" width="11.625" style="373" customWidth="1"/>
    <col min="10271" max="10272" width="10" style="373" bestFit="1" customWidth="1"/>
    <col min="10273" max="10496" width="8.875" style="373"/>
    <col min="10497" max="10497" width="8.5" style="373" customWidth="1"/>
    <col min="10498" max="10498" width="17.375" style="373" bestFit="1" customWidth="1"/>
    <col min="10499" max="10499" width="12.25" style="373" bestFit="1" customWidth="1"/>
    <col min="10500" max="10502" width="6.75" style="373" bestFit="1" customWidth="1"/>
    <col min="10503" max="10503" width="10.5" style="373" bestFit="1" customWidth="1"/>
    <col min="10504" max="10510" width="9" style="373" customWidth="1"/>
    <col min="10511" max="10511" width="11.375" style="373" customWidth="1"/>
    <col min="10512" max="10522" width="9" style="373" customWidth="1"/>
    <col min="10523" max="10523" width="13.25" style="373" customWidth="1"/>
    <col min="10524" max="10525" width="9" style="373" customWidth="1"/>
    <col min="10526" max="10526" width="11.625" style="373" customWidth="1"/>
    <col min="10527" max="10528" width="10" style="373" bestFit="1" customWidth="1"/>
    <col min="10529" max="10752" width="8.875" style="373"/>
    <col min="10753" max="10753" width="8.5" style="373" customWidth="1"/>
    <col min="10754" max="10754" width="17.375" style="373" bestFit="1" customWidth="1"/>
    <col min="10755" max="10755" width="12.25" style="373" bestFit="1" customWidth="1"/>
    <col min="10756" max="10758" width="6.75" style="373" bestFit="1" customWidth="1"/>
    <col min="10759" max="10759" width="10.5" style="373" bestFit="1" customWidth="1"/>
    <col min="10760" max="10766" width="9" style="373" customWidth="1"/>
    <col min="10767" max="10767" width="11.375" style="373" customWidth="1"/>
    <col min="10768" max="10778" width="9" style="373" customWidth="1"/>
    <col min="10779" max="10779" width="13.25" style="373" customWidth="1"/>
    <col min="10780" max="10781" width="9" style="373" customWidth="1"/>
    <col min="10782" max="10782" width="11.625" style="373" customWidth="1"/>
    <col min="10783" max="10784" width="10" style="373" bestFit="1" customWidth="1"/>
    <col min="10785" max="11008" width="8.875" style="373"/>
    <col min="11009" max="11009" width="8.5" style="373" customWidth="1"/>
    <col min="11010" max="11010" width="17.375" style="373" bestFit="1" customWidth="1"/>
    <col min="11011" max="11011" width="12.25" style="373" bestFit="1" customWidth="1"/>
    <col min="11012" max="11014" width="6.75" style="373" bestFit="1" customWidth="1"/>
    <col min="11015" max="11015" width="10.5" style="373" bestFit="1" customWidth="1"/>
    <col min="11016" max="11022" width="9" style="373" customWidth="1"/>
    <col min="11023" max="11023" width="11.375" style="373" customWidth="1"/>
    <col min="11024" max="11034" width="9" style="373" customWidth="1"/>
    <col min="11035" max="11035" width="13.25" style="373" customWidth="1"/>
    <col min="11036" max="11037" width="9" style="373" customWidth="1"/>
    <col min="11038" max="11038" width="11.625" style="373" customWidth="1"/>
    <col min="11039" max="11040" width="10" style="373" bestFit="1" customWidth="1"/>
    <col min="11041" max="11264" width="8.875" style="373"/>
    <col min="11265" max="11265" width="8.5" style="373" customWidth="1"/>
    <col min="11266" max="11266" width="17.375" style="373" bestFit="1" customWidth="1"/>
    <col min="11267" max="11267" width="12.25" style="373" bestFit="1" customWidth="1"/>
    <col min="11268" max="11270" width="6.75" style="373" bestFit="1" customWidth="1"/>
    <col min="11271" max="11271" width="10.5" style="373" bestFit="1" customWidth="1"/>
    <col min="11272" max="11278" width="9" style="373" customWidth="1"/>
    <col min="11279" max="11279" width="11.375" style="373" customWidth="1"/>
    <col min="11280" max="11290" width="9" style="373" customWidth="1"/>
    <col min="11291" max="11291" width="13.25" style="373" customWidth="1"/>
    <col min="11292" max="11293" width="9" style="373" customWidth="1"/>
    <col min="11294" max="11294" width="11.625" style="373" customWidth="1"/>
    <col min="11295" max="11296" width="10" style="373" bestFit="1" customWidth="1"/>
    <col min="11297" max="11520" width="8.875" style="373"/>
    <col min="11521" max="11521" width="8.5" style="373" customWidth="1"/>
    <col min="11522" max="11522" width="17.375" style="373" bestFit="1" customWidth="1"/>
    <col min="11523" max="11523" width="12.25" style="373" bestFit="1" customWidth="1"/>
    <col min="11524" max="11526" width="6.75" style="373" bestFit="1" customWidth="1"/>
    <col min="11527" max="11527" width="10.5" style="373" bestFit="1" customWidth="1"/>
    <col min="11528" max="11534" width="9" style="373" customWidth="1"/>
    <col min="11535" max="11535" width="11.375" style="373" customWidth="1"/>
    <col min="11536" max="11546" width="9" style="373" customWidth="1"/>
    <col min="11547" max="11547" width="13.25" style="373" customWidth="1"/>
    <col min="11548" max="11549" width="9" style="373" customWidth="1"/>
    <col min="11550" max="11550" width="11.625" style="373" customWidth="1"/>
    <col min="11551" max="11552" width="10" style="373" bestFit="1" customWidth="1"/>
    <col min="11553" max="11776" width="8.875" style="373"/>
    <col min="11777" max="11777" width="8.5" style="373" customWidth="1"/>
    <col min="11778" max="11778" width="17.375" style="373" bestFit="1" customWidth="1"/>
    <col min="11779" max="11779" width="12.25" style="373" bestFit="1" customWidth="1"/>
    <col min="11780" max="11782" width="6.75" style="373" bestFit="1" customWidth="1"/>
    <col min="11783" max="11783" width="10.5" style="373" bestFit="1" customWidth="1"/>
    <col min="11784" max="11790" width="9" style="373" customWidth="1"/>
    <col min="11791" max="11791" width="11.375" style="373" customWidth="1"/>
    <col min="11792" max="11802" width="9" style="373" customWidth="1"/>
    <col min="11803" max="11803" width="13.25" style="373" customWidth="1"/>
    <col min="11804" max="11805" width="9" style="373" customWidth="1"/>
    <col min="11806" max="11806" width="11.625" style="373" customWidth="1"/>
    <col min="11807" max="11808" width="10" style="373" bestFit="1" customWidth="1"/>
    <col min="11809" max="12032" width="8.875" style="373"/>
    <col min="12033" max="12033" width="8.5" style="373" customWidth="1"/>
    <col min="12034" max="12034" width="17.375" style="373" bestFit="1" customWidth="1"/>
    <col min="12035" max="12035" width="12.25" style="373" bestFit="1" customWidth="1"/>
    <col min="12036" max="12038" width="6.75" style="373" bestFit="1" customWidth="1"/>
    <col min="12039" max="12039" width="10.5" style="373" bestFit="1" customWidth="1"/>
    <col min="12040" max="12046" width="9" style="373" customWidth="1"/>
    <col min="12047" max="12047" width="11.375" style="373" customWidth="1"/>
    <col min="12048" max="12058" width="9" style="373" customWidth="1"/>
    <col min="12059" max="12059" width="13.25" style="373" customWidth="1"/>
    <col min="12060" max="12061" width="9" style="373" customWidth="1"/>
    <col min="12062" max="12062" width="11.625" style="373" customWidth="1"/>
    <col min="12063" max="12064" width="10" style="373" bestFit="1" customWidth="1"/>
    <col min="12065" max="12288" width="8.875" style="373"/>
    <col min="12289" max="12289" width="8.5" style="373" customWidth="1"/>
    <col min="12290" max="12290" width="17.375" style="373" bestFit="1" customWidth="1"/>
    <col min="12291" max="12291" width="12.25" style="373" bestFit="1" customWidth="1"/>
    <col min="12292" max="12294" width="6.75" style="373" bestFit="1" customWidth="1"/>
    <col min="12295" max="12295" width="10.5" style="373" bestFit="1" customWidth="1"/>
    <col min="12296" max="12302" width="9" style="373" customWidth="1"/>
    <col min="12303" max="12303" width="11.375" style="373" customWidth="1"/>
    <col min="12304" max="12314" width="9" style="373" customWidth="1"/>
    <col min="12315" max="12315" width="13.25" style="373" customWidth="1"/>
    <col min="12316" max="12317" width="9" style="373" customWidth="1"/>
    <col min="12318" max="12318" width="11.625" style="373" customWidth="1"/>
    <col min="12319" max="12320" width="10" style="373" bestFit="1" customWidth="1"/>
    <col min="12321" max="12544" width="8.875" style="373"/>
    <col min="12545" max="12545" width="8.5" style="373" customWidth="1"/>
    <col min="12546" max="12546" width="17.375" style="373" bestFit="1" customWidth="1"/>
    <col min="12547" max="12547" width="12.25" style="373" bestFit="1" customWidth="1"/>
    <col min="12548" max="12550" width="6.75" style="373" bestFit="1" customWidth="1"/>
    <col min="12551" max="12551" width="10.5" style="373" bestFit="1" customWidth="1"/>
    <col min="12552" max="12558" width="9" style="373" customWidth="1"/>
    <col min="12559" max="12559" width="11.375" style="373" customWidth="1"/>
    <col min="12560" max="12570" width="9" style="373" customWidth="1"/>
    <col min="12571" max="12571" width="13.25" style="373" customWidth="1"/>
    <col min="12572" max="12573" width="9" style="373" customWidth="1"/>
    <col min="12574" max="12574" width="11.625" style="373" customWidth="1"/>
    <col min="12575" max="12576" width="10" style="373" bestFit="1" customWidth="1"/>
    <col min="12577" max="12800" width="8.875" style="373"/>
    <col min="12801" max="12801" width="8.5" style="373" customWidth="1"/>
    <col min="12802" max="12802" width="17.375" style="373" bestFit="1" customWidth="1"/>
    <col min="12803" max="12803" width="12.25" style="373" bestFit="1" customWidth="1"/>
    <col min="12804" max="12806" width="6.75" style="373" bestFit="1" customWidth="1"/>
    <col min="12807" max="12807" width="10.5" style="373" bestFit="1" customWidth="1"/>
    <col min="12808" max="12814" width="9" style="373" customWidth="1"/>
    <col min="12815" max="12815" width="11.375" style="373" customWidth="1"/>
    <col min="12816" max="12826" width="9" style="373" customWidth="1"/>
    <col min="12827" max="12827" width="13.25" style="373" customWidth="1"/>
    <col min="12828" max="12829" width="9" style="373" customWidth="1"/>
    <col min="12830" max="12830" width="11.625" style="373" customWidth="1"/>
    <col min="12831" max="12832" width="10" style="373" bestFit="1" customWidth="1"/>
    <col min="12833" max="13056" width="8.875" style="373"/>
    <col min="13057" max="13057" width="8.5" style="373" customWidth="1"/>
    <col min="13058" max="13058" width="17.375" style="373" bestFit="1" customWidth="1"/>
    <col min="13059" max="13059" width="12.25" style="373" bestFit="1" customWidth="1"/>
    <col min="13060" max="13062" width="6.75" style="373" bestFit="1" customWidth="1"/>
    <col min="13063" max="13063" width="10.5" style="373" bestFit="1" customWidth="1"/>
    <col min="13064" max="13070" width="9" style="373" customWidth="1"/>
    <col min="13071" max="13071" width="11.375" style="373" customWidth="1"/>
    <col min="13072" max="13082" width="9" style="373" customWidth="1"/>
    <col min="13083" max="13083" width="13.25" style="373" customWidth="1"/>
    <col min="13084" max="13085" width="9" style="373" customWidth="1"/>
    <col min="13086" max="13086" width="11.625" style="373" customWidth="1"/>
    <col min="13087" max="13088" width="10" style="373" bestFit="1" customWidth="1"/>
    <col min="13089" max="13312" width="8.875" style="373"/>
    <col min="13313" max="13313" width="8.5" style="373" customWidth="1"/>
    <col min="13314" max="13314" width="17.375" style="373" bestFit="1" customWidth="1"/>
    <col min="13315" max="13315" width="12.25" style="373" bestFit="1" customWidth="1"/>
    <col min="13316" max="13318" width="6.75" style="373" bestFit="1" customWidth="1"/>
    <col min="13319" max="13319" width="10.5" style="373" bestFit="1" customWidth="1"/>
    <col min="13320" max="13326" width="9" style="373" customWidth="1"/>
    <col min="13327" max="13327" width="11.375" style="373" customWidth="1"/>
    <col min="13328" max="13338" width="9" style="373" customWidth="1"/>
    <col min="13339" max="13339" width="13.25" style="373" customWidth="1"/>
    <col min="13340" max="13341" width="9" style="373" customWidth="1"/>
    <col min="13342" max="13342" width="11.625" style="373" customWidth="1"/>
    <col min="13343" max="13344" width="10" style="373" bestFit="1" customWidth="1"/>
    <col min="13345" max="13568" width="8.875" style="373"/>
    <col min="13569" max="13569" width="8.5" style="373" customWidth="1"/>
    <col min="13570" max="13570" width="17.375" style="373" bestFit="1" customWidth="1"/>
    <col min="13571" max="13571" width="12.25" style="373" bestFit="1" customWidth="1"/>
    <col min="13572" max="13574" width="6.75" style="373" bestFit="1" customWidth="1"/>
    <col min="13575" max="13575" width="10.5" style="373" bestFit="1" customWidth="1"/>
    <col min="13576" max="13582" width="9" style="373" customWidth="1"/>
    <col min="13583" max="13583" width="11.375" style="373" customWidth="1"/>
    <col min="13584" max="13594" width="9" style="373" customWidth="1"/>
    <col min="13595" max="13595" width="13.25" style="373" customWidth="1"/>
    <col min="13596" max="13597" width="9" style="373" customWidth="1"/>
    <col min="13598" max="13598" width="11.625" style="373" customWidth="1"/>
    <col min="13599" max="13600" width="10" style="373" bestFit="1" customWidth="1"/>
    <col min="13601" max="13824" width="8.875" style="373"/>
    <col min="13825" max="13825" width="8.5" style="373" customWidth="1"/>
    <col min="13826" max="13826" width="17.375" style="373" bestFit="1" customWidth="1"/>
    <col min="13827" max="13827" width="12.25" style="373" bestFit="1" customWidth="1"/>
    <col min="13828" max="13830" width="6.75" style="373" bestFit="1" customWidth="1"/>
    <col min="13831" max="13831" width="10.5" style="373" bestFit="1" customWidth="1"/>
    <col min="13832" max="13838" width="9" style="373" customWidth="1"/>
    <col min="13839" max="13839" width="11.375" style="373" customWidth="1"/>
    <col min="13840" max="13850" width="9" style="373" customWidth="1"/>
    <col min="13851" max="13851" width="13.25" style="373" customWidth="1"/>
    <col min="13852" max="13853" width="9" style="373" customWidth="1"/>
    <col min="13854" max="13854" width="11.625" style="373" customWidth="1"/>
    <col min="13855" max="13856" width="10" style="373" bestFit="1" customWidth="1"/>
    <col min="13857" max="14080" width="8.875" style="373"/>
    <col min="14081" max="14081" width="8.5" style="373" customWidth="1"/>
    <col min="14082" max="14082" width="17.375" style="373" bestFit="1" customWidth="1"/>
    <col min="14083" max="14083" width="12.25" style="373" bestFit="1" customWidth="1"/>
    <col min="14084" max="14086" width="6.75" style="373" bestFit="1" customWidth="1"/>
    <col min="14087" max="14087" width="10.5" style="373" bestFit="1" customWidth="1"/>
    <col min="14088" max="14094" width="9" style="373" customWidth="1"/>
    <col min="14095" max="14095" width="11.375" style="373" customWidth="1"/>
    <col min="14096" max="14106" width="9" style="373" customWidth="1"/>
    <col min="14107" max="14107" width="13.25" style="373" customWidth="1"/>
    <col min="14108" max="14109" width="9" style="373" customWidth="1"/>
    <col min="14110" max="14110" width="11.625" style="373" customWidth="1"/>
    <col min="14111" max="14112" width="10" style="373" bestFit="1" customWidth="1"/>
    <col min="14113" max="14336" width="8.875" style="373"/>
    <col min="14337" max="14337" width="8.5" style="373" customWidth="1"/>
    <col min="14338" max="14338" width="17.375" style="373" bestFit="1" customWidth="1"/>
    <col min="14339" max="14339" width="12.25" style="373" bestFit="1" customWidth="1"/>
    <col min="14340" max="14342" width="6.75" style="373" bestFit="1" customWidth="1"/>
    <col min="14343" max="14343" width="10.5" style="373" bestFit="1" customWidth="1"/>
    <col min="14344" max="14350" width="9" style="373" customWidth="1"/>
    <col min="14351" max="14351" width="11.375" style="373" customWidth="1"/>
    <col min="14352" max="14362" width="9" style="373" customWidth="1"/>
    <col min="14363" max="14363" width="13.25" style="373" customWidth="1"/>
    <col min="14364" max="14365" width="9" style="373" customWidth="1"/>
    <col min="14366" max="14366" width="11.625" style="373" customWidth="1"/>
    <col min="14367" max="14368" width="10" style="373" bestFit="1" customWidth="1"/>
    <col min="14369" max="14592" width="8.875" style="373"/>
    <col min="14593" max="14593" width="8.5" style="373" customWidth="1"/>
    <col min="14594" max="14594" width="17.375" style="373" bestFit="1" customWidth="1"/>
    <col min="14595" max="14595" width="12.25" style="373" bestFit="1" customWidth="1"/>
    <col min="14596" max="14598" width="6.75" style="373" bestFit="1" customWidth="1"/>
    <col min="14599" max="14599" width="10.5" style="373" bestFit="1" customWidth="1"/>
    <col min="14600" max="14606" width="9" style="373" customWidth="1"/>
    <col min="14607" max="14607" width="11.375" style="373" customWidth="1"/>
    <col min="14608" max="14618" width="9" style="373" customWidth="1"/>
    <col min="14619" max="14619" width="13.25" style="373" customWidth="1"/>
    <col min="14620" max="14621" width="9" style="373" customWidth="1"/>
    <col min="14622" max="14622" width="11.625" style="373" customWidth="1"/>
    <col min="14623" max="14624" width="10" style="373" bestFit="1" customWidth="1"/>
    <col min="14625" max="14848" width="8.875" style="373"/>
    <col min="14849" max="14849" width="8.5" style="373" customWidth="1"/>
    <col min="14850" max="14850" width="17.375" style="373" bestFit="1" customWidth="1"/>
    <col min="14851" max="14851" width="12.25" style="373" bestFit="1" customWidth="1"/>
    <col min="14852" max="14854" width="6.75" style="373" bestFit="1" customWidth="1"/>
    <col min="14855" max="14855" width="10.5" style="373" bestFit="1" customWidth="1"/>
    <col min="14856" max="14862" width="9" style="373" customWidth="1"/>
    <col min="14863" max="14863" width="11.375" style="373" customWidth="1"/>
    <col min="14864" max="14874" width="9" style="373" customWidth="1"/>
    <col min="14875" max="14875" width="13.25" style="373" customWidth="1"/>
    <col min="14876" max="14877" width="9" style="373" customWidth="1"/>
    <col min="14878" max="14878" width="11.625" style="373" customWidth="1"/>
    <col min="14879" max="14880" width="10" style="373" bestFit="1" customWidth="1"/>
    <col min="14881" max="15104" width="8.875" style="373"/>
    <col min="15105" max="15105" width="8.5" style="373" customWidth="1"/>
    <col min="15106" max="15106" width="17.375" style="373" bestFit="1" customWidth="1"/>
    <col min="15107" max="15107" width="12.25" style="373" bestFit="1" customWidth="1"/>
    <col min="15108" max="15110" width="6.75" style="373" bestFit="1" customWidth="1"/>
    <col min="15111" max="15111" width="10.5" style="373" bestFit="1" customWidth="1"/>
    <col min="15112" max="15118" width="9" style="373" customWidth="1"/>
    <col min="15119" max="15119" width="11.375" style="373" customWidth="1"/>
    <col min="15120" max="15130" width="9" style="373" customWidth="1"/>
    <col min="15131" max="15131" width="13.25" style="373" customWidth="1"/>
    <col min="15132" max="15133" width="9" style="373" customWidth="1"/>
    <col min="15134" max="15134" width="11.625" style="373" customWidth="1"/>
    <col min="15135" max="15136" width="10" style="373" bestFit="1" customWidth="1"/>
    <col min="15137" max="15360" width="8.875" style="373"/>
    <col min="15361" max="15361" width="8.5" style="373" customWidth="1"/>
    <col min="15362" max="15362" width="17.375" style="373" bestFit="1" customWidth="1"/>
    <col min="15363" max="15363" width="12.25" style="373" bestFit="1" customWidth="1"/>
    <col min="15364" max="15366" width="6.75" style="373" bestFit="1" customWidth="1"/>
    <col min="15367" max="15367" width="10.5" style="373" bestFit="1" customWidth="1"/>
    <col min="15368" max="15374" width="9" style="373" customWidth="1"/>
    <col min="15375" max="15375" width="11.375" style="373" customWidth="1"/>
    <col min="15376" max="15386" width="9" style="373" customWidth="1"/>
    <col min="15387" max="15387" width="13.25" style="373" customWidth="1"/>
    <col min="15388" max="15389" width="9" style="373" customWidth="1"/>
    <col min="15390" max="15390" width="11.625" style="373" customWidth="1"/>
    <col min="15391" max="15392" width="10" style="373" bestFit="1" customWidth="1"/>
    <col min="15393" max="15616" width="8.875" style="373"/>
    <col min="15617" max="15617" width="8.5" style="373" customWidth="1"/>
    <col min="15618" max="15618" width="17.375" style="373" bestFit="1" customWidth="1"/>
    <col min="15619" max="15619" width="12.25" style="373" bestFit="1" customWidth="1"/>
    <col min="15620" max="15622" width="6.75" style="373" bestFit="1" customWidth="1"/>
    <col min="15623" max="15623" width="10.5" style="373" bestFit="1" customWidth="1"/>
    <col min="15624" max="15630" width="9" style="373" customWidth="1"/>
    <col min="15631" max="15631" width="11.375" style="373" customWidth="1"/>
    <col min="15632" max="15642" width="9" style="373" customWidth="1"/>
    <col min="15643" max="15643" width="13.25" style="373" customWidth="1"/>
    <col min="15644" max="15645" width="9" style="373" customWidth="1"/>
    <col min="15646" max="15646" width="11.625" style="373" customWidth="1"/>
    <col min="15647" max="15648" width="10" style="373" bestFit="1" customWidth="1"/>
    <col min="15649" max="15872" width="8.875" style="373"/>
    <col min="15873" max="15873" width="8.5" style="373" customWidth="1"/>
    <col min="15874" max="15874" width="17.375" style="373" bestFit="1" customWidth="1"/>
    <col min="15875" max="15875" width="12.25" style="373" bestFit="1" customWidth="1"/>
    <col min="15876" max="15878" width="6.75" style="373" bestFit="1" customWidth="1"/>
    <col min="15879" max="15879" width="10.5" style="373" bestFit="1" customWidth="1"/>
    <col min="15880" max="15886" width="9" style="373" customWidth="1"/>
    <col min="15887" max="15887" width="11.375" style="373" customWidth="1"/>
    <col min="15888" max="15898" width="9" style="373" customWidth="1"/>
    <col min="15899" max="15899" width="13.25" style="373" customWidth="1"/>
    <col min="15900" max="15901" width="9" style="373" customWidth="1"/>
    <col min="15902" max="15902" width="11.625" style="373" customWidth="1"/>
    <col min="15903" max="15904" width="10" style="373" bestFit="1" customWidth="1"/>
    <col min="15905" max="16128" width="8.875" style="373"/>
    <col min="16129" max="16129" width="8.5" style="373" customWidth="1"/>
    <col min="16130" max="16130" width="17.375" style="373" bestFit="1" customWidth="1"/>
    <col min="16131" max="16131" width="12.25" style="373" bestFit="1" customWidth="1"/>
    <col min="16132" max="16134" width="6.75" style="373" bestFit="1" customWidth="1"/>
    <col min="16135" max="16135" width="10.5" style="373" bestFit="1" customWidth="1"/>
    <col min="16136" max="16142" width="9" style="373" customWidth="1"/>
    <col min="16143" max="16143" width="11.375" style="373" customWidth="1"/>
    <col min="16144" max="16154" width="9" style="373" customWidth="1"/>
    <col min="16155" max="16155" width="13.25" style="373" customWidth="1"/>
    <col min="16156" max="16157" width="9" style="373" customWidth="1"/>
    <col min="16158" max="16158" width="11.625" style="373" customWidth="1"/>
    <col min="16159" max="16160" width="10" style="373" bestFit="1" customWidth="1"/>
    <col min="16161" max="16384" width="8.875" style="373"/>
  </cols>
  <sheetData>
    <row r="1" spans="1:30" ht="20.25">
      <c r="A1" s="372" t="s">
        <v>568</v>
      </c>
      <c r="O1" s="377"/>
    </row>
    <row r="2" spans="1:30" ht="24">
      <c r="A2" s="803" t="s">
        <v>567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3"/>
      <c r="Z2" s="803"/>
      <c r="AA2" s="803"/>
      <c r="AB2" s="803"/>
      <c r="AC2" s="803"/>
    </row>
    <row r="3" spans="1:30" s="380" customFormat="1" ht="27.75" customHeight="1">
      <c r="A3" s="765" t="s">
        <v>433</v>
      </c>
      <c r="B3" s="768" t="s">
        <v>434</v>
      </c>
      <c r="C3" s="765"/>
      <c r="D3" s="804" t="s">
        <v>435</v>
      </c>
      <c r="E3" s="805"/>
      <c r="F3" s="805"/>
      <c r="G3" s="806"/>
      <c r="H3" s="807" t="s">
        <v>436</v>
      </c>
      <c r="I3" s="808"/>
      <c r="J3" s="808"/>
      <c r="K3" s="808"/>
      <c r="L3" s="808"/>
      <c r="M3" s="808"/>
      <c r="N3" s="808"/>
      <c r="O3" s="808"/>
      <c r="P3" s="809"/>
      <c r="Q3" s="807" t="s">
        <v>437</v>
      </c>
      <c r="R3" s="808"/>
      <c r="S3" s="808"/>
      <c r="T3" s="808"/>
      <c r="U3" s="808"/>
      <c r="V3" s="808"/>
      <c r="W3" s="808"/>
      <c r="X3" s="808"/>
      <c r="Y3" s="809"/>
      <c r="Z3" s="777" t="s">
        <v>438</v>
      </c>
      <c r="AA3" s="810"/>
      <c r="AB3" s="810"/>
      <c r="AC3" s="811"/>
    </row>
    <row r="4" spans="1:30" s="380" customFormat="1" ht="25.5" customHeight="1">
      <c r="A4" s="766"/>
      <c r="B4" s="769"/>
      <c r="C4" s="766"/>
      <c r="D4" s="812" t="s">
        <v>439</v>
      </c>
      <c r="E4" s="813"/>
      <c r="F4" s="814"/>
      <c r="G4" s="760" t="s">
        <v>440</v>
      </c>
      <c r="H4" s="797" t="s">
        <v>441</v>
      </c>
      <c r="I4" s="798"/>
      <c r="J4" s="799"/>
      <c r="K4" s="797" t="s">
        <v>442</v>
      </c>
      <c r="L4" s="798"/>
      <c r="M4" s="799"/>
      <c r="N4" s="800" t="s">
        <v>443</v>
      </c>
      <c r="O4" s="801"/>
      <c r="P4" s="802"/>
      <c r="Q4" s="797" t="s">
        <v>441</v>
      </c>
      <c r="R4" s="798"/>
      <c r="S4" s="799"/>
      <c r="T4" s="797" t="s">
        <v>442</v>
      </c>
      <c r="U4" s="798"/>
      <c r="V4" s="799"/>
      <c r="W4" s="800" t="s">
        <v>443</v>
      </c>
      <c r="X4" s="801"/>
      <c r="Y4" s="802"/>
      <c r="Z4" s="780"/>
      <c r="AA4" s="781"/>
      <c r="AB4" s="781"/>
      <c r="AC4" s="782"/>
    </row>
    <row r="5" spans="1:30" s="380" customFormat="1" ht="13.5">
      <c r="A5" s="766"/>
      <c r="B5" s="769"/>
      <c r="C5" s="766"/>
      <c r="D5" s="794" t="s">
        <v>33</v>
      </c>
      <c r="E5" s="794" t="s">
        <v>444</v>
      </c>
      <c r="F5" s="794" t="s">
        <v>445</v>
      </c>
      <c r="G5" s="796"/>
      <c r="H5" s="794" t="s">
        <v>33</v>
      </c>
      <c r="I5" s="794" t="s">
        <v>444</v>
      </c>
      <c r="J5" s="794" t="s">
        <v>445</v>
      </c>
      <c r="K5" s="794" t="s">
        <v>33</v>
      </c>
      <c r="L5" s="794" t="s">
        <v>444</v>
      </c>
      <c r="M5" s="794" t="s">
        <v>445</v>
      </c>
      <c r="N5" s="760" t="s">
        <v>33</v>
      </c>
      <c r="O5" s="760" t="s">
        <v>24</v>
      </c>
      <c r="P5" s="760" t="s">
        <v>25</v>
      </c>
      <c r="Q5" s="794" t="s">
        <v>33</v>
      </c>
      <c r="R5" s="794" t="s">
        <v>444</v>
      </c>
      <c r="S5" s="794" t="s">
        <v>445</v>
      </c>
      <c r="T5" s="794" t="s">
        <v>33</v>
      </c>
      <c r="U5" s="794" t="s">
        <v>444</v>
      </c>
      <c r="V5" s="794" t="s">
        <v>445</v>
      </c>
      <c r="W5" s="760" t="s">
        <v>33</v>
      </c>
      <c r="X5" s="760" t="s">
        <v>25</v>
      </c>
      <c r="Y5" s="760" t="s">
        <v>446</v>
      </c>
      <c r="Z5" s="760" t="s">
        <v>33</v>
      </c>
      <c r="AA5" s="760" t="s">
        <v>24</v>
      </c>
      <c r="AB5" s="760" t="s">
        <v>25</v>
      </c>
      <c r="AC5" s="760" t="s">
        <v>446</v>
      </c>
    </row>
    <row r="6" spans="1:30" s="380" customFormat="1" ht="13.5">
      <c r="A6" s="767"/>
      <c r="B6" s="770"/>
      <c r="C6" s="767"/>
      <c r="D6" s="795"/>
      <c r="E6" s="795"/>
      <c r="F6" s="795"/>
      <c r="G6" s="761"/>
      <c r="H6" s="795"/>
      <c r="I6" s="795"/>
      <c r="J6" s="795"/>
      <c r="K6" s="795"/>
      <c r="L6" s="795"/>
      <c r="M6" s="795"/>
      <c r="N6" s="761"/>
      <c r="O6" s="761"/>
      <c r="P6" s="761"/>
      <c r="Q6" s="795"/>
      <c r="R6" s="795"/>
      <c r="S6" s="795"/>
      <c r="T6" s="795"/>
      <c r="U6" s="795"/>
      <c r="V6" s="795"/>
      <c r="W6" s="761"/>
      <c r="X6" s="761"/>
      <c r="Y6" s="761"/>
      <c r="Z6" s="761"/>
      <c r="AA6" s="761"/>
      <c r="AB6" s="761"/>
      <c r="AC6" s="761"/>
    </row>
    <row r="7" spans="1:30" s="383" customFormat="1">
      <c r="A7" s="792" t="s">
        <v>447</v>
      </c>
      <c r="B7" s="793"/>
      <c r="C7" s="381"/>
      <c r="D7" s="382">
        <v>890</v>
      </c>
      <c r="E7" s="382">
        <v>123</v>
      </c>
      <c r="F7" s="382">
        <v>767</v>
      </c>
      <c r="G7" s="382">
        <v>1903</v>
      </c>
      <c r="H7" s="382">
        <v>43510</v>
      </c>
      <c r="I7" s="382">
        <v>3988</v>
      </c>
      <c r="J7" s="382">
        <v>39522</v>
      </c>
      <c r="K7" s="382">
        <v>50000</v>
      </c>
      <c r="L7" s="382">
        <v>4481</v>
      </c>
      <c r="M7" s="382">
        <v>45519</v>
      </c>
      <c r="N7" s="382">
        <v>31017.149999999998</v>
      </c>
      <c r="O7" s="382">
        <v>18519.999999999996</v>
      </c>
      <c r="P7" s="382">
        <v>12497.15</v>
      </c>
      <c r="Q7" s="382">
        <v>20415</v>
      </c>
      <c r="R7" s="382">
        <v>2886</v>
      </c>
      <c r="S7" s="382">
        <v>17529</v>
      </c>
      <c r="T7" s="382">
        <v>21701</v>
      </c>
      <c r="U7" s="382">
        <v>3137</v>
      </c>
      <c r="V7" s="382">
        <v>18564</v>
      </c>
      <c r="W7" s="382">
        <v>17448.7</v>
      </c>
      <c r="X7" s="382">
        <v>10469.220000000001</v>
      </c>
      <c r="Y7" s="382">
        <v>6979.4800000000005</v>
      </c>
      <c r="Z7" s="382">
        <v>50368.85000000002</v>
      </c>
      <c r="AA7" s="382">
        <v>20423</v>
      </c>
      <c r="AB7" s="382">
        <v>22966.37</v>
      </c>
      <c r="AC7" s="382">
        <v>6979.4800000000005</v>
      </c>
    </row>
    <row r="8" spans="1:30" s="383" customFormat="1">
      <c r="A8" s="792" t="s">
        <v>204</v>
      </c>
      <c r="B8" s="793"/>
      <c r="C8" s="381"/>
      <c r="D8" s="382">
        <v>890</v>
      </c>
      <c r="E8" s="382">
        <v>123</v>
      </c>
      <c r="F8" s="382">
        <v>767</v>
      </c>
      <c r="G8" s="382">
        <v>1903</v>
      </c>
      <c r="H8" s="382">
        <v>43510</v>
      </c>
      <c r="I8" s="382">
        <v>3988</v>
      </c>
      <c r="J8" s="382">
        <v>39522</v>
      </c>
      <c r="K8" s="382">
        <v>50000</v>
      </c>
      <c r="L8" s="382">
        <v>4481</v>
      </c>
      <c r="M8" s="382">
        <v>45519</v>
      </c>
      <c r="N8" s="382">
        <v>31017.149999999998</v>
      </c>
      <c r="O8" s="382">
        <v>18519.999999999996</v>
      </c>
      <c r="P8" s="382">
        <v>12497.15</v>
      </c>
      <c r="Q8" s="382">
        <v>20415</v>
      </c>
      <c r="R8" s="382">
        <v>2886</v>
      </c>
      <c r="S8" s="382">
        <v>17529</v>
      </c>
      <c r="T8" s="382">
        <v>21701</v>
      </c>
      <c r="U8" s="382">
        <v>3137</v>
      </c>
      <c r="V8" s="382">
        <v>18564</v>
      </c>
      <c r="W8" s="382">
        <v>17448.7</v>
      </c>
      <c r="X8" s="382">
        <v>10469.220000000001</v>
      </c>
      <c r="Y8" s="382">
        <v>6979.4800000000005</v>
      </c>
      <c r="Z8" s="382">
        <v>50368.85000000002</v>
      </c>
      <c r="AA8" s="382">
        <v>20423</v>
      </c>
      <c r="AB8" s="382">
        <v>22966.37</v>
      </c>
      <c r="AC8" s="382">
        <v>6979.4800000000005</v>
      </c>
    </row>
    <row r="9" spans="1:30" s="383" customFormat="1">
      <c r="A9" s="792" t="s">
        <v>448</v>
      </c>
      <c r="B9" s="793"/>
      <c r="C9" s="381"/>
      <c r="D9" s="382">
        <v>886</v>
      </c>
      <c r="E9" s="382">
        <v>123</v>
      </c>
      <c r="F9" s="382">
        <v>763</v>
      </c>
      <c r="G9" s="382">
        <v>1895</v>
      </c>
      <c r="H9" s="382">
        <v>43321</v>
      </c>
      <c r="I9" s="382">
        <v>3988</v>
      </c>
      <c r="J9" s="382">
        <v>39333</v>
      </c>
      <c r="K9" s="382">
        <v>49776</v>
      </c>
      <c r="L9" s="382">
        <v>4481</v>
      </c>
      <c r="M9" s="382">
        <v>45295</v>
      </c>
      <c r="N9" s="382">
        <v>30893.249999999996</v>
      </c>
      <c r="O9" s="382">
        <v>18519.999999999996</v>
      </c>
      <c r="P9" s="382">
        <v>12373.25</v>
      </c>
      <c r="Q9" s="382">
        <v>20331</v>
      </c>
      <c r="R9" s="382">
        <v>2886</v>
      </c>
      <c r="S9" s="382">
        <v>17445</v>
      </c>
      <c r="T9" s="382">
        <v>21610</v>
      </c>
      <c r="U9" s="382">
        <v>3137</v>
      </c>
      <c r="V9" s="382">
        <v>18473</v>
      </c>
      <c r="W9" s="382">
        <v>17378.7</v>
      </c>
      <c r="X9" s="382">
        <v>10427.220000000001</v>
      </c>
      <c r="Y9" s="382">
        <v>6951.4800000000005</v>
      </c>
      <c r="Z9" s="382">
        <v>50166.950000000019</v>
      </c>
      <c r="AA9" s="382">
        <v>20415</v>
      </c>
      <c r="AB9" s="382">
        <v>22800.469999999998</v>
      </c>
      <c r="AC9" s="382">
        <v>6951.4800000000005</v>
      </c>
    </row>
    <row r="10" spans="1:30" s="383" customFormat="1">
      <c r="A10" s="740">
        <v>100001</v>
      </c>
      <c r="B10" s="384" t="s">
        <v>449</v>
      </c>
      <c r="C10" s="385"/>
      <c r="D10" s="382">
        <v>0</v>
      </c>
      <c r="E10" s="382">
        <v>0</v>
      </c>
      <c r="F10" s="382">
        <v>0</v>
      </c>
      <c r="G10" s="382">
        <v>0</v>
      </c>
      <c r="H10" s="382">
        <v>44</v>
      </c>
      <c r="I10" s="382">
        <v>0</v>
      </c>
      <c r="J10" s="382">
        <v>44</v>
      </c>
      <c r="K10" s="382">
        <v>46</v>
      </c>
      <c r="L10" s="382">
        <v>0</v>
      </c>
      <c r="M10" s="382">
        <v>46</v>
      </c>
      <c r="N10" s="382">
        <v>27</v>
      </c>
      <c r="O10" s="386">
        <v>0</v>
      </c>
      <c r="P10" s="386">
        <v>27</v>
      </c>
      <c r="Q10" s="382">
        <v>19</v>
      </c>
      <c r="R10" s="386">
        <v>0</v>
      </c>
      <c r="S10" s="386">
        <v>19</v>
      </c>
      <c r="T10" s="382">
        <v>18</v>
      </c>
      <c r="U10" s="386">
        <v>0</v>
      </c>
      <c r="V10" s="386">
        <v>18</v>
      </c>
      <c r="W10" s="386">
        <v>14.799999999999999</v>
      </c>
      <c r="X10" s="386">
        <v>8.879999999999999</v>
      </c>
      <c r="Y10" s="386">
        <v>5.92</v>
      </c>
      <c r="Z10" s="386">
        <v>41.8</v>
      </c>
      <c r="AA10" s="386">
        <v>0</v>
      </c>
      <c r="AB10" s="386">
        <v>35.879999999999995</v>
      </c>
      <c r="AC10" s="386">
        <v>5.92</v>
      </c>
    </row>
    <row r="11" spans="1:30" ht="22.5">
      <c r="A11" s="741"/>
      <c r="B11" s="387" t="s">
        <v>450</v>
      </c>
      <c r="C11" s="388" t="s">
        <v>451</v>
      </c>
      <c r="D11" s="389">
        <v>0</v>
      </c>
      <c r="E11" s="390">
        <v>0</v>
      </c>
      <c r="F11" s="390">
        <v>0</v>
      </c>
      <c r="G11" s="391">
        <v>0</v>
      </c>
      <c r="H11" s="389">
        <v>28</v>
      </c>
      <c r="I11" s="390">
        <v>0</v>
      </c>
      <c r="J11" s="390">
        <v>28</v>
      </c>
      <c r="K11" s="389">
        <v>28</v>
      </c>
      <c r="L11" s="390">
        <v>0</v>
      </c>
      <c r="M11" s="390">
        <v>28</v>
      </c>
      <c r="N11" s="392">
        <v>16.8</v>
      </c>
      <c r="O11" s="393">
        <v>0</v>
      </c>
      <c r="P11" s="391">
        <v>16.8</v>
      </c>
      <c r="Q11" s="389">
        <v>12</v>
      </c>
      <c r="R11" s="390">
        <v>0</v>
      </c>
      <c r="S11" s="390">
        <v>12</v>
      </c>
      <c r="T11" s="389">
        <v>11</v>
      </c>
      <c r="U11" s="390">
        <v>0</v>
      </c>
      <c r="V11" s="390">
        <v>11</v>
      </c>
      <c r="W11" s="392">
        <v>9.1999999999999993</v>
      </c>
      <c r="X11" s="391">
        <v>5.52</v>
      </c>
      <c r="Y11" s="391">
        <v>3.6799999999999997</v>
      </c>
      <c r="Z11" s="391">
        <v>26</v>
      </c>
      <c r="AA11" s="394">
        <v>0</v>
      </c>
      <c r="AB11" s="391">
        <v>22.32</v>
      </c>
      <c r="AC11" s="391">
        <v>3.6799999999999997</v>
      </c>
    </row>
    <row r="12" spans="1:30" ht="22.5">
      <c r="A12" s="742"/>
      <c r="B12" s="387" t="s">
        <v>452</v>
      </c>
      <c r="C12" s="388" t="s">
        <v>451</v>
      </c>
      <c r="D12" s="389">
        <v>0</v>
      </c>
      <c r="E12" s="390">
        <v>0</v>
      </c>
      <c r="F12" s="390">
        <v>0</v>
      </c>
      <c r="G12" s="391">
        <v>0</v>
      </c>
      <c r="H12" s="389">
        <v>16</v>
      </c>
      <c r="I12" s="390">
        <v>0</v>
      </c>
      <c r="J12" s="390">
        <v>16</v>
      </c>
      <c r="K12" s="389">
        <v>18</v>
      </c>
      <c r="L12" s="390">
        <v>0</v>
      </c>
      <c r="M12" s="390">
        <v>18</v>
      </c>
      <c r="N12" s="392">
        <v>10.199999999999999</v>
      </c>
      <c r="O12" s="393">
        <v>0</v>
      </c>
      <c r="P12" s="391">
        <v>10.199999999999999</v>
      </c>
      <c r="Q12" s="389">
        <v>7</v>
      </c>
      <c r="R12" s="390">
        <v>0</v>
      </c>
      <c r="S12" s="390">
        <v>7</v>
      </c>
      <c r="T12" s="389">
        <v>7</v>
      </c>
      <c r="U12" s="390">
        <v>0</v>
      </c>
      <c r="V12" s="390">
        <v>7</v>
      </c>
      <c r="W12" s="392">
        <v>5.6</v>
      </c>
      <c r="X12" s="391">
        <v>3.36</v>
      </c>
      <c r="Y12" s="391">
        <v>2.2399999999999998</v>
      </c>
      <c r="Z12" s="391">
        <v>15.799999999999999</v>
      </c>
      <c r="AA12" s="394">
        <v>0</v>
      </c>
      <c r="AB12" s="391">
        <v>13.559999999999999</v>
      </c>
      <c r="AC12" s="391">
        <v>2.2399999999999998</v>
      </c>
    </row>
    <row r="13" spans="1:30" s="399" customFormat="1">
      <c r="A13" s="388">
        <v>100003</v>
      </c>
      <c r="B13" s="387" t="s">
        <v>453</v>
      </c>
      <c r="C13" s="388" t="s">
        <v>451</v>
      </c>
      <c r="D13" s="389">
        <v>141</v>
      </c>
      <c r="E13" s="390">
        <v>19</v>
      </c>
      <c r="F13" s="390">
        <v>122</v>
      </c>
      <c r="G13" s="395">
        <v>301</v>
      </c>
      <c r="H13" s="389">
        <v>7045</v>
      </c>
      <c r="I13" s="390">
        <v>610</v>
      </c>
      <c r="J13" s="390">
        <v>6435</v>
      </c>
      <c r="K13" s="389">
        <v>7869</v>
      </c>
      <c r="L13" s="390">
        <v>678</v>
      </c>
      <c r="M13" s="390">
        <v>7191</v>
      </c>
      <c r="N13" s="392">
        <v>4925</v>
      </c>
      <c r="O13" s="396">
        <v>2955.25</v>
      </c>
      <c r="P13" s="394">
        <v>1969.75</v>
      </c>
      <c r="Q13" s="389">
        <v>3295</v>
      </c>
      <c r="R13" s="390">
        <v>441</v>
      </c>
      <c r="S13" s="390">
        <v>2854</v>
      </c>
      <c r="T13" s="389">
        <v>3399</v>
      </c>
      <c r="U13" s="390">
        <v>475</v>
      </c>
      <c r="V13" s="390">
        <v>2924</v>
      </c>
      <c r="W13" s="392">
        <v>2769.2</v>
      </c>
      <c r="X13" s="394">
        <v>1661.52</v>
      </c>
      <c r="Y13" s="394">
        <v>1107.6799999999998</v>
      </c>
      <c r="Z13" s="397">
        <v>7995.2000000000007</v>
      </c>
      <c r="AA13" s="394">
        <v>3256.25</v>
      </c>
      <c r="AB13" s="394">
        <v>3631.27</v>
      </c>
      <c r="AC13" s="394">
        <v>1107.6799999999998</v>
      </c>
      <c r="AD13" s="398" t="s">
        <v>198</v>
      </c>
    </row>
    <row r="14" spans="1:30">
      <c r="A14" s="388">
        <v>100004</v>
      </c>
      <c r="B14" s="387" t="s">
        <v>368</v>
      </c>
      <c r="C14" s="388" t="s">
        <v>451</v>
      </c>
      <c r="D14" s="389">
        <v>30</v>
      </c>
      <c r="E14" s="390">
        <v>1</v>
      </c>
      <c r="F14" s="390">
        <v>29</v>
      </c>
      <c r="G14" s="391">
        <v>61</v>
      </c>
      <c r="H14" s="389">
        <v>1545</v>
      </c>
      <c r="I14" s="390">
        <v>34</v>
      </c>
      <c r="J14" s="390">
        <v>1511</v>
      </c>
      <c r="K14" s="389">
        <v>1733</v>
      </c>
      <c r="L14" s="390">
        <v>43</v>
      </c>
      <c r="M14" s="390">
        <v>1690</v>
      </c>
      <c r="N14" s="392">
        <v>1010.35</v>
      </c>
      <c r="O14" s="395">
        <v>606.21</v>
      </c>
      <c r="P14" s="391">
        <v>404.14</v>
      </c>
      <c r="Q14" s="389">
        <v>695</v>
      </c>
      <c r="R14" s="390">
        <v>25</v>
      </c>
      <c r="S14" s="390">
        <v>670</v>
      </c>
      <c r="T14" s="389">
        <v>717</v>
      </c>
      <c r="U14" s="390">
        <v>30</v>
      </c>
      <c r="V14" s="390">
        <v>687</v>
      </c>
      <c r="W14" s="392">
        <v>570.29999999999995</v>
      </c>
      <c r="X14" s="391">
        <v>342.18</v>
      </c>
      <c r="Y14" s="391">
        <v>228.11999999999995</v>
      </c>
      <c r="Z14" s="391">
        <v>1641.6499999999999</v>
      </c>
      <c r="AA14" s="394">
        <v>667.21</v>
      </c>
      <c r="AB14" s="391">
        <v>746.31999999999994</v>
      </c>
      <c r="AC14" s="391">
        <v>228.11999999999995</v>
      </c>
    </row>
    <row r="15" spans="1:30">
      <c r="A15" s="388">
        <v>100005</v>
      </c>
      <c r="B15" s="387" t="s">
        <v>454</v>
      </c>
      <c r="C15" s="388" t="s">
        <v>451</v>
      </c>
      <c r="D15" s="389">
        <v>60</v>
      </c>
      <c r="E15" s="390">
        <v>5</v>
      </c>
      <c r="F15" s="390">
        <v>55</v>
      </c>
      <c r="G15" s="391">
        <v>125</v>
      </c>
      <c r="H15" s="389">
        <v>3008</v>
      </c>
      <c r="I15" s="390">
        <v>153</v>
      </c>
      <c r="J15" s="390">
        <v>2855</v>
      </c>
      <c r="K15" s="389">
        <v>3427</v>
      </c>
      <c r="L15" s="390">
        <v>196</v>
      </c>
      <c r="M15" s="390">
        <v>3231</v>
      </c>
      <c r="N15" s="392">
        <v>2052.65</v>
      </c>
      <c r="O15" s="395">
        <v>1231.5899999999999</v>
      </c>
      <c r="P15" s="391">
        <v>821.06000000000017</v>
      </c>
      <c r="Q15" s="389">
        <v>1377</v>
      </c>
      <c r="R15" s="390">
        <v>111</v>
      </c>
      <c r="S15" s="390">
        <v>1266</v>
      </c>
      <c r="T15" s="389">
        <v>1451</v>
      </c>
      <c r="U15" s="390">
        <v>137</v>
      </c>
      <c r="V15" s="390">
        <v>1314</v>
      </c>
      <c r="W15" s="392">
        <v>1156</v>
      </c>
      <c r="X15" s="391">
        <v>693.6</v>
      </c>
      <c r="Y15" s="391">
        <v>462.4</v>
      </c>
      <c r="Z15" s="391">
        <v>3333.65</v>
      </c>
      <c r="AA15" s="394">
        <v>1356.59</v>
      </c>
      <c r="AB15" s="391">
        <v>1514.6600000000003</v>
      </c>
      <c r="AC15" s="391">
        <v>462.4</v>
      </c>
    </row>
    <row r="16" spans="1:30">
      <c r="A16" s="388">
        <v>100006</v>
      </c>
      <c r="B16" s="387" t="s">
        <v>455</v>
      </c>
      <c r="C16" s="388" t="s">
        <v>451</v>
      </c>
      <c r="D16" s="389">
        <v>98</v>
      </c>
      <c r="E16" s="390">
        <v>11</v>
      </c>
      <c r="F16" s="390">
        <v>87</v>
      </c>
      <c r="G16" s="391">
        <v>207</v>
      </c>
      <c r="H16" s="389">
        <v>4884</v>
      </c>
      <c r="I16" s="390">
        <v>356</v>
      </c>
      <c r="J16" s="390">
        <v>4528</v>
      </c>
      <c r="K16" s="389">
        <v>5540</v>
      </c>
      <c r="L16" s="390">
        <v>414</v>
      </c>
      <c r="M16" s="390">
        <v>5126</v>
      </c>
      <c r="N16" s="392">
        <v>3396.7</v>
      </c>
      <c r="O16" s="395">
        <v>2038.02</v>
      </c>
      <c r="P16" s="391">
        <v>1358.6799999999998</v>
      </c>
      <c r="Q16" s="389">
        <v>2266</v>
      </c>
      <c r="R16" s="390">
        <v>258</v>
      </c>
      <c r="S16" s="390">
        <v>2008</v>
      </c>
      <c r="T16" s="389">
        <v>2374</v>
      </c>
      <c r="U16" s="390">
        <v>290</v>
      </c>
      <c r="V16" s="390">
        <v>2084</v>
      </c>
      <c r="W16" s="392">
        <v>1910.8</v>
      </c>
      <c r="X16" s="391">
        <v>1146.48</v>
      </c>
      <c r="Y16" s="391">
        <v>764.31999999999994</v>
      </c>
      <c r="Z16" s="391">
        <v>5514.5</v>
      </c>
      <c r="AA16" s="394">
        <v>2245.02</v>
      </c>
      <c r="AB16" s="391">
        <v>2505.16</v>
      </c>
      <c r="AC16" s="391">
        <v>764.31999999999994</v>
      </c>
    </row>
    <row r="17" spans="1:29">
      <c r="A17" s="388">
        <v>100007</v>
      </c>
      <c r="B17" s="387" t="s">
        <v>456</v>
      </c>
      <c r="C17" s="388" t="s">
        <v>451</v>
      </c>
      <c r="D17" s="389">
        <v>82</v>
      </c>
      <c r="E17" s="390">
        <v>22</v>
      </c>
      <c r="F17" s="390">
        <v>60</v>
      </c>
      <c r="G17" s="391">
        <v>186</v>
      </c>
      <c r="H17" s="389">
        <v>3835</v>
      </c>
      <c r="I17" s="390">
        <v>705</v>
      </c>
      <c r="J17" s="390">
        <v>3130</v>
      </c>
      <c r="K17" s="389">
        <v>4298</v>
      </c>
      <c r="L17" s="390">
        <v>780</v>
      </c>
      <c r="M17" s="390">
        <v>3518</v>
      </c>
      <c r="N17" s="392">
        <v>2959.65</v>
      </c>
      <c r="O17" s="395">
        <v>1775.79</v>
      </c>
      <c r="P17" s="391">
        <v>1183.8600000000001</v>
      </c>
      <c r="Q17" s="389">
        <v>1898</v>
      </c>
      <c r="R17" s="390">
        <v>510</v>
      </c>
      <c r="S17" s="390">
        <v>1388</v>
      </c>
      <c r="T17" s="389">
        <v>1976</v>
      </c>
      <c r="U17" s="390">
        <v>546</v>
      </c>
      <c r="V17" s="390">
        <v>1430</v>
      </c>
      <c r="W17" s="392">
        <v>1655.2</v>
      </c>
      <c r="X17" s="391">
        <v>993.12</v>
      </c>
      <c r="Y17" s="391">
        <v>662.08</v>
      </c>
      <c r="Z17" s="391">
        <v>4800.8500000000004</v>
      </c>
      <c r="AA17" s="394">
        <v>1961.79</v>
      </c>
      <c r="AB17" s="391">
        <v>2176.98</v>
      </c>
      <c r="AC17" s="391">
        <v>662.08</v>
      </c>
    </row>
    <row r="18" spans="1:29">
      <c r="A18" s="388">
        <v>100008</v>
      </c>
      <c r="B18" s="387" t="s">
        <v>457</v>
      </c>
      <c r="C18" s="388" t="s">
        <v>451</v>
      </c>
      <c r="D18" s="389">
        <v>68</v>
      </c>
      <c r="E18" s="390">
        <v>13</v>
      </c>
      <c r="F18" s="390">
        <v>55</v>
      </c>
      <c r="G18" s="391">
        <v>149</v>
      </c>
      <c r="H18" s="389">
        <v>3193</v>
      </c>
      <c r="I18" s="390">
        <v>407</v>
      </c>
      <c r="J18" s="390">
        <v>2786</v>
      </c>
      <c r="K18" s="389">
        <v>3684</v>
      </c>
      <c r="L18" s="390">
        <v>469</v>
      </c>
      <c r="M18" s="390">
        <v>3215</v>
      </c>
      <c r="N18" s="392">
        <v>2369.6999999999998</v>
      </c>
      <c r="O18" s="395">
        <v>1421.82</v>
      </c>
      <c r="P18" s="391">
        <v>947.87999999999988</v>
      </c>
      <c r="Q18" s="389">
        <v>1531</v>
      </c>
      <c r="R18" s="390">
        <v>295</v>
      </c>
      <c r="S18" s="390">
        <v>1236</v>
      </c>
      <c r="T18" s="389">
        <v>1635</v>
      </c>
      <c r="U18" s="390">
        <v>328</v>
      </c>
      <c r="V18" s="390">
        <v>1307</v>
      </c>
      <c r="W18" s="392">
        <v>1328.7</v>
      </c>
      <c r="X18" s="391">
        <v>797.22</v>
      </c>
      <c r="Y18" s="391">
        <v>531.48</v>
      </c>
      <c r="Z18" s="391">
        <v>3847.4</v>
      </c>
      <c r="AA18" s="394">
        <v>1570.82</v>
      </c>
      <c r="AB18" s="391">
        <v>1745.1</v>
      </c>
      <c r="AC18" s="391">
        <v>531.48</v>
      </c>
    </row>
    <row r="19" spans="1:29">
      <c r="A19" s="388">
        <v>100009</v>
      </c>
      <c r="B19" s="387" t="s">
        <v>458</v>
      </c>
      <c r="C19" s="388" t="s">
        <v>451</v>
      </c>
      <c r="D19" s="389">
        <v>53</v>
      </c>
      <c r="E19" s="390">
        <v>9</v>
      </c>
      <c r="F19" s="390">
        <v>44</v>
      </c>
      <c r="G19" s="391">
        <v>115</v>
      </c>
      <c r="H19" s="389">
        <v>2567</v>
      </c>
      <c r="I19" s="390">
        <v>321</v>
      </c>
      <c r="J19" s="390">
        <v>2246</v>
      </c>
      <c r="K19" s="389">
        <v>2938</v>
      </c>
      <c r="L19" s="390">
        <v>339</v>
      </c>
      <c r="M19" s="390">
        <v>2599</v>
      </c>
      <c r="N19" s="392">
        <v>1882.5</v>
      </c>
      <c r="O19" s="395">
        <v>1129.5</v>
      </c>
      <c r="P19" s="391">
        <v>753</v>
      </c>
      <c r="Q19" s="389">
        <v>1228</v>
      </c>
      <c r="R19" s="390">
        <v>232</v>
      </c>
      <c r="S19" s="390">
        <v>996</v>
      </c>
      <c r="T19" s="389">
        <v>1294</v>
      </c>
      <c r="U19" s="390">
        <v>237</v>
      </c>
      <c r="V19" s="390">
        <v>1057</v>
      </c>
      <c r="W19" s="392">
        <v>1055.7</v>
      </c>
      <c r="X19" s="391">
        <v>633.41999999999996</v>
      </c>
      <c r="Y19" s="391">
        <v>422.28000000000009</v>
      </c>
      <c r="Z19" s="391">
        <v>3053.2000000000003</v>
      </c>
      <c r="AA19" s="394">
        <v>1244.5</v>
      </c>
      <c r="AB19" s="391">
        <v>1386.42</v>
      </c>
      <c r="AC19" s="391">
        <v>422.28000000000009</v>
      </c>
    </row>
    <row r="20" spans="1:29">
      <c r="A20" s="388">
        <v>100010</v>
      </c>
      <c r="B20" s="387" t="s">
        <v>459</v>
      </c>
      <c r="C20" s="388" t="s">
        <v>451</v>
      </c>
      <c r="D20" s="389">
        <v>184</v>
      </c>
      <c r="E20" s="390">
        <v>35</v>
      </c>
      <c r="F20" s="390">
        <v>149</v>
      </c>
      <c r="G20" s="391">
        <v>403</v>
      </c>
      <c r="H20" s="389">
        <v>8897</v>
      </c>
      <c r="I20" s="390">
        <v>1144</v>
      </c>
      <c r="J20" s="390">
        <v>7753</v>
      </c>
      <c r="K20" s="389">
        <v>9994</v>
      </c>
      <c r="L20" s="390">
        <v>1267</v>
      </c>
      <c r="M20" s="390">
        <v>8727</v>
      </c>
      <c r="N20" s="392">
        <v>6511.15</v>
      </c>
      <c r="O20" s="395">
        <v>3906.69</v>
      </c>
      <c r="P20" s="391">
        <v>2604.4599999999996</v>
      </c>
      <c r="Q20" s="389">
        <v>4266</v>
      </c>
      <c r="R20" s="390">
        <v>827</v>
      </c>
      <c r="S20" s="390">
        <v>3439</v>
      </c>
      <c r="T20" s="389">
        <v>4435</v>
      </c>
      <c r="U20" s="390">
        <v>887</v>
      </c>
      <c r="V20" s="390">
        <v>3548</v>
      </c>
      <c r="W20" s="392">
        <v>3651.8</v>
      </c>
      <c r="X20" s="391">
        <v>2191.08</v>
      </c>
      <c r="Y20" s="391">
        <v>1460.7200000000003</v>
      </c>
      <c r="Z20" s="391">
        <v>10565.95</v>
      </c>
      <c r="AA20" s="394">
        <v>4309.6900000000005</v>
      </c>
      <c r="AB20" s="391">
        <v>4795.5399999999991</v>
      </c>
      <c r="AC20" s="391">
        <v>1460.7200000000003</v>
      </c>
    </row>
    <row r="21" spans="1:29">
      <c r="A21" s="388">
        <v>100011</v>
      </c>
      <c r="B21" s="387" t="s">
        <v>460</v>
      </c>
      <c r="C21" s="388" t="s">
        <v>451</v>
      </c>
      <c r="D21" s="389">
        <v>83</v>
      </c>
      <c r="E21" s="390">
        <v>7</v>
      </c>
      <c r="F21" s="390">
        <v>76</v>
      </c>
      <c r="G21" s="391">
        <v>173</v>
      </c>
      <c r="H21" s="389">
        <v>4235</v>
      </c>
      <c r="I21" s="390">
        <v>227</v>
      </c>
      <c r="J21" s="390">
        <v>4008</v>
      </c>
      <c r="K21" s="389">
        <v>4749</v>
      </c>
      <c r="L21" s="390">
        <v>258</v>
      </c>
      <c r="M21" s="390">
        <v>4491</v>
      </c>
      <c r="N21" s="392">
        <v>2864.95</v>
      </c>
      <c r="O21" s="395">
        <v>1718.97</v>
      </c>
      <c r="P21" s="391">
        <v>1145.9799999999998</v>
      </c>
      <c r="Q21" s="389">
        <v>1943</v>
      </c>
      <c r="R21" s="390">
        <v>165</v>
      </c>
      <c r="S21" s="390">
        <v>1778</v>
      </c>
      <c r="T21" s="389">
        <v>2007</v>
      </c>
      <c r="U21" s="390">
        <v>181</v>
      </c>
      <c r="V21" s="390">
        <v>1826</v>
      </c>
      <c r="W21" s="392">
        <v>1614.6</v>
      </c>
      <c r="X21" s="391">
        <v>968.76</v>
      </c>
      <c r="Y21" s="391">
        <v>645.83999999999992</v>
      </c>
      <c r="Z21" s="391">
        <v>4652.55</v>
      </c>
      <c r="AA21" s="394">
        <v>1891.97</v>
      </c>
      <c r="AB21" s="391">
        <v>2114.7399999999998</v>
      </c>
      <c r="AC21" s="391">
        <v>645.83999999999992</v>
      </c>
    </row>
    <row r="22" spans="1:29">
      <c r="A22" s="388">
        <v>100012</v>
      </c>
      <c r="B22" s="387" t="s">
        <v>461</v>
      </c>
      <c r="C22" s="388" t="s">
        <v>451</v>
      </c>
      <c r="D22" s="389">
        <v>37</v>
      </c>
      <c r="E22" s="390">
        <v>1</v>
      </c>
      <c r="F22" s="390">
        <v>36</v>
      </c>
      <c r="G22" s="391">
        <v>75</v>
      </c>
      <c r="H22" s="389">
        <v>1880</v>
      </c>
      <c r="I22" s="390">
        <v>31</v>
      </c>
      <c r="J22" s="390">
        <v>1849</v>
      </c>
      <c r="K22" s="389">
        <v>2134</v>
      </c>
      <c r="L22" s="390">
        <v>37</v>
      </c>
      <c r="M22" s="390">
        <v>2097</v>
      </c>
      <c r="N22" s="392">
        <v>1228</v>
      </c>
      <c r="O22" s="395">
        <v>736.8</v>
      </c>
      <c r="P22" s="391">
        <v>491.20000000000005</v>
      </c>
      <c r="Q22" s="389">
        <v>842</v>
      </c>
      <c r="R22" s="390">
        <v>22</v>
      </c>
      <c r="S22" s="390">
        <v>820</v>
      </c>
      <c r="T22" s="389">
        <v>878</v>
      </c>
      <c r="U22" s="390">
        <v>26</v>
      </c>
      <c r="V22" s="390">
        <v>852</v>
      </c>
      <c r="W22" s="392">
        <v>692.8</v>
      </c>
      <c r="X22" s="391">
        <v>415.68</v>
      </c>
      <c r="Y22" s="391">
        <v>277.11999999999995</v>
      </c>
      <c r="Z22" s="391">
        <v>1995.8</v>
      </c>
      <c r="AA22" s="394">
        <v>811.8</v>
      </c>
      <c r="AB22" s="391">
        <v>906.88000000000011</v>
      </c>
      <c r="AC22" s="391">
        <v>277.11999999999995</v>
      </c>
    </row>
    <row r="23" spans="1:29" s="401" customFormat="1" ht="13.5">
      <c r="A23" s="388">
        <v>100013</v>
      </c>
      <c r="B23" s="387" t="s">
        <v>462</v>
      </c>
      <c r="C23" s="400" t="s">
        <v>451</v>
      </c>
      <c r="D23" s="389">
        <v>21</v>
      </c>
      <c r="E23" s="390">
        <v>0</v>
      </c>
      <c r="F23" s="390">
        <v>21</v>
      </c>
      <c r="G23" s="391">
        <v>42</v>
      </c>
      <c r="H23" s="389">
        <v>813</v>
      </c>
      <c r="I23" s="390">
        <v>0</v>
      </c>
      <c r="J23" s="390">
        <v>813</v>
      </c>
      <c r="K23" s="389">
        <v>1539</v>
      </c>
      <c r="L23" s="390">
        <v>0</v>
      </c>
      <c r="M23" s="390">
        <v>1539</v>
      </c>
      <c r="N23" s="392">
        <v>705.6</v>
      </c>
      <c r="O23" s="395">
        <v>423.36</v>
      </c>
      <c r="P23" s="391">
        <v>282.24</v>
      </c>
      <c r="Q23" s="389">
        <v>361</v>
      </c>
      <c r="R23" s="390">
        <v>0</v>
      </c>
      <c r="S23" s="390">
        <v>361</v>
      </c>
      <c r="T23" s="389">
        <v>626</v>
      </c>
      <c r="U23" s="390">
        <v>0</v>
      </c>
      <c r="V23" s="390">
        <v>626</v>
      </c>
      <c r="W23" s="392">
        <v>394.8</v>
      </c>
      <c r="X23" s="391">
        <v>236.88</v>
      </c>
      <c r="Y23" s="391">
        <v>157.92000000000002</v>
      </c>
      <c r="Z23" s="391">
        <v>1142.4000000000001</v>
      </c>
      <c r="AA23" s="394">
        <v>465.36</v>
      </c>
      <c r="AB23" s="391">
        <v>519.12</v>
      </c>
      <c r="AC23" s="391">
        <v>157.92000000000002</v>
      </c>
    </row>
    <row r="24" spans="1:29" s="401" customFormat="1" ht="13.5">
      <c r="A24" s="388">
        <v>100014</v>
      </c>
      <c r="B24" s="387" t="s">
        <v>463</v>
      </c>
      <c r="C24" s="388" t="s">
        <v>451</v>
      </c>
      <c r="D24" s="389">
        <v>4</v>
      </c>
      <c r="E24" s="390">
        <v>0</v>
      </c>
      <c r="F24" s="390">
        <v>4</v>
      </c>
      <c r="G24" s="391">
        <v>8</v>
      </c>
      <c r="H24" s="389">
        <v>198</v>
      </c>
      <c r="I24" s="390">
        <v>0</v>
      </c>
      <c r="J24" s="390">
        <v>198</v>
      </c>
      <c r="K24" s="389">
        <v>231</v>
      </c>
      <c r="L24" s="390">
        <v>0</v>
      </c>
      <c r="M24" s="390">
        <v>231</v>
      </c>
      <c r="N24" s="392">
        <v>128.69999999999999</v>
      </c>
      <c r="O24" s="395">
        <v>77.22</v>
      </c>
      <c r="P24" s="391">
        <v>51.47999999999999</v>
      </c>
      <c r="Q24" s="389">
        <v>88</v>
      </c>
      <c r="R24" s="390">
        <v>0</v>
      </c>
      <c r="S24" s="390">
        <v>88</v>
      </c>
      <c r="T24" s="389">
        <v>94</v>
      </c>
      <c r="U24" s="390">
        <v>0</v>
      </c>
      <c r="V24" s="390">
        <v>94</v>
      </c>
      <c r="W24" s="392">
        <v>72.8</v>
      </c>
      <c r="X24" s="391">
        <v>43.68</v>
      </c>
      <c r="Y24" s="391">
        <v>29.119999999999997</v>
      </c>
      <c r="Z24" s="391">
        <v>209.5</v>
      </c>
      <c r="AA24" s="394">
        <v>85.22</v>
      </c>
      <c r="AB24" s="391">
        <v>95.16</v>
      </c>
      <c r="AC24" s="391">
        <v>29.119999999999997</v>
      </c>
    </row>
    <row r="25" spans="1:29" s="401" customFormat="1" ht="13.5">
      <c r="A25" s="388">
        <v>100015</v>
      </c>
      <c r="B25" s="387" t="s">
        <v>464</v>
      </c>
      <c r="C25" s="400" t="s">
        <v>451</v>
      </c>
      <c r="D25" s="389">
        <v>16</v>
      </c>
      <c r="E25" s="390">
        <v>0</v>
      </c>
      <c r="F25" s="390">
        <v>16</v>
      </c>
      <c r="G25" s="391">
        <v>32</v>
      </c>
      <c r="H25" s="389">
        <v>721</v>
      </c>
      <c r="I25" s="390">
        <v>0</v>
      </c>
      <c r="J25" s="390">
        <v>721</v>
      </c>
      <c r="K25" s="389">
        <v>914</v>
      </c>
      <c r="L25" s="390">
        <v>0</v>
      </c>
      <c r="M25" s="390">
        <v>914</v>
      </c>
      <c r="N25" s="392">
        <v>490.5</v>
      </c>
      <c r="O25" s="395">
        <v>294.3</v>
      </c>
      <c r="P25" s="391">
        <v>196.2</v>
      </c>
      <c r="Q25" s="389">
        <v>320</v>
      </c>
      <c r="R25" s="390">
        <v>0</v>
      </c>
      <c r="S25" s="390">
        <v>320</v>
      </c>
      <c r="T25" s="389">
        <v>370</v>
      </c>
      <c r="U25" s="390">
        <v>0</v>
      </c>
      <c r="V25" s="390">
        <v>370</v>
      </c>
      <c r="W25" s="392">
        <v>276</v>
      </c>
      <c r="X25" s="391">
        <v>165.6</v>
      </c>
      <c r="Y25" s="391">
        <v>110.4</v>
      </c>
      <c r="Z25" s="391">
        <v>798.49999999999989</v>
      </c>
      <c r="AA25" s="394">
        <v>326.3</v>
      </c>
      <c r="AB25" s="391">
        <v>361.79999999999995</v>
      </c>
      <c r="AC25" s="391">
        <v>110.4</v>
      </c>
    </row>
    <row r="26" spans="1:29">
      <c r="A26" s="388">
        <v>100018</v>
      </c>
      <c r="B26" s="387" t="s">
        <v>221</v>
      </c>
      <c r="C26" s="388" t="s">
        <v>451</v>
      </c>
      <c r="D26" s="389">
        <v>4</v>
      </c>
      <c r="E26" s="390">
        <v>0</v>
      </c>
      <c r="F26" s="390">
        <v>4</v>
      </c>
      <c r="G26" s="391">
        <v>8</v>
      </c>
      <c r="H26" s="389">
        <v>188</v>
      </c>
      <c r="I26" s="390">
        <v>0</v>
      </c>
      <c r="J26" s="390">
        <v>188</v>
      </c>
      <c r="K26" s="389">
        <v>219</v>
      </c>
      <c r="L26" s="390">
        <v>0</v>
      </c>
      <c r="M26" s="390">
        <v>219</v>
      </c>
      <c r="N26" s="392">
        <v>122.1</v>
      </c>
      <c r="O26" s="395">
        <v>73.260000000000005</v>
      </c>
      <c r="P26" s="391">
        <v>48.839999999999989</v>
      </c>
      <c r="Q26" s="389">
        <v>83</v>
      </c>
      <c r="R26" s="390">
        <v>0</v>
      </c>
      <c r="S26" s="390">
        <v>83</v>
      </c>
      <c r="T26" s="389">
        <v>89</v>
      </c>
      <c r="U26" s="390">
        <v>0</v>
      </c>
      <c r="V26" s="390">
        <v>89</v>
      </c>
      <c r="W26" s="392">
        <v>68.8</v>
      </c>
      <c r="X26" s="391">
        <v>41.28</v>
      </c>
      <c r="Y26" s="391">
        <v>27.519999999999996</v>
      </c>
      <c r="Z26" s="391">
        <v>198.89999999999998</v>
      </c>
      <c r="AA26" s="394">
        <v>81.260000000000005</v>
      </c>
      <c r="AB26" s="391">
        <v>90.11999999999999</v>
      </c>
      <c r="AC26" s="391">
        <v>27.519999999999996</v>
      </c>
    </row>
    <row r="27" spans="1:29">
      <c r="A27" s="388">
        <v>100022</v>
      </c>
      <c r="B27" s="387" t="s">
        <v>465</v>
      </c>
      <c r="C27" s="388" t="s">
        <v>451</v>
      </c>
      <c r="D27" s="389">
        <v>3</v>
      </c>
      <c r="E27" s="390">
        <v>0</v>
      </c>
      <c r="F27" s="390">
        <v>3</v>
      </c>
      <c r="G27" s="391">
        <v>6</v>
      </c>
      <c r="H27" s="389">
        <v>133</v>
      </c>
      <c r="I27" s="390">
        <v>0</v>
      </c>
      <c r="J27" s="390">
        <v>133</v>
      </c>
      <c r="K27" s="389">
        <v>163</v>
      </c>
      <c r="L27" s="390">
        <v>0</v>
      </c>
      <c r="M27" s="390">
        <v>163</v>
      </c>
      <c r="N27" s="392">
        <v>88.8</v>
      </c>
      <c r="O27" s="395">
        <v>53.28</v>
      </c>
      <c r="P27" s="391">
        <v>35.519999999999996</v>
      </c>
      <c r="Q27" s="389">
        <v>59</v>
      </c>
      <c r="R27" s="390">
        <v>0</v>
      </c>
      <c r="S27" s="390">
        <v>59</v>
      </c>
      <c r="T27" s="389">
        <v>66</v>
      </c>
      <c r="U27" s="390">
        <v>0</v>
      </c>
      <c r="V27" s="390">
        <v>66</v>
      </c>
      <c r="W27" s="392">
        <v>50</v>
      </c>
      <c r="X27" s="391">
        <v>30</v>
      </c>
      <c r="Y27" s="391">
        <v>20</v>
      </c>
      <c r="Z27" s="391">
        <v>144.80000000000001</v>
      </c>
      <c r="AA27" s="394">
        <v>59.28</v>
      </c>
      <c r="AB27" s="391">
        <v>65.52</v>
      </c>
      <c r="AC27" s="391">
        <v>20</v>
      </c>
    </row>
    <row r="28" spans="1:29">
      <c r="A28" s="402">
        <v>100017</v>
      </c>
      <c r="B28" s="403" t="s">
        <v>208</v>
      </c>
      <c r="C28" s="388" t="s">
        <v>451</v>
      </c>
      <c r="D28" s="389">
        <v>2</v>
      </c>
      <c r="E28" s="390">
        <v>0</v>
      </c>
      <c r="F28" s="390">
        <v>2</v>
      </c>
      <c r="G28" s="391">
        <v>4</v>
      </c>
      <c r="H28" s="389">
        <v>135</v>
      </c>
      <c r="I28" s="390">
        <v>0</v>
      </c>
      <c r="J28" s="390">
        <v>135</v>
      </c>
      <c r="K28" s="389">
        <v>298</v>
      </c>
      <c r="L28" s="390">
        <v>0</v>
      </c>
      <c r="M28" s="390">
        <v>298</v>
      </c>
      <c r="N28" s="392">
        <v>129.9</v>
      </c>
      <c r="O28" s="395">
        <v>77.94</v>
      </c>
      <c r="P28" s="391">
        <v>51.960000000000008</v>
      </c>
      <c r="Q28" s="389">
        <v>60</v>
      </c>
      <c r="R28" s="390">
        <v>0</v>
      </c>
      <c r="S28" s="390">
        <v>60</v>
      </c>
      <c r="T28" s="389">
        <v>181</v>
      </c>
      <c r="U28" s="390">
        <v>0</v>
      </c>
      <c r="V28" s="390">
        <v>181</v>
      </c>
      <c r="W28" s="392">
        <v>96.4</v>
      </c>
      <c r="X28" s="391">
        <v>57.84</v>
      </c>
      <c r="Y28" s="391">
        <v>38.56</v>
      </c>
      <c r="Z28" s="391">
        <v>230.3</v>
      </c>
      <c r="AA28" s="394">
        <v>81.94</v>
      </c>
      <c r="AB28" s="391">
        <v>109.80000000000001</v>
      </c>
      <c r="AC28" s="391">
        <v>38.56</v>
      </c>
    </row>
    <row r="29" spans="1:29" s="383" customFormat="1">
      <c r="B29" s="384" t="s">
        <v>466</v>
      </c>
      <c r="C29" s="381"/>
      <c r="D29" s="382">
        <v>4</v>
      </c>
      <c r="E29" s="382">
        <v>0</v>
      </c>
      <c r="F29" s="382">
        <v>4</v>
      </c>
      <c r="G29" s="391">
        <v>8</v>
      </c>
      <c r="H29" s="382">
        <v>189</v>
      </c>
      <c r="I29" s="382">
        <v>0</v>
      </c>
      <c r="J29" s="382">
        <v>189</v>
      </c>
      <c r="K29" s="382">
        <v>224</v>
      </c>
      <c r="L29" s="382">
        <v>0</v>
      </c>
      <c r="M29" s="382">
        <v>224</v>
      </c>
      <c r="N29" s="382">
        <v>123.9</v>
      </c>
      <c r="O29" s="382">
        <v>0</v>
      </c>
      <c r="P29" s="382">
        <v>123.9</v>
      </c>
      <c r="Q29" s="382">
        <v>84</v>
      </c>
      <c r="R29" s="382">
        <v>0</v>
      </c>
      <c r="S29" s="382">
        <v>84</v>
      </c>
      <c r="T29" s="382">
        <v>91</v>
      </c>
      <c r="U29" s="382">
        <v>0</v>
      </c>
      <c r="V29" s="382">
        <v>91</v>
      </c>
      <c r="W29" s="382">
        <v>70</v>
      </c>
      <c r="X29" s="382">
        <v>42</v>
      </c>
      <c r="Y29" s="382">
        <v>28</v>
      </c>
      <c r="Z29" s="382">
        <v>201.9</v>
      </c>
      <c r="AA29" s="382">
        <v>8</v>
      </c>
      <c r="AB29" s="382">
        <v>165.9</v>
      </c>
      <c r="AC29" s="382">
        <v>28</v>
      </c>
    </row>
    <row r="30" spans="1:29">
      <c r="A30" s="388">
        <v>49001</v>
      </c>
      <c r="B30" s="387" t="s">
        <v>467</v>
      </c>
      <c r="C30" s="388" t="s">
        <v>468</v>
      </c>
      <c r="D30" s="389">
        <v>4</v>
      </c>
      <c r="E30" s="390">
        <v>0</v>
      </c>
      <c r="F30" s="390">
        <v>4</v>
      </c>
      <c r="G30" s="391">
        <v>8</v>
      </c>
      <c r="H30" s="389">
        <v>189</v>
      </c>
      <c r="I30" s="390">
        <v>0</v>
      </c>
      <c r="J30" s="390">
        <v>189</v>
      </c>
      <c r="K30" s="389">
        <v>224</v>
      </c>
      <c r="L30" s="390">
        <v>0</v>
      </c>
      <c r="M30" s="390">
        <v>224</v>
      </c>
      <c r="N30" s="392">
        <v>123.9</v>
      </c>
      <c r="O30" s="404">
        <v>0</v>
      </c>
      <c r="P30" s="391">
        <v>123.9</v>
      </c>
      <c r="Q30" s="389">
        <v>84</v>
      </c>
      <c r="R30" s="390">
        <v>0</v>
      </c>
      <c r="S30" s="390">
        <v>84</v>
      </c>
      <c r="T30" s="389">
        <v>91</v>
      </c>
      <c r="U30" s="390">
        <v>0</v>
      </c>
      <c r="V30" s="390">
        <v>91</v>
      </c>
      <c r="W30" s="392">
        <v>70</v>
      </c>
      <c r="X30" s="391">
        <v>42</v>
      </c>
      <c r="Y30" s="391">
        <v>28</v>
      </c>
      <c r="Z30" s="391">
        <v>201.9</v>
      </c>
      <c r="AA30" s="394">
        <v>8</v>
      </c>
      <c r="AB30" s="391">
        <v>165.9</v>
      </c>
      <c r="AC30" s="391">
        <v>28</v>
      </c>
    </row>
  </sheetData>
  <mergeCells count="45">
    <mergeCell ref="A2:AC2"/>
    <mergeCell ref="A3:A6"/>
    <mergeCell ref="B3:B6"/>
    <mergeCell ref="C3:C6"/>
    <mergeCell ref="D3:G3"/>
    <mergeCell ref="H3:P3"/>
    <mergeCell ref="Q3:Y3"/>
    <mergeCell ref="Z3:AC4"/>
    <mergeCell ref="D4:F4"/>
    <mergeCell ref="W4:Y4"/>
    <mergeCell ref="D5:D6"/>
    <mergeCell ref="E5:E6"/>
    <mergeCell ref="F5:F6"/>
    <mergeCell ref="H5:H6"/>
    <mergeCell ref="AA5:AA6"/>
    <mergeCell ref="AB5:AB6"/>
    <mergeCell ref="AC5:AC6"/>
    <mergeCell ref="A7:B7"/>
    <mergeCell ref="A8:B8"/>
    <mergeCell ref="J5:J6"/>
    <mergeCell ref="K5:K6"/>
    <mergeCell ref="L5:L6"/>
    <mergeCell ref="M5:M6"/>
    <mergeCell ref="G4:G6"/>
    <mergeCell ref="H4:J4"/>
    <mergeCell ref="K4:M4"/>
    <mergeCell ref="N4:P4"/>
    <mergeCell ref="Q4:S4"/>
    <mergeCell ref="T4:V4"/>
    <mergeCell ref="Y5:Y6"/>
    <mergeCell ref="Z5:Z6"/>
    <mergeCell ref="A9:B9"/>
    <mergeCell ref="A10:A12"/>
    <mergeCell ref="X5:X6"/>
    <mergeCell ref="R5:R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I5:I6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113"/>
  <sheetViews>
    <sheetView workbookViewId="0">
      <selection activeCell="A9" sqref="A9"/>
    </sheetView>
  </sheetViews>
  <sheetFormatPr defaultColWidth="8.875" defaultRowHeight="14.25"/>
  <cols>
    <col min="1" max="1" width="9.125" style="373" customWidth="1"/>
    <col min="2" max="2" width="18.375" style="373" customWidth="1"/>
    <col min="3" max="3" width="13.25" style="375" bestFit="1" customWidth="1"/>
    <col min="4" max="4" width="10.875" style="376" bestFit="1" customWidth="1"/>
    <col min="5" max="5" width="11.25" style="408" customWidth="1"/>
    <col min="6" max="6" width="10.25" style="376" customWidth="1"/>
    <col min="7" max="7" width="12.625" style="405" customWidth="1"/>
    <col min="8" max="8" width="10.25" style="405" customWidth="1"/>
    <col min="9" max="9" width="10.375" style="405" customWidth="1"/>
    <col min="10" max="10" width="11" style="405" customWidth="1"/>
    <col min="11" max="11" width="10.375" style="406" customWidth="1"/>
    <col min="12" max="12" width="10" style="375" customWidth="1"/>
    <col min="13" max="13" width="10.375" style="375" customWidth="1"/>
    <col min="14" max="14" width="11.875" style="375" customWidth="1"/>
    <col min="15" max="15" width="10.625" style="376" bestFit="1" customWidth="1"/>
    <col min="16" max="16" width="12" style="376" bestFit="1" customWidth="1"/>
    <col min="17" max="17" width="9.75" style="376" bestFit="1" customWidth="1"/>
    <col min="18" max="18" width="9.625" style="376" bestFit="1" customWidth="1"/>
    <col min="19" max="19" width="10.625" style="378" bestFit="1" customWidth="1"/>
    <col min="20" max="20" width="12" style="379" bestFit="1" customWidth="1"/>
    <col min="21" max="21" width="9.75" style="378" bestFit="1" customWidth="1"/>
    <col min="22" max="22" width="10.5" style="378" customWidth="1"/>
    <col min="23" max="27" width="10" style="373" bestFit="1" customWidth="1"/>
    <col min="28" max="246" width="8.875" style="373" bestFit="1" customWidth="1"/>
    <col min="247" max="255" width="8.875" style="407"/>
    <col min="256" max="256" width="9.125" style="407" customWidth="1"/>
    <col min="257" max="257" width="18.375" style="407" customWidth="1"/>
    <col min="258" max="258" width="0" style="407" hidden="1" customWidth="1"/>
    <col min="259" max="259" width="13.125" style="407" bestFit="1" customWidth="1"/>
    <col min="260" max="260" width="10.75" style="407" bestFit="1" customWidth="1"/>
    <col min="261" max="261" width="11.25" style="407" customWidth="1"/>
    <col min="262" max="262" width="10.25" style="407" customWidth="1"/>
    <col min="263" max="263" width="12.625" style="407" customWidth="1"/>
    <col min="264" max="264" width="10.25" style="407" customWidth="1"/>
    <col min="265" max="265" width="10.375" style="407" customWidth="1"/>
    <col min="266" max="266" width="11" style="407" customWidth="1"/>
    <col min="267" max="267" width="10.375" style="407" customWidth="1"/>
    <col min="268" max="268" width="10" style="407" customWidth="1"/>
    <col min="269" max="269" width="8.5" style="407" customWidth="1"/>
    <col min="270" max="270" width="9.5" style="407" customWidth="1"/>
    <col min="271" max="271" width="9.625" style="407" bestFit="1" customWidth="1"/>
    <col min="272" max="272" width="11.875" style="407" bestFit="1" customWidth="1"/>
    <col min="273" max="273" width="9.625" style="407" bestFit="1" customWidth="1"/>
    <col min="274" max="274" width="8.625" style="407" bestFit="1" customWidth="1"/>
    <col min="275" max="275" width="9.625" style="407" bestFit="1" customWidth="1"/>
    <col min="276" max="276" width="11.875" style="407" bestFit="1" customWidth="1"/>
    <col min="277" max="277" width="9.625" style="407" bestFit="1" customWidth="1"/>
    <col min="278" max="278" width="10.5" style="407" customWidth="1"/>
    <col min="279" max="283" width="10" style="407" bestFit="1" customWidth="1"/>
    <col min="284" max="502" width="8.875" style="407" bestFit="1" customWidth="1"/>
    <col min="503" max="511" width="8.875" style="407"/>
    <col min="512" max="512" width="9.125" style="407" customWidth="1"/>
    <col min="513" max="513" width="18.375" style="407" customWidth="1"/>
    <col min="514" max="514" width="0" style="407" hidden="1" customWidth="1"/>
    <col min="515" max="515" width="13.125" style="407" bestFit="1" customWidth="1"/>
    <col min="516" max="516" width="10.75" style="407" bestFit="1" customWidth="1"/>
    <col min="517" max="517" width="11.25" style="407" customWidth="1"/>
    <col min="518" max="518" width="10.25" style="407" customWidth="1"/>
    <col min="519" max="519" width="12.625" style="407" customWidth="1"/>
    <col min="520" max="520" width="10.25" style="407" customWidth="1"/>
    <col min="521" max="521" width="10.375" style="407" customWidth="1"/>
    <col min="522" max="522" width="11" style="407" customWidth="1"/>
    <col min="523" max="523" width="10.375" style="407" customWidth="1"/>
    <col min="524" max="524" width="10" style="407" customWidth="1"/>
    <col min="525" max="525" width="8.5" style="407" customWidth="1"/>
    <col min="526" max="526" width="9.5" style="407" customWidth="1"/>
    <col min="527" max="527" width="9.625" style="407" bestFit="1" customWidth="1"/>
    <col min="528" max="528" width="11.875" style="407" bestFit="1" customWidth="1"/>
    <col min="529" max="529" width="9.625" style="407" bestFit="1" customWidth="1"/>
    <col min="530" max="530" width="8.625" style="407" bestFit="1" customWidth="1"/>
    <col min="531" max="531" width="9.625" style="407" bestFit="1" customWidth="1"/>
    <col min="532" max="532" width="11.875" style="407" bestFit="1" customWidth="1"/>
    <col min="533" max="533" width="9.625" style="407" bestFit="1" customWidth="1"/>
    <col min="534" max="534" width="10.5" style="407" customWidth="1"/>
    <col min="535" max="539" width="10" style="407" bestFit="1" customWidth="1"/>
    <col min="540" max="758" width="8.875" style="407" bestFit="1" customWidth="1"/>
    <col min="759" max="767" width="8.875" style="407"/>
    <col min="768" max="768" width="9.125" style="407" customWidth="1"/>
    <col min="769" max="769" width="18.375" style="407" customWidth="1"/>
    <col min="770" max="770" width="0" style="407" hidden="1" customWidth="1"/>
    <col min="771" max="771" width="13.125" style="407" bestFit="1" customWidth="1"/>
    <col min="772" max="772" width="10.75" style="407" bestFit="1" customWidth="1"/>
    <col min="773" max="773" width="11.25" style="407" customWidth="1"/>
    <col min="774" max="774" width="10.25" style="407" customWidth="1"/>
    <col min="775" max="775" width="12.625" style="407" customWidth="1"/>
    <col min="776" max="776" width="10.25" style="407" customWidth="1"/>
    <col min="777" max="777" width="10.375" style="407" customWidth="1"/>
    <col min="778" max="778" width="11" style="407" customWidth="1"/>
    <col min="779" max="779" width="10.375" style="407" customWidth="1"/>
    <col min="780" max="780" width="10" style="407" customWidth="1"/>
    <col min="781" max="781" width="8.5" style="407" customWidth="1"/>
    <col min="782" max="782" width="9.5" style="407" customWidth="1"/>
    <col min="783" max="783" width="9.625" style="407" bestFit="1" customWidth="1"/>
    <col min="784" max="784" width="11.875" style="407" bestFit="1" customWidth="1"/>
    <col min="785" max="785" width="9.625" style="407" bestFit="1" customWidth="1"/>
    <col min="786" max="786" width="8.625" style="407" bestFit="1" customWidth="1"/>
    <col min="787" max="787" width="9.625" style="407" bestFit="1" customWidth="1"/>
    <col min="788" max="788" width="11.875" style="407" bestFit="1" customWidth="1"/>
    <col min="789" max="789" width="9.625" style="407" bestFit="1" customWidth="1"/>
    <col min="790" max="790" width="10.5" style="407" customWidth="1"/>
    <col min="791" max="795" width="10" style="407" bestFit="1" customWidth="1"/>
    <col min="796" max="1014" width="8.875" style="407" bestFit="1" customWidth="1"/>
    <col min="1015" max="1023" width="8.875" style="407"/>
    <col min="1024" max="1024" width="9.125" style="407" customWidth="1"/>
    <col min="1025" max="1025" width="18.375" style="407" customWidth="1"/>
    <col min="1026" max="1026" width="0" style="407" hidden="1" customWidth="1"/>
    <col min="1027" max="1027" width="13.125" style="407" bestFit="1" customWidth="1"/>
    <col min="1028" max="1028" width="10.75" style="407" bestFit="1" customWidth="1"/>
    <col min="1029" max="1029" width="11.25" style="407" customWidth="1"/>
    <col min="1030" max="1030" width="10.25" style="407" customWidth="1"/>
    <col min="1031" max="1031" width="12.625" style="407" customWidth="1"/>
    <col min="1032" max="1032" width="10.25" style="407" customWidth="1"/>
    <col min="1033" max="1033" width="10.375" style="407" customWidth="1"/>
    <col min="1034" max="1034" width="11" style="407" customWidth="1"/>
    <col min="1035" max="1035" width="10.375" style="407" customWidth="1"/>
    <col min="1036" max="1036" width="10" style="407" customWidth="1"/>
    <col min="1037" max="1037" width="8.5" style="407" customWidth="1"/>
    <col min="1038" max="1038" width="9.5" style="407" customWidth="1"/>
    <col min="1039" max="1039" width="9.625" style="407" bestFit="1" customWidth="1"/>
    <col min="1040" max="1040" width="11.875" style="407" bestFit="1" customWidth="1"/>
    <col min="1041" max="1041" width="9.625" style="407" bestFit="1" customWidth="1"/>
    <col min="1042" max="1042" width="8.625" style="407" bestFit="1" customWidth="1"/>
    <col min="1043" max="1043" width="9.625" style="407" bestFit="1" customWidth="1"/>
    <col min="1044" max="1044" width="11.875" style="407" bestFit="1" customWidth="1"/>
    <col min="1045" max="1045" width="9.625" style="407" bestFit="1" customWidth="1"/>
    <col min="1046" max="1046" width="10.5" style="407" customWidth="1"/>
    <col min="1047" max="1051" width="10" style="407" bestFit="1" customWidth="1"/>
    <col min="1052" max="1270" width="8.875" style="407" bestFit="1" customWidth="1"/>
    <col min="1271" max="1279" width="8.875" style="407"/>
    <col min="1280" max="1280" width="9.125" style="407" customWidth="1"/>
    <col min="1281" max="1281" width="18.375" style="407" customWidth="1"/>
    <col min="1282" max="1282" width="0" style="407" hidden="1" customWidth="1"/>
    <col min="1283" max="1283" width="13.125" style="407" bestFit="1" customWidth="1"/>
    <col min="1284" max="1284" width="10.75" style="407" bestFit="1" customWidth="1"/>
    <col min="1285" max="1285" width="11.25" style="407" customWidth="1"/>
    <col min="1286" max="1286" width="10.25" style="407" customWidth="1"/>
    <col min="1287" max="1287" width="12.625" style="407" customWidth="1"/>
    <col min="1288" max="1288" width="10.25" style="407" customWidth="1"/>
    <col min="1289" max="1289" width="10.375" style="407" customWidth="1"/>
    <col min="1290" max="1290" width="11" style="407" customWidth="1"/>
    <col min="1291" max="1291" width="10.375" style="407" customWidth="1"/>
    <col min="1292" max="1292" width="10" style="407" customWidth="1"/>
    <col min="1293" max="1293" width="8.5" style="407" customWidth="1"/>
    <col min="1294" max="1294" width="9.5" style="407" customWidth="1"/>
    <col min="1295" max="1295" width="9.625" style="407" bestFit="1" customWidth="1"/>
    <col min="1296" max="1296" width="11.875" style="407" bestFit="1" customWidth="1"/>
    <col min="1297" max="1297" width="9.625" style="407" bestFit="1" customWidth="1"/>
    <col min="1298" max="1298" width="8.625" style="407" bestFit="1" customWidth="1"/>
    <col min="1299" max="1299" width="9.625" style="407" bestFit="1" customWidth="1"/>
    <col min="1300" max="1300" width="11.875" style="407" bestFit="1" customWidth="1"/>
    <col min="1301" max="1301" width="9.625" style="407" bestFit="1" customWidth="1"/>
    <col min="1302" max="1302" width="10.5" style="407" customWidth="1"/>
    <col min="1303" max="1307" width="10" style="407" bestFit="1" customWidth="1"/>
    <col min="1308" max="1526" width="8.875" style="407" bestFit="1" customWidth="1"/>
    <col min="1527" max="1535" width="8.875" style="407"/>
    <col min="1536" max="1536" width="9.125" style="407" customWidth="1"/>
    <col min="1537" max="1537" width="18.375" style="407" customWidth="1"/>
    <col min="1538" max="1538" width="0" style="407" hidden="1" customWidth="1"/>
    <col min="1539" max="1539" width="13.125" style="407" bestFit="1" customWidth="1"/>
    <col min="1540" max="1540" width="10.75" style="407" bestFit="1" customWidth="1"/>
    <col min="1541" max="1541" width="11.25" style="407" customWidth="1"/>
    <col min="1542" max="1542" width="10.25" style="407" customWidth="1"/>
    <col min="1543" max="1543" width="12.625" style="407" customWidth="1"/>
    <col min="1544" max="1544" width="10.25" style="407" customWidth="1"/>
    <col min="1545" max="1545" width="10.375" style="407" customWidth="1"/>
    <col min="1546" max="1546" width="11" style="407" customWidth="1"/>
    <col min="1547" max="1547" width="10.375" style="407" customWidth="1"/>
    <col min="1548" max="1548" width="10" style="407" customWidth="1"/>
    <col min="1549" max="1549" width="8.5" style="407" customWidth="1"/>
    <col min="1550" max="1550" width="9.5" style="407" customWidth="1"/>
    <col min="1551" max="1551" width="9.625" style="407" bestFit="1" customWidth="1"/>
    <col min="1552" max="1552" width="11.875" style="407" bestFit="1" customWidth="1"/>
    <col min="1553" max="1553" width="9.625" style="407" bestFit="1" customWidth="1"/>
    <col min="1554" max="1554" width="8.625" style="407" bestFit="1" customWidth="1"/>
    <col min="1555" max="1555" width="9.625" style="407" bestFit="1" customWidth="1"/>
    <col min="1556" max="1556" width="11.875" style="407" bestFit="1" customWidth="1"/>
    <col min="1557" max="1557" width="9.625" style="407" bestFit="1" customWidth="1"/>
    <col min="1558" max="1558" width="10.5" style="407" customWidth="1"/>
    <col min="1559" max="1563" width="10" style="407" bestFit="1" customWidth="1"/>
    <col min="1564" max="1782" width="8.875" style="407" bestFit="1" customWidth="1"/>
    <col min="1783" max="1791" width="8.875" style="407"/>
    <col min="1792" max="1792" width="9.125" style="407" customWidth="1"/>
    <col min="1793" max="1793" width="18.375" style="407" customWidth="1"/>
    <col min="1794" max="1794" width="0" style="407" hidden="1" customWidth="1"/>
    <col min="1795" max="1795" width="13.125" style="407" bestFit="1" customWidth="1"/>
    <col min="1796" max="1796" width="10.75" style="407" bestFit="1" customWidth="1"/>
    <col min="1797" max="1797" width="11.25" style="407" customWidth="1"/>
    <col min="1798" max="1798" width="10.25" style="407" customWidth="1"/>
    <col min="1799" max="1799" width="12.625" style="407" customWidth="1"/>
    <col min="1800" max="1800" width="10.25" style="407" customWidth="1"/>
    <col min="1801" max="1801" width="10.375" style="407" customWidth="1"/>
    <col min="1802" max="1802" width="11" style="407" customWidth="1"/>
    <col min="1803" max="1803" width="10.375" style="407" customWidth="1"/>
    <col min="1804" max="1804" width="10" style="407" customWidth="1"/>
    <col min="1805" max="1805" width="8.5" style="407" customWidth="1"/>
    <col min="1806" max="1806" width="9.5" style="407" customWidth="1"/>
    <col min="1807" max="1807" width="9.625" style="407" bestFit="1" customWidth="1"/>
    <col min="1808" max="1808" width="11.875" style="407" bestFit="1" customWidth="1"/>
    <col min="1809" max="1809" width="9.625" style="407" bestFit="1" customWidth="1"/>
    <col min="1810" max="1810" width="8.625" style="407" bestFit="1" customWidth="1"/>
    <col min="1811" max="1811" width="9.625" style="407" bestFit="1" customWidth="1"/>
    <col min="1812" max="1812" width="11.875" style="407" bestFit="1" customWidth="1"/>
    <col min="1813" max="1813" width="9.625" style="407" bestFit="1" customWidth="1"/>
    <col min="1814" max="1814" width="10.5" style="407" customWidth="1"/>
    <col min="1815" max="1819" width="10" style="407" bestFit="1" customWidth="1"/>
    <col min="1820" max="2038" width="8.875" style="407" bestFit="1" customWidth="1"/>
    <col min="2039" max="2047" width="8.875" style="407"/>
    <col min="2048" max="2048" width="9.125" style="407" customWidth="1"/>
    <col min="2049" max="2049" width="18.375" style="407" customWidth="1"/>
    <col min="2050" max="2050" width="0" style="407" hidden="1" customWidth="1"/>
    <col min="2051" max="2051" width="13.125" style="407" bestFit="1" customWidth="1"/>
    <col min="2052" max="2052" width="10.75" style="407" bestFit="1" customWidth="1"/>
    <col min="2053" max="2053" width="11.25" style="407" customWidth="1"/>
    <col min="2054" max="2054" width="10.25" style="407" customWidth="1"/>
    <col min="2055" max="2055" width="12.625" style="407" customWidth="1"/>
    <col min="2056" max="2056" width="10.25" style="407" customWidth="1"/>
    <col min="2057" max="2057" width="10.375" style="407" customWidth="1"/>
    <col min="2058" max="2058" width="11" style="407" customWidth="1"/>
    <col min="2059" max="2059" width="10.375" style="407" customWidth="1"/>
    <col min="2060" max="2060" width="10" style="407" customWidth="1"/>
    <col min="2061" max="2061" width="8.5" style="407" customWidth="1"/>
    <col min="2062" max="2062" width="9.5" style="407" customWidth="1"/>
    <col min="2063" max="2063" width="9.625" style="407" bestFit="1" customWidth="1"/>
    <col min="2064" max="2064" width="11.875" style="407" bestFit="1" customWidth="1"/>
    <col min="2065" max="2065" width="9.625" style="407" bestFit="1" customWidth="1"/>
    <col min="2066" max="2066" width="8.625" style="407" bestFit="1" customWidth="1"/>
    <col min="2067" max="2067" width="9.625" style="407" bestFit="1" customWidth="1"/>
    <col min="2068" max="2068" width="11.875" style="407" bestFit="1" customWidth="1"/>
    <col min="2069" max="2069" width="9.625" style="407" bestFit="1" customWidth="1"/>
    <col min="2070" max="2070" width="10.5" style="407" customWidth="1"/>
    <col min="2071" max="2075" width="10" style="407" bestFit="1" customWidth="1"/>
    <col min="2076" max="2294" width="8.875" style="407" bestFit="1" customWidth="1"/>
    <col min="2295" max="2303" width="8.875" style="407"/>
    <col min="2304" max="2304" width="9.125" style="407" customWidth="1"/>
    <col min="2305" max="2305" width="18.375" style="407" customWidth="1"/>
    <col min="2306" max="2306" width="0" style="407" hidden="1" customWidth="1"/>
    <col min="2307" max="2307" width="13.125" style="407" bestFit="1" customWidth="1"/>
    <col min="2308" max="2308" width="10.75" style="407" bestFit="1" customWidth="1"/>
    <col min="2309" max="2309" width="11.25" style="407" customWidth="1"/>
    <col min="2310" max="2310" width="10.25" style="407" customWidth="1"/>
    <col min="2311" max="2311" width="12.625" style="407" customWidth="1"/>
    <col min="2312" max="2312" width="10.25" style="407" customWidth="1"/>
    <col min="2313" max="2313" width="10.375" style="407" customWidth="1"/>
    <col min="2314" max="2314" width="11" style="407" customWidth="1"/>
    <col min="2315" max="2315" width="10.375" style="407" customWidth="1"/>
    <col min="2316" max="2316" width="10" style="407" customWidth="1"/>
    <col min="2317" max="2317" width="8.5" style="407" customWidth="1"/>
    <col min="2318" max="2318" width="9.5" style="407" customWidth="1"/>
    <col min="2319" max="2319" width="9.625" style="407" bestFit="1" customWidth="1"/>
    <col min="2320" max="2320" width="11.875" style="407" bestFit="1" customWidth="1"/>
    <col min="2321" max="2321" width="9.625" style="407" bestFit="1" customWidth="1"/>
    <col min="2322" max="2322" width="8.625" style="407" bestFit="1" customWidth="1"/>
    <col min="2323" max="2323" width="9.625" style="407" bestFit="1" customWidth="1"/>
    <col min="2324" max="2324" width="11.875" style="407" bestFit="1" customWidth="1"/>
    <col min="2325" max="2325" width="9.625" style="407" bestFit="1" customWidth="1"/>
    <col min="2326" max="2326" width="10.5" style="407" customWidth="1"/>
    <col min="2327" max="2331" width="10" style="407" bestFit="1" customWidth="1"/>
    <col min="2332" max="2550" width="8.875" style="407" bestFit="1" customWidth="1"/>
    <col min="2551" max="2559" width="8.875" style="407"/>
    <col min="2560" max="2560" width="9.125" style="407" customWidth="1"/>
    <col min="2561" max="2561" width="18.375" style="407" customWidth="1"/>
    <col min="2562" max="2562" width="0" style="407" hidden="1" customWidth="1"/>
    <col min="2563" max="2563" width="13.125" style="407" bestFit="1" customWidth="1"/>
    <col min="2564" max="2564" width="10.75" style="407" bestFit="1" customWidth="1"/>
    <col min="2565" max="2565" width="11.25" style="407" customWidth="1"/>
    <col min="2566" max="2566" width="10.25" style="407" customWidth="1"/>
    <col min="2567" max="2567" width="12.625" style="407" customWidth="1"/>
    <col min="2568" max="2568" width="10.25" style="407" customWidth="1"/>
    <col min="2569" max="2569" width="10.375" style="407" customWidth="1"/>
    <col min="2570" max="2570" width="11" style="407" customWidth="1"/>
    <col min="2571" max="2571" width="10.375" style="407" customWidth="1"/>
    <col min="2572" max="2572" width="10" style="407" customWidth="1"/>
    <col min="2573" max="2573" width="8.5" style="407" customWidth="1"/>
    <col min="2574" max="2574" width="9.5" style="407" customWidth="1"/>
    <col min="2575" max="2575" width="9.625" style="407" bestFit="1" customWidth="1"/>
    <col min="2576" max="2576" width="11.875" style="407" bestFit="1" customWidth="1"/>
    <col min="2577" max="2577" width="9.625" style="407" bestFit="1" customWidth="1"/>
    <col min="2578" max="2578" width="8.625" style="407" bestFit="1" customWidth="1"/>
    <col min="2579" max="2579" width="9.625" style="407" bestFit="1" customWidth="1"/>
    <col min="2580" max="2580" width="11.875" style="407" bestFit="1" customWidth="1"/>
    <col min="2581" max="2581" width="9.625" style="407" bestFit="1" customWidth="1"/>
    <col min="2582" max="2582" width="10.5" style="407" customWidth="1"/>
    <col min="2583" max="2587" width="10" style="407" bestFit="1" customWidth="1"/>
    <col min="2588" max="2806" width="8.875" style="407" bestFit="1" customWidth="1"/>
    <col min="2807" max="2815" width="8.875" style="407"/>
    <col min="2816" max="2816" width="9.125" style="407" customWidth="1"/>
    <col min="2817" max="2817" width="18.375" style="407" customWidth="1"/>
    <col min="2818" max="2818" width="0" style="407" hidden="1" customWidth="1"/>
    <col min="2819" max="2819" width="13.125" style="407" bestFit="1" customWidth="1"/>
    <col min="2820" max="2820" width="10.75" style="407" bestFit="1" customWidth="1"/>
    <col min="2821" max="2821" width="11.25" style="407" customWidth="1"/>
    <col min="2822" max="2822" width="10.25" style="407" customWidth="1"/>
    <col min="2823" max="2823" width="12.625" style="407" customWidth="1"/>
    <col min="2824" max="2824" width="10.25" style="407" customWidth="1"/>
    <col min="2825" max="2825" width="10.375" style="407" customWidth="1"/>
    <col min="2826" max="2826" width="11" style="407" customWidth="1"/>
    <col min="2827" max="2827" width="10.375" style="407" customWidth="1"/>
    <col min="2828" max="2828" width="10" style="407" customWidth="1"/>
    <col min="2829" max="2829" width="8.5" style="407" customWidth="1"/>
    <col min="2830" max="2830" width="9.5" style="407" customWidth="1"/>
    <col min="2831" max="2831" width="9.625" style="407" bestFit="1" customWidth="1"/>
    <col min="2832" max="2832" width="11.875" style="407" bestFit="1" customWidth="1"/>
    <col min="2833" max="2833" width="9.625" style="407" bestFit="1" customWidth="1"/>
    <col min="2834" max="2834" width="8.625" style="407" bestFit="1" customWidth="1"/>
    <col min="2835" max="2835" width="9.625" style="407" bestFit="1" customWidth="1"/>
    <col min="2836" max="2836" width="11.875" style="407" bestFit="1" customWidth="1"/>
    <col min="2837" max="2837" width="9.625" style="407" bestFit="1" customWidth="1"/>
    <col min="2838" max="2838" width="10.5" style="407" customWidth="1"/>
    <col min="2839" max="2843" width="10" style="407" bestFit="1" customWidth="1"/>
    <col min="2844" max="3062" width="8.875" style="407" bestFit="1" customWidth="1"/>
    <col min="3063" max="3071" width="8.875" style="407"/>
    <col min="3072" max="3072" width="9.125" style="407" customWidth="1"/>
    <col min="3073" max="3073" width="18.375" style="407" customWidth="1"/>
    <col min="3074" max="3074" width="0" style="407" hidden="1" customWidth="1"/>
    <col min="3075" max="3075" width="13.125" style="407" bestFit="1" customWidth="1"/>
    <col min="3076" max="3076" width="10.75" style="407" bestFit="1" customWidth="1"/>
    <col min="3077" max="3077" width="11.25" style="407" customWidth="1"/>
    <col min="3078" max="3078" width="10.25" style="407" customWidth="1"/>
    <col min="3079" max="3079" width="12.625" style="407" customWidth="1"/>
    <col min="3080" max="3080" width="10.25" style="407" customWidth="1"/>
    <col min="3081" max="3081" width="10.375" style="407" customWidth="1"/>
    <col min="3082" max="3082" width="11" style="407" customWidth="1"/>
    <col min="3083" max="3083" width="10.375" style="407" customWidth="1"/>
    <col min="3084" max="3084" width="10" style="407" customWidth="1"/>
    <col min="3085" max="3085" width="8.5" style="407" customWidth="1"/>
    <col min="3086" max="3086" width="9.5" style="407" customWidth="1"/>
    <col min="3087" max="3087" width="9.625" style="407" bestFit="1" customWidth="1"/>
    <col min="3088" max="3088" width="11.875" style="407" bestFit="1" customWidth="1"/>
    <col min="3089" max="3089" width="9.625" style="407" bestFit="1" customWidth="1"/>
    <col min="3090" max="3090" width="8.625" style="407" bestFit="1" customWidth="1"/>
    <col min="3091" max="3091" width="9.625" style="407" bestFit="1" customWidth="1"/>
    <col min="3092" max="3092" width="11.875" style="407" bestFit="1" customWidth="1"/>
    <col min="3093" max="3093" width="9.625" style="407" bestFit="1" customWidth="1"/>
    <col min="3094" max="3094" width="10.5" style="407" customWidth="1"/>
    <col min="3095" max="3099" width="10" style="407" bestFit="1" customWidth="1"/>
    <col min="3100" max="3318" width="8.875" style="407" bestFit="1" customWidth="1"/>
    <col min="3319" max="3327" width="8.875" style="407"/>
    <col min="3328" max="3328" width="9.125" style="407" customWidth="1"/>
    <col min="3329" max="3329" width="18.375" style="407" customWidth="1"/>
    <col min="3330" max="3330" width="0" style="407" hidden="1" customWidth="1"/>
    <col min="3331" max="3331" width="13.125" style="407" bestFit="1" customWidth="1"/>
    <col min="3332" max="3332" width="10.75" style="407" bestFit="1" customWidth="1"/>
    <col min="3333" max="3333" width="11.25" style="407" customWidth="1"/>
    <col min="3334" max="3334" width="10.25" style="407" customWidth="1"/>
    <col min="3335" max="3335" width="12.625" style="407" customWidth="1"/>
    <col min="3336" max="3336" width="10.25" style="407" customWidth="1"/>
    <col min="3337" max="3337" width="10.375" style="407" customWidth="1"/>
    <col min="3338" max="3338" width="11" style="407" customWidth="1"/>
    <col min="3339" max="3339" width="10.375" style="407" customWidth="1"/>
    <col min="3340" max="3340" width="10" style="407" customWidth="1"/>
    <col min="3341" max="3341" width="8.5" style="407" customWidth="1"/>
    <col min="3342" max="3342" width="9.5" style="407" customWidth="1"/>
    <col min="3343" max="3343" width="9.625" style="407" bestFit="1" customWidth="1"/>
    <col min="3344" max="3344" width="11.875" style="407" bestFit="1" customWidth="1"/>
    <col min="3345" max="3345" width="9.625" style="407" bestFit="1" customWidth="1"/>
    <col min="3346" max="3346" width="8.625" style="407" bestFit="1" customWidth="1"/>
    <col min="3347" max="3347" width="9.625" style="407" bestFit="1" customWidth="1"/>
    <col min="3348" max="3348" width="11.875" style="407" bestFit="1" customWidth="1"/>
    <col min="3349" max="3349" width="9.625" style="407" bestFit="1" customWidth="1"/>
    <col min="3350" max="3350" width="10.5" style="407" customWidth="1"/>
    <col min="3351" max="3355" width="10" style="407" bestFit="1" customWidth="1"/>
    <col min="3356" max="3574" width="8.875" style="407" bestFit="1" customWidth="1"/>
    <col min="3575" max="3583" width="8.875" style="407"/>
    <col min="3584" max="3584" width="9.125" style="407" customWidth="1"/>
    <col min="3585" max="3585" width="18.375" style="407" customWidth="1"/>
    <col min="3586" max="3586" width="0" style="407" hidden="1" customWidth="1"/>
    <col min="3587" max="3587" width="13.125" style="407" bestFit="1" customWidth="1"/>
    <col min="3588" max="3588" width="10.75" style="407" bestFit="1" customWidth="1"/>
    <col min="3589" max="3589" width="11.25" style="407" customWidth="1"/>
    <col min="3590" max="3590" width="10.25" style="407" customWidth="1"/>
    <col min="3591" max="3591" width="12.625" style="407" customWidth="1"/>
    <col min="3592" max="3592" width="10.25" style="407" customWidth="1"/>
    <col min="3593" max="3593" width="10.375" style="407" customWidth="1"/>
    <col min="3594" max="3594" width="11" style="407" customWidth="1"/>
    <col min="3595" max="3595" width="10.375" style="407" customWidth="1"/>
    <col min="3596" max="3596" width="10" style="407" customWidth="1"/>
    <col min="3597" max="3597" width="8.5" style="407" customWidth="1"/>
    <col min="3598" max="3598" width="9.5" style="407" customWidth="1"/>
    <col min="3599" max="3599" width="9.625" style="407" bestFit="1" customWidth="1"/>
    <col min="3600" max="3600" width="11.875" style="407" bestFit="1" customWidth="1"/>
    <col min="3601" max="3601" width="9.625" style="407" bestFit="1" customWidth="1"/>
    <col min="3602" max="3602" width="8.625" style="407" bestFit="1" customWidth="1"/>
    <col min="3603" max="3603" width="9.625" style="407" bestFit="1" customWidth="1"/>
    <col min="3604" max="3604" width="11.875" style="407" bestFit="1" customWidth="1"/>
    <col min="3605" max="3605" width="9.625" style="407" bestFit="1" customWidth="1"/>
    <col min="3606" max="3606" width="10.5" style="407" customWidth="1"/>
    <col min="3607" max="3611" width="10" style="407" bestFit="1" customWidth="1"/>
    <col min="3612" max="3830" width="8.875" style="407" bestFit="1" customWidth="1"/>
    <col min="3831" max="3839" width="8.875" style="407"/>
    <col min="3840" max="3840" width="9.125" style="407" customWidth="1"/>
    <col min="3841" max="3841" width="18.375" style="407" customWidth="1"/>
    <col min="3842" max="3842" width="0" style="407" hidden="1" customWidth="1"/>
    <col min="3843" max="3843" width="13.125" style="407" bestFit="1" customWidth="1"/>
    <col min="3844" max="3844" width="10.75" style="407" bestFit="1" customWidth="1"/>
    <col min="3845" max="3845" width="11.25" style="407" customWidth="1"/>
    <col min="3846" max="3846" width="10.25" style="407" customWidth="1"/>
    <col min="3847" max="3847" width="12.625" style="407" customWidth="1"/>
    <col min="3848" max="3848" width="10.25" style="407" customWidth="1"/>
    <col min="3849" max="3849" width="10.375" style="407" customWidth="1"/>
    <col min="3850" max="3850" width="11" style="407" customWidth="1"/>
    <col min="3851" max="3851" width="10.375" style="407" customWidth="1"/>
    <col min="3852" max="3852" width="10" style="407" customWidth="1"/>
    <col min="3853" max="3853" width="8.5" style="407" customWidth="1"/>
    <col min="3854" max="3854" width="9.5" style="407" customWidth="1"/>
    <col min="3855" max="3855" width="9.625" style="407" bestFit="1" customWidth="1"/>
    <col min="3856" max="3856" width="11.875" style="407" bestFit="1" customWidth="1"/>
    <col min="3857" max="3857" width="9.625" style="407" bestFit="1" customWidth="1"/>
    <col min="3858" max="3858" width="8.625" style="407" bestFit="1" customWidth="1"/>
    <col min="3859" max="3859" width="9.625" style="407" bestFit="1" customWidth="1"/>
    <col min="3860" max="3860" width="11.875" style="407" bestFit="1" customWidth="1"/>
    <col min="3861" max="3861" width="9.625" style="407" bestFit="1" customWidth="1"/>
    <col min="3862" max="3862" width="10.5" style="407" customWidth="1"/>
    <col min="3863" max="3867" width="10" style="407" bestFit="1" customWidth="1"/>
    <col min="3868" max="4086" width="8.875" style="407" bestFit="1" customWidth="1"/>
    <col min="4087" max="4095" width="8.875" style="407"/>
    <col min="4096" max="4096" width="9.125" style="407" customWidth="1"/>
    <col min="4097" max="4097" width="18.375" style="407" customWidth="1"/>
    <col min="4098" max="4098" width="0" style="407" hidden="1" customWidth="1"/>
    <col min="4099" max="4099" width="13.125" style="407" bestFit="1" customWidth="1"/>
    <col min="4100" max="4100" width="10.75" style="407" bestFit="1" customWidth="1"/>
    <col min="4101" max="4101" width="11.25" style="407" customWidth="1"/>
    <col min="4102" max="4102" width="10.25" style="407" customWidth="1"/>
    <col min="4103" max="4103" width="12.625" style="407" customWidth="1"/>
    <col min="4104" max="4104" width="10.25" style="407" customWidth="1"/>
    <col min="4105" max="4105" width="10.375" style="407" customWidth="1"/>
    <col min="4106" max="4106" width="11" style="407" customWidth="1"/>
    <col min="4107" max="4107" width="10.375" style="407" customWidth="1"/>
    <col min="4108" max="4108" width="10" style="407" customWidth="1"/>
    <col min="4109" max="4109" width="8.5" style="407" customWidth="1"/>
    <col min="4110" max="4110" width="9.5" style="407" customWidth="1"/>
    <col min="4111" max="4111" width="9.625" style="407" bestFit="1" customWidth="1"/>
    <col min="4112" max="4112" width="11.875" style="407" bestFit="1" customWidth="1"/>
    <col min="4113" max="4113" width="9.625" style="407" bestFit="1" customWidth="1"/>
    <col min="4114" max="4114" width="8.625" style="407" bestFit="1" customWidth="1"/>
    <col min="4115" max="4115" width="9.625" style="407" bestFit="1" customWidth="1"/>
    <col min="4116" max="4116" width="11.875" style="407" bestFit="1" customWidth="1"/>
    <col min="4117" max="4117" width="9.625" style="407" bestFit="1" customWidth="1"/>
    <col min="4118" max="4118" width="10.5" style="407" customWidth="1"/>
    <col min="4119" max="4123" width="10" style="407" bestFit="1" customWidth="1"/>
    <col min="4124" max="4342" width="8.875" style="407" bestFit="1" customWidth="1"/>
    <col min="4343" max="4351" width="8.875" style="407"/>
    <col min="4352" max="4352" width="9.125" style="407" customWidth="1"/>
    <col min="4353" max="4353" width="18.375" style="407" customWidth="1"/>
    <col min="4354" max="4354" width="0" style="407" hidden="1" customWidth="1"/>
    <col min="4355" max="4355" width="13.125" style="407" bestFit="1" customWidth="1"/>
    <col min="4356" max="4356" width="10.75" style="407" bestFit="1" customWidth="1"/>
    <col min="4357" max="4357" width="11.25" style="407" customWidth="1"/>
    <col min="4358" max="4358" width="10.25" style="407" customWidth="1"/>
    <col min="4359" max="4359" width="12.625" style="407" customWidth="1"/>
    <col min="4360" max="4360" width="10.25" style="407" customWidth="1"/>
    <col min="4361" max="4361" width="10.375" style="407" customWidth="1"/>
    <col min="4362" max="4362" width="11" style="407" customWidth="1"/>
    <col min="4363" max="4363" width="10.375" style="407" customWidth="1"/>
    <col min="4364" max="4364" width="10" style="407" customWidth="1"/>
    <col min="4365" max="4365" width="8.5" style="407" customWidth="1"/>
    <col min="4366" max="4366" width="9.5" style="407" customWidth="1"/>
    <col min="4367" max="4367" width="9.625" style="407" bestFit="1" customWidth="1"/>
    <col min="4368" max="4368" width="11.875" style="407" bestFit="1" customWidth="1"/>
    <col min="4369" max="4369" width="9.625" style="407" bestFit="1" customWidth="1"/>
    <col min="4370" max="4370" width="8.625" style="407" bestFit="1" customWidth="1"/>
    <col min="4371" max="4371" width="9.625" style="407" bestFit="1" customWidth="1"/>
    <col min="4372" max="4372" width="11.875" style="407" bestFit="1" customWidth="1"/>
    <col min="4373" max="4373" width="9.625" style="407" bestFit="1" customWidth="1"/>
    <col min="4374" max="4374" width="10.5" style="407" customWidth="1"/>
    <col min="4375" max="4379" width="10" style="407" bestFit="1" customWidth="1"/>
    <col min="4380" max="4598" width="8.875" style="407" bestFit="1" customWidth="1"/>
    <col min="4599" max="4607" width="8.875" style="407"/>
    <col min="4608" max="4608" width="9.125" style="407" customWidth="1"/>
    <col min="4609" max="4609" width="18.375" style="407" customWidth="1"/>
    <col min="4610" max="4610" width="0" style="407" hidden="1" customWidth="1"/>
    <col min="4611" max="4611" width="13.125" style="407" bestFit="1" customWidth="1"/>
    <col min="4612" max="4612" width="10.75" style="407" bestFit="1" customWidth="1"/>
    <col min="4613" max="4613" width="11.25" style="407" customWidth="1"/>
    <col min="4614" max="4614" width="10.25" style="407" customWidth="1"/>
    <col min="4615" max="4615" width="12.625" style="407" customWidth="1"/>
    <col min="4616" max="4616" width="10.25" style="407" customWidth="1"/>
    <col min="4617" max="4617" width="10.375" style="407" customWidth="1"/>
    <col min="4618" max="4618" width="11" style="407" customWidth="1"/>
    <col min="4619" max="4619" width="10.375" style="407" customWidth="1"/>
    <col min="4620" max="4620" width="10" style="407" customWidth="1"/>
    <col min="4621" max="4621" width="8.5" style="407" customWidth="1"/>
    <col min="4622" max="4622" width="9.5" style="407" customWidth="1"/>
    <col min="4623" max="4623" width="9.625" style="407" bestFit="1" customWidth="1"/>
    <col min="4624" max="4624" width="11.875" style="407" bestFit="1" customWidth="1"/>
    <col min="4625" max="4625" width="9.625" style="407" bestFit="1" customWidth="1"/>
    <col min="4626" max="4626" width="8.625" style="407" bestFit="1" customWidth="1"/>
    <col min="4627" max="4627" width="9.625" style="407" bestFit="1" customWidth="1"/>
    <col min="4628" max="4628" width="11.875" style="407" bestFit="1" customWidth="1"/>
    <col min="4629" max="4629" width="9.625" style="407" bestFit="1" customWidth="1"/>
    <col min="4630" max="4630" width="10.5" style="407" customWidth="1"/>
    <col min="4631" max="4635" width="10" style="407" bestFit="1" customWidth="1"/>
    <col min="4636" max="4854" width="8.875" style="407" bestFit="1" customWidth="1"/>
    <col min="4855" max="4863" width="8.875" style="407"/>
    <col min="4864" max="4864" width="9.125" style="407" customWidth="1"/>
    <col min="4865" max="4865" width="18.375" style="407" customWidth="1"/>
    <col min="4866" max="4866" width="0" style="407" hidden="1" customWidth="1"/>
    <col min="4867" max="4867" width="13.125" style="407" bestFit="1" customWidth="1"/>
    <col min="4868" max="4868" width="10.75" style="407" bestFit="1" customWidth="1"/>
    <col min="4869" max="4869" width="11.25" style="407" customWidth="1"/>
    <col min="4870" max="4870" width="10.25" style="407" customWidth="1"/>
    <col min="4871" max="4871" width="12.625" style="407" customWidth="1"/>
    <col min="4872" max="4872" width="10.25" style="407" customWidth="1"/>
    <col min="4873" max="4873" width="10.375" style="407" customWidth="1"/>
    <col min="4874" max="4874" width="11" style="407" customWidth="1"/>
    <col min="4875" max="4875" width="10.375" style="407" customWidth="1"/>
    <col min="4876" max="4876" width="10" style="407" customWidth="1"/>
    <col min="4877" max="4877" width="8.5" style="407" customWidth="1"/>
    <col min="4878" max="4878" width="9.5" style="407" customWidth="1"/>
    <col min="4879" max="4879" width="9.625" style="407" bestFit="1" customWidth="1"/>
    <col min="4880" max="4880" width="11.875" style="407" bestFit="1" customWidth="1"/>
    <col min="4881" max="4881" width="9.625" style="407" bestFit="1" customWidth="1"/>
    <col min="4882" max="4882" width="8.625" style="407" bestFit="1" customWidth="1"/>
    <col min="4883" max="4883" width="9.625" style="407" bestFit="1" customWidth="1"/>
    <col min="4884" max="4884" width="11.875" style="407" bestFit="1" customWidth="1"/>
    <col min="4885" max="4885" width="9.625" style="407" bestFit="1" customWidth="1"/>
    <col min="4886" max="4886" width="10.5" style="407" customWidth="1"/>
    <col min="4887" max="4891" width="10" style="407" bestFit="1" customWidth="1"/>
    <col min="4892" max="5110" width="8.875" style="407" bestFit="1" customWidth="1"/>
    <col min="5111" max="5119" width="8.875" style="407"/>
    <col min="5120" max="5120" width="9.125" style="407" customWidth="1"/>
    <col min="5121" max="5121" width="18.375" style="407" customWidth="1"/>
    <col min="5122" max="5122" width="0" style="407" hidden="1" customWidth="1"/>
    <col min="5123" max="5123" width="13.125" style="407" bestFit="1" customWidth="1"/>
    <col min="5124" max="5124" width="10.75" style="407" bestFit="1" customWidth="1"/>
    <col min="5125" max="5125" width="11.25" style="407" customWidth="1"/>
    <col min="5126" max="5126" width="10.25" style="407" customWidth="1"/>
    <col min="5127" max="5127" width="12.625" style="407" customWidth="1"/>
    <col min="5128" max="5128" width="10.25" style="407" customWidth="1"/>
    <col min="5129" max="5129" width="10.375" style="407" customWidth="1"/>
    <col min="5130" max="5130" width="11" style="407" customWidth="1"/>
    <col min="5131" max="5131" width="10.375" style="407" customWidth="1"/>
    <col min="5132" max="5132" width="10" style="407" customWidth="1"/>
    <col min="5133" max="5133" width="8.5" style="407" customWidth="1"/>
    <col min="5134" max="5134" width="9.5" style="407" customWidth="1"/>
    <col min="5135" max="5135" width="9.625" style="407" bestFit="1" customWidth="1"/>
    <col min="5136" max="5136" width="11.875" style="407" bestFit="1" customWidth="1"/>
    <col min="5137" max="5137" width="9.625" style="407" bestFit="1" customWidth="1"/>
    <col min="5138" max="5138" width="8.625" style="407" bestFit="1" customWidth="1"/>
    <col min="5139" max="5139" width="9.625" style="407" bestFit="1" customWidth="1"/>
    <col min="5140" max="5140" width="11.875" style="407" bestFit="1" customWidth="1"/>
    <col min="5141" max="5141" width="9.625" style="407" bestFit="1" customWidth="1"/>
    <col min="5142" max="5142" width="10.5" style="407" customWidth="1"/>
    <col min="5143" max="5147" width="10" style="407" bestFit="1" customWidth="1"/>
    <col min="5148" max="5366" width="8.875" style="407" bestFit="1" customWidth="1"/>
    <col min="5367" max="5375" width="8.875" style="407"/>
    <col min="5376" max="5376" width="9.125" style="407" customWidth="1"/>
    <col min="5377" max="5377" width="18.375" style="407" customWidth="1"/>
    <col min="5378" max="5378" width="0" style="407" hidden="1" customWidth="1"/>
    <col min="5379" max="5379" width="13.125" style="407" bestFit="1" customWidth="1"/>
    <col min="5380" max="5380" width="10.75" style="407" bestFit="1" customWidth="1"/>
    <col min="5381" max="5381" width="11.25" style="407" customWidth="1"/>
    <col min="5382" max="5382" width="10.25" style="407" customWidth="1"/>
    <col min="5383" max="5383" width="12.625" style="407" customWidth="1"/>
    <col min="5384" max="5384" width="10.25" style="407" customWidth="1"/>
    <col min="5385" max="5385" width="10.375" style="407" customWidth="1"/>
    <col min="5386" max="5386" width="11" style="407" customWidth="1"/>
    <col min="5387" max="5387" width="10.375" style="407" customWidth="1"/>
    <col min="5388" max="5388" width="10" style="407" customWidth="1"/>
    <col min="5389" max="5389" width="8.5" style="407" customWidth="1"/>
    <col min="5390" max="5390" width="9.5" style="407" customWidth="1"/>
    <col min="5391" max="5391" width="9.625" style="407" bestFit="1" customWidth="1"/>
    <col min="5392" max="5392" width="11.875" style="407" bestFit="1" customWidth="1"/>
    <col min="5393" max="5393" width="9.625" style="407" bestFit="1" customWidth="1"/>
    <col min="5394" max="5394" width="8.625" style="407" bestFit="1" customWidth="1"/>
    <col min="5395" max="5395" width="9.625" style="407" bestFit="1" customWidth="1"/>
    <col min="5396" max="5396" width="11.875" style="407" bestFit="1" customWidth="1"/>
    <col min="5397" max="5397" width="9.625" style="407" bestFit="1" customWidth="1"/>
    <col min="5398" max="5398" width="10.5" style="407" customWidth="1"/>
    <col min="5399" max="5403" width="10" style="407" bestFit="1" customWidth="1"/>
    <col min="5404" max="5622" width="8.875" style="407" bestFit="1" customWidth="1"/>
    <col min="5623" max="5631" width="8.875" style="407"/>
    <col min="5632" max="5632" width="9.125" style="407" customWidth="1"/>
    <col min="5633" max="5633" width="18.375" style="407" customWidth="1"/>
    <col min="5634" max="5634" width="0" style="407" hidden="1" customWidth="1"/>
    <col min="5635" max="5635" width="13.125" style="407" bestFit="1" customWidth="1"/>
    <col min="5636" max="5636" width="10.75" style="407" bestFit="1" customWidth="1"/>
    <col min="5637" max="5637" width="11.25" style="407" customWidth="1"/>
    <col min="5638" max="5638" width="10.25" style="407" customWidth="1"/>
    <col min="5639" max="5639" width="12.625" style="407" customWidth="1"/>
    <col min="5640" max="5640" width="10.25" style="407" customWidth="1"/>
    <col min="5641" max="5641" width="10.375" style="407" customWidth="1"/>
    <col min="5642" max="5642" width="11" style="407" customWidth="1"/>
    <col min="5643" max="5643" width="10.375" style="407" customWidth="1"/>
    <col min="5644" max="5644" width="10" style="407" customWidth="1"/>
    <col min="5645" max="5645" width="8.5" style="407" customWidth="1"/>
    <col min="5646" max="5646" width="9.5" style="407" customWidth="1"/>
    <col min="5647" max="5647" width="9.625" style="407" bestFit="1" customWidth="1"/>
    <col min="5648" max="5648" width="11.875" style="407" bestFit="1" customWidth="1"/>
    <col min="5649" max="5649" width="9.625" style="407" bestFit="1" customWidth="1"/>
    <col min="5650" max="5650" width="8.625" style="407" bestFit="1" customWidth="1"/>
    <col min="5651" max="5651" width="9.625" style="407" bestFit="1" customWidth="1"/>
    <col min="5652" max="5652" width="11.875" style="407" bestFit="1" customWidth="1"/>
    <col min="5653" max="5653" width="9.625" style="407" bestFit="1" customWidth="1"/>
    <col min="5654" max="5654" width="10.5" style="407" customWidth="1"/>
    <col min="5655" max="5659" width="10" style="407" bestFit="1" customWidth="1"/>
    <col min="5660" max="5878" width="8.875" style="407" bestFit="1" customWidth="1"/>
    <col min="5879" max="5887" width="8.875" style="407"/>
    <col min="5888" max="5888" width="9.125" style="407" customWidth="1"/>
    <col min="5889" max="5889" width="18.375" style="407" customWidth="1"/>
    <col min="5890" max="5890" width="0" style="407" hidden="1" customWidth="1"/>
    <col min="5891" max="5891" width="13.125" style="407" bestFit="1" customWidth="1"/>
    <col min="5892" max="5892" width="10.75" style="407" bestFit="1" customWidth="1"/>
    <col min="5893" max="5893" width="11.25" style="407" customWidth="1"/>
    <col min="5894" max="5894" width="10.25" style="407" customWidth="1"/>
    <col min="5895" max="5895" width="12.625" style="407" customWidth="1"/>
    <col min="5896" max="5896" width="10.25" style="407" customWidth="1"/>
    <col min="5897" max="5897" width="10.375" style="407" customWidth="1"/>
    <col min="5898" max="5898" width="11" style="407" customWidth="1"/>
    <col min="5899" max="5899" width="10.375" style="407" customWidth="1"/>
    <col min="5900" max="5900" width="10" style="407" customWidth="1"/>
    <col min="5901" max="5901" width="8.5" style="407" customWidth="1"/>
    <col min="5902" max="5902" width="9.5" style="407" customWidth="1"/>
    <col min="5903" max="5903" width="9.625" style="407" bestFit="1" customWidth="1"/>
    <col min="5904" max="5904" width="11.875" style="407" bestFit="1" customWidth="1"/>
    <col min="5905" max="5905" width="9.625" style="407" bestFit="1" customWidth="1"/>
    <col min="5906" max="5906" width="8.625" style="407" bestFit="1" customWidth="1"/>
    <col min="5907" max="5907" width="9.625" style="407" bestFit="1" customWidth="1"/>
    <col min="5908" max="5908" width="11.875" style="407" bestFit="1" customWidth="1"/>
    <col min="5909" max="5909" width="9.625" style="407" bestFit="1" customWidth="1"/>
    <col min="5910" max="5910" width="10.5" style="407" customWidth="1"/>
    <col min="5911" max="5915" width="10" style="407" bestFit="1" customWidth="1"/>
    <col min="5916" max="6134" width="8.875" style="407" bestFit="1" customWidth="1"/>
    <col min="6135" max="6143" width="8.875" style="407"/>
    <col min="6144" max="6144" width="9.125" style="407" customWidth="1"/>
    <col min="6145" max="6145" width="18.375" style="407" customWidth="1"/>
    <col min="6146" max="6146" width="0" style="407" hidden="1" customWidth="1"/>
    <col min="6147" max="6147" width="13.125" style="407" bestFit="1" customWidth="1"/>
    <col min="6148" max="6148" width="10.75" style="407" bestFit="1" customWidth="1"/>
    <col min="6149" max="6149" width="11.25" style="407" customWidth="1"/>
    <col min="6150" max="6150" width="10.25" style="407" customWidth="1"/>
    <col min="6151" max="6151" width="12.625" style="407" customWidth="1"/>
    <col min="6152" max="6152" width="10.25" style="407" customWidth="1"/>
    <col min="6153" max="6153" width="10.375" style="407" customWidth="1"/>
    <col min="6154" max="6154" width="11" style="407" customWidth="1"/>
    <col min="6155" max="6155" width="10.375" style="407" customWidth="1"/>
    <col min="6156" max="6156" width="10" style="407" customWidth="1"/>
    <col min="6157" max="6157" width="8.5" style="407" customWidth="1"/>
    <col min="6158" max="6158" width="9.5" style="407" customWidth="1"/>
    <col min="6159" max="6159" width="9.625" style="407" bestFit="1" customWidth="1"/>
    <col min="6160" max="6160" width="11.875" style="407" bestFit="1" customWidth="1"/>
    <col min="6161" max="6161" width="9.625" style="407" bestFit="1" customWidth="1"/>
    <col min="6162" max="6162" width="8.625" style="407" bestFit="1" customWidth="1"/>
    <col min="6163" max="6163" width="9.625" style="407" bestFit="1" customWidth="1"/>
    <col min="6164" max="6164" width="11.875" style="407" bestFit="1" customWidth="1"/>
    <col min="6165" max="6165" width="9.625" style="407" bestFit="1" customWidth="1"/>
    <col min="6166" max="6166" width="10.5" style="407" customWidth="1"/>
    <col min="6167" max="6171" width="10" style="407" bestFit="1" customWidth="1"/>
    <col min="6172" max="6390" width="8.875" style="407" bestFit="1" customWidth="1"/>
    <col min="6391" max="6399" width="8.875" style="407"/>
    <col min="6400" max="6400" width="9.125" style="407" customWidth="1"/>
    <col min="6401" max="6401" width="18.375" style="407" customWidth="1"/>
    <col min="6402" max="6402" width="0" style="407" hidden="1" customWidth="1"/>
    <col min="6403" max="6403" width="13.125" style="407" bestFit="1" customWidth="1"/>
    <col min="6404" max="6404" width="10.75" style="407" bestFit="1" customWidth="1"/>
    <col min="6405" max="6405" width="11.25" style="407" customWidth="1"/>
    <col min="6406" max="6406" width="10.25" style="407" customWidth="1"/>
    <col min="6407" max="6407" width="12.625" style="407" customWidth="1"/>
    <col min="6408" max="6408" width="10.25" style="407" customWidth="1"/>
    <col min="6409" max="6409" width="10.375" style="407" customWidth="1"/>
    <col min="6410" max="6410" width="11" style="407" customWidth="1"/>
    <col min="6411" max="6411" width="10.375" style="407" customWidth="1"/>
    <col min="6412" max="6412" width="10" style="407" customWidth="1"/>
    <col min="6413" max="6413" width="8.5" style="407" customWidth="1"/>
    <col min="6414" max="6414" width="9.5" style="407" customWidth="1"/>
    <col min="6415" max="6415" width="9.625" style="407" bestFit="1" customWidth="1"/>
    <col min="6416" max="6416" width="11.875" style="407" bestFit="1" customWidth="1"/>
    <col min="6417" max="6417" width="9.625" style="407" bestFit="1" customWidth="1"/>
    <col min="6418" max="6418" width="8.625" style="407" bestFit="1" customWidth="1"/>
    <col min="6419" max="6419" width="9.625" style="407" bestFit="1" customWidth="1"/>
    <col min="6420" max="6420" width="11.875" style="407" bestFit="1" customWidth="1"/>
    <col min="6421" max="6421" width="9.625" style="407" bestFit="1" customWidth="1"/>
    <col min="6422" max="6422" width="10.5" style="407" customWidth="1"/>
    <col min="6423" max="6427" width="10" style="407" bestFit="1" customWidth="1"/>
    <col min="6428" max="6646" width="8.875" style="407" bestFit="1" customWidth="1"/>
    <col min="6647" max="6655" width="8.875" style="407"/>
    <col min="6656" max="6656" width="9.125" style="407" customWidth="1"/>
    <col min="6657" max="6657" width="18.375" style="407" customWidth="1"/>
    <col min="6658" max="6658" width="0" style="407" hidden="1" customWidth="1"/>
    <col min="6659" max="6659" width="13.125" style="407" bestFit="1" customWidth="1"/>
    <col min="6660" max="6660" width="10.75" style="407" bestFit="1" customWidth="1"/>
    <col min="6661" max="6661" width="11.25" style="407" customWidth="1"/>
    <col min="6662" max="6662" width="10.25" style="407" customWidth="1"/>
    <col min="6663" max="6663" width="12.625" style="407" customWidth="1"/>
    <col min="6664" max="6664" width="10.25" style="407" customWidth="1"/>
    <col min="6665" max="6665" width="10.375" style="407" customWidth="1"/>
    <col min="6666" max="6666" width="11" style="407" customWidth="1"/>
    <col min="6667" max="6667" width="10.375" style="407" customWidth="1"/>
    <col min="6668" max="6668" width="10" style="407" customWidth="1"/>
    <col min="6669" max="6669" width="8.5" style="407" customWidth="1"/>
    <col min="6670" max="6670" width="9.5" style="407" customWidth="1"/>
    <col min="6671" max="6671" width="9.625" style="407" bestFit="1" customWidth="1"/>
    <col min="6672" max="6672" width="11.875" style="407" bestFit="1" customWidth="1"/>
    <col min="6673" max="6673" width="9.625" style="407" bestFit="1" customWidth="1"/>
    <col min="6674" max="6674" width="8.625" style="407" bestFit="1" customWidth="1"/>
    <col min="6675" max="6675" width="9.625" style="407" bestFit="1" customWidth="1"/>
    <col min="6676" max="6676" width="11.875" style="407" bestFit="1" customWidth="1"/>
    <col min="6677" max="6677" width="9.625" style="407" bestFit="1" customWidth="1"/>
    <col min="6678" max="6678" width="10.5" style="407" customWidth="1"/>
    <col min="6679" max="6683" width="10" style="407" bestFit="1" customWidth="1"/>
    <col min="6684" max="6902" width="8.875" style="407" bestFit="1" customWidth="1"/>
    <col min="6903" max="6911" width="8.875" style="407"/>
    <col min="6912" max="6912" width="9.125" style="407" customWidth="1"/>
    <col min="6913" max="6913" width="18.375" style="407" customWidth="1"/>
    <col min="6914" max="6914" width="0" style="407" hidden="1" customWidth="1"/>
    <col min="6915" max="6915" width="13.125" style="407" bestFit="1" customWidth="1"/>
    <col min="6916" max="6916" width="10.75" style="407" bestFit="1" customWidth="1"/>
    <col min="6917" max="6917" width="11.25" style="407" customWidth="1"/>
    <col min="6918" max="6918" width="10.25" style="407" customWidth="1"/>
    <col min="6919" max="6919" width="12.625" style="407" customWidth="1"/>
    <col min="6920" max="6920" width="10.25" style="407" customWidth="1"/>
    <col min="6921" max="6921" width="10.375" style="407" customWidth="1"/>
    <col min="6922" max="6922" width="11" style="407" customWidth="1"/>
    <col min="6923" max="6923" width="10.375" style="407" customWidth="1"/>
    <col min="6924" max="6924" width="10" style="407" customWidth="1"/>
    <col min="6925" max="6925" width="8.5" style="407" customWidth="1"/>
    <col min="6926" max="6926" width="9.5" style="407" customWidth="1"/>
    <col min="6927" max="6927" width="9.625" style="407" bestFit="1" customWidth="1"/>
    <col min="6928" max="6928" width="11.875" style="407" bestFit="1" customWidth="1"/>
    <col min="6929" max="6929" width="9.625" style="407" bestFit="1" customWidth="1"/>
    <col min="6930" max="6930" width="8.625" style="407" bestFit="1" customWidth="1"/>
    <col min="6931" max="6931" width="9.625" style="407" bestFit="1" customWidth="1"/>
    <col min="6932" max="6932" width="11.875" style="407" bestFit="1" customWidth="1"/>
    <col min="6933" max="6933" width="9.625" style="407" bestFit="1" customWidth="1"/>
    <col min="6934" max="6934" width="10.5" style="407" customWidth="1"/>
    <col min="6935" max="6939" width="10" style="407" bestFit="1" customWidth="1"/>
    <col min="6940" max="7158" width="8.875" style="407" bestFit="1" customWidth="1"/>
    <col min="7159" max="7167" width="8.875" style="407"/>
    <col min="7168" max="7168" width="9.125" style="407" customWidth="1"/>
    <col min="7169" max="7169" width="18.375" style="407" customWidth="1"/>
    <col min="7170" max="7170" width="0" style="407" hidden="1" customWidth="1"/>
    <col min="7171" max="7171" width="13.125" style="407" bestFit="1" customWidth="1"/>
    <col min="7172" max="7172" width="10.75" style="407" bestFit="1" customWidth="1"/>
    <col min="7173" max="7173" width="11.25" style="407" customWidth="1"/>
    <col min="7174" max="7174" width="10.25" style="407" customWidth="1"/>
    <col min="7175" max="7175" width="12.625" style="407" customWidth="1"/>
    <col min="7176" max="7176" width="10.25" style="407" customWidth="1"/>
    <col min="7177" max="7177" width="10.375" style="407" customWidth="1"/>
    <col min="7178" max="7178" width="11" style="407" customWidth="1"/>
    <col min="7179" max="7179" width="10.375" style="407" customWidth="1"/>
    <col min="7180" max="7180" width="10" style="407" customWidth="1"/>
    <col min="7181" max="7181" width="8.5" style="407" customWidth="1"/>
    <col min="7182" max="7182" width="9.5" style="407" customWidth="1"/>
    <col min="7183" max="7183" width="9.625" style="407" bestFit="1" customWidth="1"/>
    <col min="7184" max="7184" width="11.875" style="407" bestFit="1" customWidth="1"/>
    <col min="7185" max="7185" width="9.625" style="407" bestFit="1" customWidth="1"/>
    <col min="7186" max="7186" width="8.625" style="407" bestFit="1" customWidth="1"/>
    <col min="7187" max="7187" width="9.625" style="407" bestFit="1" customWidth="1"/>
    <col min="7188" max="7188" width="11.875" style="407" bestFit="1" customWidth="1"/>
    <col min="7189" max="7189" width="9.625" style="407" bestFit="1" customWidth="1"/>
    <col min="7190" max="7190" width="10.5" style="407" customWidth="1"/>
    <col min="7191" max="7195" width="10" style="407" bestFit="1" customWidth="1"/>
    <col min="7196" max="7414" width="8.875" style="407" bestFit="1" customWidth="1"/>
    <col min="7415" max="7423" width="8.875" style="407"/>
    <col min="7424" max="7424" width="9.125" style="407" customWidth="1"/>
    <col min="7425" max="7425" width="18.375" style="407" customWidth="1"/>
    <col min="7426" max="7426" width="0" style="407" hidden="1" customWidth="1"/>
    <col min="7427" max="7427" width="13.125" style="407" bestFit="1" customWidth="1"/>
    <col min="7428" max="7428" width="10.75" style="407" bestFit="1" customWidth="1"/>
    <col min="7429" max="7429" width="11.25" style="407" customWidth="1"/>
    <col min="7430" max="7430" width="10.25" style="407" customWidth="1"/>
    <col min="7431" max="7431" width="12.625" style="407" customWidth="1"/>
    <col min="7432" max="7432" width="10.25" style="407" customWidth="1"/>
    <col min="7433" max="7433" width="10.375" style="407" customWidth="1"/>
    <col min="7434" max="7434" width="11" style="407" customWidth="1"/>
    <col min="7435" max="7435" width="10.375" style="407" customWidth="1"/>
    <col min="7436" max="7436" width="10" style="407" customWidth="1"/>
    <col min="7437" max="7437" width="8.5" style="407" customWidth="1"/>
    <col min="7438" max="7438" width="9.5" style="407" customWidth="1"/>
    <col min="7439" max="7439" width="9.625" style="407" bestFit="1" customWidth="1"/>
    <col min="7440" max="7440" width="11.875" style="407" bestFit="1" customWidth="1"/>
    <col min="7441" max="7441" width="9.625" style="407" bestFit="1" customWidth="1"/>
    <col min="7442" max="7442" width="8.625" style="407" bestFit="1" customWidth="1"/>
    <col min="7443" max="7443" width="9.625" style="407" bestFit="1" customWidth="1"/>
    <col min="7444" max="7444" width="11.875" style="407" bestFit="1" customWidth="1"/>
    <col min="7445" max="7445" width="9.625" style="407" bestFit="1" customWidth="1"/>
    <col min="7446" max="7446" width="10.5" style="407" customWidth="1"/>
    <col min="7447" max="7451" width="10" style="407" bestFit="1" customWidth="1"/>
    <col min="7452" max="7670" width="8.875" style="407" bestFit="1" customWidth="1"/>
    <col min="7671" max="7679" width="8.875" style="407"/>
    <col min="7680" max="7680" width="9.125" style="407" customWidth="1"/>
    <col min="7681" max="7681" width="18.375" style="407" customWidth="1"/>
    <col min="7682" max="7682" width="0" style="407" hidden="1" customWidth="1"/>
    <col min="7683" max="7683" width="13.125" style="407" bestFit="1" customWidth="1"/>
    <col min="7684" max="7684" width="10.75" style="407" bestFit="1" customWidth="1"/>
    <col min="7685" max="7685" width="11.25" style="407" customWidth="1"/>
    <col min="7686" max="7686" width="10.25" style="407" customWidth="1"/>
    <col min="7687" max="7687" width="12.625" style="407" customWidth="1"/>
    <col min="7688" max="7688" width="10.25" style="407" customWidth="1"/>
    <col min="7689" max="7689" width="10.375" style="407" customWidth="1"/>
    <col min="7690" max="7690" width="11" style="407" customWidth="1"/>
    <col min="7691" max="7691" width="10.375" style="407" customWidth="1"/>
    <col min="7692" max="7692" width="10" style="407" customWidth="1"/>
    <col min="7693" max="7693" width="8.5" style="407" customWidth="1"/>
    <col min="7694" max="7694" width="9.5" style="407" customWidth="1"/>
    <col min="7695" max="7695" width="9.625" style="407" bestFit="1" customWidth="1"/>
    <col min="7696" max="7696" width="11.875" style="407" bestFit="1" customWidth="1"/>
    <col min="7697" max="7697" width="9.625" style="407" bestFit="1" customWidth="1"/>
    <col min="7698" max="7698" width="8.625" style="407" bestFit="1" customWidth="1"/>
    <col min="7699" max="7699" width="9.625" style="407" bestFit="1" customWidth="1"/>
    <col min="7700" max="7700" width="11.875" style="407" bestFit="1" customWidth="1"/>
    <col min="7701" max="7701" width="9.625" style="407" bestFit="1" customWidth="1"/>
    <col min="7702" max="7702" width="10.5" style="407" customWidth="1"/>
    <col min="7703" max="7707" width="10" style="407" bestFit="1" customWidth="1"/>
    <col min="7708" max="7926" width="8.875" style="407" bestFit="1" customWidth="1"/>
    <col min="7927" max="7935" width="8.875" style="407"/>
    <col min="7936" max="7936" width="9.125" style="407" customWidth="1"/>
    <col min="7937" max="7937" width="18.375" style="407" customWidth="1"/>
    <col min="7938" max="7938" width="0" style="407" hidden="1" customWidth="1"/>
    <col min="7939" max="7939" width="13.125" style="407" bestFit="1" customWidth="1"/>
    <col min="7940" max="7940" width="10.75" style="407" bestFit="1" customWidth="1"/>
    <col min="7941" max="7941" width="11.25" style="407" customWidth="1"/>
    <col min="7942" max="7942" width="10.25" style="407" customWidth="1"/>
    <col min="7943" max="7943" width="12.625" style="407" customWidth="1"/>
    <col min="7944" max="7944" width="10.25" style="407" customWidth="1"/>
    <col min="7945" max="7945" width="10.375" style="407" customWidth="1"/>
    <col min="7946" max="7946" width="11" style="407" customWidth="1"/>
    <col min="7947" max="7947" width="10.375" style="407" customWidth="1"/>
    <col min="7948" max="7948" width="10" style="407" customWidth="1"/>
    <col min="7949" max="7949" width="8.5" style="407" customWidth="1"/>
    <col min="7950" max="7950" width="9.5" style="407" customWidth="1"/>
    <col min="7951" max="7951" width="9.625" style="407" bestFit="1" customWidth="1"/>
    <col min="7952" max="7952" width="11.875" style="407" bestFit="1" customWidth="1"/>
    <col min="7953" max="7953" width="9.625" style="407" bestFit="1" customWidth="1"/>
    <col min="7954" max="7954" width="8.625" style="407" bestFit="1" customWidth="1"/>
    <col min="7955" max="7955" width="9.625" style="407" bestFit="1" customWidth="1"/>
    <col min="7956" max="7956" width="11.875" style="407" bestFit="1" customWidth="1"/>
    <col min="7957" max="7957" width="9.625" style="407" bestFit="1" customWidth="1"/>
    <col min="7958" max="7958" width="10.5" style="407" customWidth="1"/>
    <col min="7959" max="7963" width="10" style="407" bestFit="1" customWidth="1"/>
    <col min="7964" max="8182" width="8.875" style="407" bestFit="1" customWidth="1"/>
    <col min="8183" max="8191" width="8.875" style="407"/>
    <col min="8192" max="8192" width="9.125" style="407" customWidth="1"/>
    <col min="8193" max="8193" width="18.375" style="407" customWidth="1"/>
    <col min="8194" max="8194" width="0" style="407" hidden="1" customWidth="1"/>
    <col min="8195" max="8195" width="13.125" style="407" bestFit="1" customWidth="1"/>
    <col min="8196" max="8196" width="10.75" style="407" bestFit="1" customWidth="1"/>
    <col min="8197" max="8197" width="11.25" style="407" customWidth="1"/>
    <col min="8198" max="8198" width="10.25" style="407" customWidth="1"/>
    <col min="8199" max="8199" width="12.625" style="407" customWidth="1"/>
    <col min="8200" max="8200" width="10.25" style="407" customWidth="1"/>
    <col min="8201" max="8201" width="10.375" style="407" customWidth="1"/>
    <col min="8202" max="8202" width="11" style="407" customWidth="1"/>
    <col min="8203" max="8203" width="10.375" style="407" customWidth="1"/>
    <col min="8204" max="8204" width="10" style="407" customWidth="1"/>
    <col min="8205" max="8205" width="8.5" style="407" customWidth="1"/>
    <col min="8206" max="8206" width="9.5" style="407" customWidth="1"/>
    <col min="8207" max="8207" width="9.625" style="407" bestFit="1" customWidth="1"/>
    <col min="8208" max="8208" width="11.875" style="407" bestFit="1" customWidth="1"/>
    <col min="8209" max="8209" width="9.625" style="407" bestFit="1" customWidth="1"/>
    <col min="8210" max="8210" width="8.625" style="407" bestFit="1" customWidth="1"/>
    <col min="8211" max="8211" width="9.625" style="407" bestFit="1" customWidth="1"/>
    <col min="8212" max="8212" width="11.875" style="407" bestFit="1" customWidth="1"/>
    <col min="8213" max="8213" width="9.625" style="407" bestFit="1" customWidth="1"/>
    <col min="8214" max="8214" width="10.5" style="407" customWidth="1"/>
    <col min="8215" max="8219" width="10" style="407" bestFit="1" customWidth="1"/>
    <col min="8220" max="8438" width="8.875" style="407" bestFit="1" customWidth="1"/>
    <col min="8439" max="8447" width="8.875" style="407"/>
    <col min="8448" max="8448" width="9.125" style="407" customWidth="1"/>
    <col min="8449" max="8449" width="18.375" style="407" customWidth="1"/>
    <col min="8450" max="8450" width="0" style="407" hidden="1" customWidth="1"/>
    <col min="8451" max="8451" width="13.125" style="407" bestFit="1" customWidth="1"/>
    <col min="8452" max="8452" width="10.75" style="407" bestFit="1" customWidth="1"/>
    <col min="8453" max="8453" width="11.25" style="407" customWidth="1"/>
    <col min="8454" max="8454" width="10.25" style="407" customWidth="1"/>
    <col min="8455" max="8455" width="12.625" style="407" customWidth="1"/>
    <col min="8456" max="8456" width="10.25" style="407" customWidth="1"/>
    <col min="8457" max="8457" width="10.375" style="407" customWidth="1"/>
    <col min="8458" max="8458" width="11" style="407" customWidth="1"/>
    <col min="8459" max="8459" width="10.375" style="407" customWidth="1"/>
    <col min="8460" max="8460" width="10" style="407" customWidth="1"/>
    <col min="8461" max="8461" width="8.5" style="407" customWidth="1"/>
    <col min="8462" max="8462" width="9.5" style="407" customWidth="1"/>
    <col min="8463" max="8463" width="9.625" style="407" bestFit="1" customWidth="1"/>
    <col min="8464" max="8464" width="11.875" style="407" bestFit="1" customWidth="1"/>
    <col min="8465" max="8465" width="9.625" style="407" bestFit="1" customWidth="1"/>
    <col min="8466" max="8466" width="8.625" style="407" bestFit="1" customWidth="1"/>
    <col min="8467" max="8467" width="9.625" style="407" bestFit="1" customWidth="1"/>
    <col min="8468" max="8468" width="11.875" style="407" bestFit="1" customWidth="1"/>
    <col min="8469" max="8469" width="9.625" style="407" bestFit="1" customWidth="1"/>
    <col min="8470" max="8470" width="10.5" style="407" customWidth="1"/>
    <col min="8471" max="8475" width="10" style="407" bestFit="1" customWidth="1"/>
    <col min="8476" max="8694" width="8.875" style="407" bestFit="1" customWidth="1"/>
    <col min="8695" max="8703" width="8.875" style="407"/>
    <col min="8704" max="8704" width="9.125" style="407" customWidth="1"/>
    <col min="8705" max="8705" width="18.375" style="407" customWidth="1"/>
    <col min="8706" max="8706" width="0" style="407" hidden="1" customWidth="1"/>
    <col min="8707" max="8707" width="13.125" style="407" bestFit="1" customWidth="1"/>
    <col min="8708" max="8708" width="10.75" style="407" bestFit="1" customWidth="1"/>
    <col min="8709" max="8709" width="11.25" style="407" customWidth="1"/>
    <col min="8710" max="8710" width="10.25" style="407" customWidth="1"/>
    <col min="8711" max="8711" width="12.625" style="407" customWidth="1"/>
    <col min="8712" max="8712" width="10.25" style="407" customWidth="1"/>
    <col min="8713" max="8713" width="10.375" style="407" customWidth="1"/>
    <col min="8714" max="8714" width="11" style="407" customWidth="1"/>
    <col min="8715" max="8715" width="10.375" style="407" customWidth="1"/>
    <col min="8716" max="8716" width="10" style="407" customWidth="1"/>
    <col min="8717" max="8717" width="8.5" style="407" customWidth="1"/>
    <col min="8718" max="8718" width="9.5" style="407" customWidth="1"/>
    <col min="8719" max="8719" width="9.625" style="407" bestFit="1" customWidth="1"/>
    <col min="8720" max="8720" width="11.875" style="407" bestFit="1" customWidth="1"/>
    <col min="8721" max="8721" width="9.625" style="407" bestFit="1" customWidth="1"/>
    <col min="8722" max="8722" width="8.625" style="407" bestFit="1" customWidth="1"/>
    <col min="8723" max="8723" width="9.625" style="407" bestFit="1" customWidth="1"/>
    <col min="8724" max="8724" width="11.875" style="407" bestFit="1" customWidth="1"/>
    <col min="8725" max="8725" width="9.625" style="407" bestFit="1" customWidth="1"/>
    <col min="8726" max="8726" width="10.5" style="407" customWidth="1"/>
    <col min="8727" max="8731" width="10" style="407" bestFit="1" customWidth="1"/>
    <col min="8732" max="8950" width="8.875" style="407" bestFit="1" customWidth="1"/>
    <col min="8951" max="8959" width="8.875" style="407"/>
    <col min="8960" max="8960" width="9.125" style="407" customWidth="1"/>
    <col min="8961" max="8961" width="18.375" style="407" customWidth="1"/>
    <col min="8962" max="8962" width="0" style="407" hidden="1" customWidth="1"/>
    <col min="8963" max="8963" width="13.125" style="407" bestFit="1" customWidth="1"/>
    <col min="8964" max="8964" width="10.75" style="407" bestFit="1" customWidth="1"/>
    <col min="8965" max="8965" width="11.25" style="407" customWidth="1"/>
    <col min="8966" max="8966" width="10.25" style="407" customWidth="1"/>
    <col min="8967" max="8967" width="12.625" style="407" customWidth="1"/>
    <col min="8968" max="8968" width="10.25" style="407" customWidth="1"/>
    <col min="8969" max="8969" width="10.375" style="407" customWidth="1"/>
    <col min="8970" max="8970" width="11" style="407" customWidth="1"/>
    <col min="8971" max="8971" width="10.375" style="407" customWidth="1"/>
    <col min="8972" max="8972" width="10" style="407" customWidth="1"/>
    <col min="8973" max="8973" width="8.5" style="407" customWidth="1"/>
    <col min="8974" max="8974" width="9.5" style="407" customWidth="1"/>
    <col min="8975" max="8975" width="9.625" style="407" bestFit="1" customWidth="1"/>
    <col min="8976" max="8976" width="11.875" style="407" bestFit="1" customWidth="1"/>
    <col min="8977" max="8977" width="9.625" style="407" bestFit="1" customWidth="1"/>
    <col min="8978" max="8978" width="8.625" style="407" bestFit="1" customWidth="1"/>
    <col min="8979" max="8979" width="9.625" style="407" bestFit="1" customWidth="1"/>
    <col min="8980" max="8980" width="11.875" style="407" bestFit="1" customWidth="1"/>
    <col min="8981" max="8981" width="9.625" style="407" bestFit="1" customWidth="1"/>
    <col min="8982" max="8982" width="10.5" style="407" customWidth="1"/>
    <col min="8983" max="8987" width="10" style="407" bestFit="1" customWidth="1"/>
    <col min="8988" max="9206" width="8.875" style="407" bestFit="1" customWidth="1"/>
    <col min="9207" max="9215" width="8.875" style="407"/>
    <col min="9216" max="9216" width="9.125" style="407" customWidth="1"/>
    <col min="9217" max="9217" width="18.375" style="407" customWidth="1"/>
    <col min="9218" max="9218" width="0" style="407" hidden="1" customWidth="1"/>
    <col min="9219" max="9219" width="13.125" style="407" bestFit="1" customWidth="1"/>
    <col min="9220" max="9220" width="10.75" style="407" bestFit="1" customWidth="1"/>
    <col min="9221" max="9221" width="11.25" style="407" customWidth="1"/>
    <col min="9222" max="9222" width="10.25" style="407" customWidth="1"/>
    <col min="9223" max="9223" width="12.625" style="407" customWidth="1"/>
    <col min="9224" max="9224" width="10.25" style="407" customWidth="1"/>
    <col min="9225" max="9225" width="10.375" style="407" customWidth="1"/>
    <col min="9226" max="9226" width="11" style="407" customWidth="1"/>
    <col min="9227" max="9227" width="10.375" style="407" customWidth="1"/>
    <col min="9228" max="9228" width="10" style="407" customWidth="1"/>
    <col min="9229" max="9229" width="8.5" style="407" customWidth="1"/>
    <col min="9230" max="9230" width="9.5" style="407" customWidth="1"/>
    <col min="9231" max="9231" width="9.625" style="407" bestFit="1" customWidth="1"/>
    <col min="9232" max="9232" width="11.875" style="407" bestFit="1" customWidth="1"/>
    <col min="9233" max="9233" width="9.625" style="407" bestFit="1" customWidth="1"/>
    <col min="9234" max="9234" width="8.625" style="407" bestFit="1" customWidth="1"/>
    <col min="9235" max="9235" width="9.625" style="407" bestFit="1" customWidth="1"/>
    <col min="9236" max="9236" width="11.875" style="407" bestFit="1" customWidth="1"/>
    <col min="9237" max="9237" width="9.625" style="407" bestFit="1" customWidth="1"/>
    <col min="9238" max="9238" width="10.5" style="407" customWidth="1"/>
    <col min="9239" max="9243" width="10" style="407" bestFit="1" customWidth="1"/>
    <col min="9244" max="9462" width="8.875" style="407" bestFit="1" customWidth="1"/>
    <col min="9463" max="9471" width="8.875" style="407"/>
    <col min="9472" max="9472" width="9.125" style="407" customWidth="1"/>
    <col min="9473" max="9473" width="18.375" style="407" customWidth="1"/>
    <col min="9474" max="9474" width="0" style="407" hidden="1" customWidth="1"/>
    <col min="9475" max="9475" width="13.125" style="407" bestFit="1" customWidth="1"/>
    <col min="9476" max="9476" width="10.75" style="407" bestFit="1" customWidth="1"/>
    <col min="9477" max="9477" width="11.25" style="407" customWidth="1"/>
    <col min="9478" max="9478" width="10.25" style="407" customWidth="1"/>
    <col min="9479" max="9479" width="12.625" style="407" customWidth="1"/>
    <col min="9480" max="9480" width="10.25" style="407" customWidth="1"/>
    <col min="9481" max="9481" width="10.375" style="407" customWidth="1"/>
    <col min="9482" max="9482" width="11" style="407" customWidth="1"/>
    <col min="9483" max="9483" width="10.375" style="407" customWidth="1"/>
    <col min="9484" max="9484" width="10" style="407" customWidth="1"/>
    <col min="9485" max="9485" width="8.5" style="407" customWidth="1"/>
    <col min="9486" max="9486" width="9.5" style="407" customWidth="1"/>
    <col min="9487" max="9487" width="9.625" style="407" bestFit="1" customWidth="1"/>
    <col min="9488" max="9488" width="11.875" style="407" bestFit="1" customWidth="1"/>
    <col min="9489" max="9489" width="9.625" style="407" bestFit="1" customWidth="1"/>
    <col min="9490" max="9490" width="8.625" style="407" bestFit="1" customWidth="1"/>
    <col min="9491" max="9491" width="9.625" style="407" bestFit="1" customWidth="1"/>
    <col min="9492" max="9492" width="11.875" style="407" bestFit="1" customWidth="1"/>
    <col min="9493" max="9493" width="9.625" style="407" bestFit="1" customWidth="1"/>
    <col min="9494" max="9494" width="10.5" style="407" customWidth="1"/>
    <col min="9495" max="9499" width="10" style="407" bestFit="1" customWidth="1"/>
    <col min="9500" max="9718" width="8.875" style="407" bestFit="1" customWidth="1"/>
    <col min="9719" max="9727" width="8.875" style="407"/>
    <col min="9728" max="9728" width="9.125" style="407" customWidth="1"/>
    <col min="9729" max="9729" width="18.375" style="407" customWidth="1"/>
    <col min="9730" max="9730" width="0" style="407" hidden="1" customWidth="1"/>
    <col min="9731" max="9731" width="13.125" style="407" bestFit="1" customWidth="1"/>
    <col min="9732" max="9732" width="10.75" style="407" bestFit="1" customWidth="1"/>
    <col min="9733" max="9733" width="11.25" style="407" customWidth="1"/>
    <col min="9734" max="9734" width="10.25" style="407" customWidth="1"/>
    <col min="9735" max="9735" width="12.625" style="407" customWidth="1"/>
    <col min="9736" max="9736" width="10.25" style="407" customWidth="1"/>
    <col min="9737" max="9737" width="10.375" style="407" customWidth="1"/>
    <col min="9738" max="9738" width="11" style="407" customWidth="1"/>
    <col min="9739" max="9739" width="10.375" style="407" customWidth="1"/>
    <col min="9740" max="9740" width="10" style="407" customWidth="1"/>
    <col min="9741" max="9741" width="8.5" style="407" customWidth="1"/>
    <col min="9742" max="9742" width="9.5" style="407" customWidth="1"/>
    <col min="9743" max="9743" width="9.625" style="407" bestFit="1" customWidth="1"/>
    <col min="9744" max="9744" width="11.875" style="407" bestFit="1" customWidth="1"/>
    <col min="9745" max="9745" width="9.625" style="407" bestFit="1" customWidth="1"/>
    <col min="9746" max="9746" width="8.625" style="407" bestFit="1" customWidth="1"/>
    <col min="9747" max="9747" width="9.625" style="407" bestFit="1" customWidth="1"/>
    <col min="9748" max="9748" width="11.875" style="407" bestFit="1" customWidth="1"/>
    <col min="9749" max="9749" width="9.625" style="407" bestFit="1" customWidth="1"/>
    <col min="9750" max="9750" width="10.5" style="407" customWidth="1"/>
    <col min="9751" max="9755" width="10" style="407" bestFit="1" customWidth="1"/>
    <col min="9756" max="9974" width="8.875" style="407" bestFit="1" customWidth="1"/>
    <col min="9975" max="9983" width="8.875" style="407"/>
    <col min="9984" max="9984" width="9.125" style="407" customWidth="1"/>
    <col min="9985" max="9985" width="18.375" style="407" customWidth="1"/>
    <col min="9986" max="9986" width="0" style="407" hidden="1" customWidth="1"/>
    <col min="9987" max="9987" width="13.125" style="407" bestFit="1" customWidth="1"/>
    <col min="9988" max="9988" width="10.75" style="407" bestFit="1" customWidth="1"/>
    <col min="9989" max="9989" width="11.25" style="407" customWidth="1"/>
    <col min="9990" max="9990" width="10.25" style="407" customWidth="1"/>
    <col min="9991" max="9991" width="12.625" style="407" customWidth="1"/>
    <col min="9992" max="9992" width="10.25" style="407" customWidth="1"/>
    <col min="9993" max="9993" width="10.375" style="407" customWidth="1"/>
    <col min="9994" max="9994" width="11" style="407" customWidth="1"/>
    <col min="9995" max="9995" width="10.375" style="407" customWidth="1"/>
    <col min="9996" max="9996" width="10" style="407" customWidth="1"/>
    <col min="9997" max="9997" width="8.5" style="407" customWidth="1"/>
    <col min="9998" max="9998" width="9.5" style="407" customWidth="1"/>
    <col min="9999" max="9999" width="9.625" style="407" bestFit="1" customWidth="1"/>
    <col min="10000" max="10000" width="11.875" style="407" bestFit="1" customWidth="1"/>
    <col min="10001" max="10001" width="9.625" style="407" bestFit="1" customWidth="1"/>
    <col min="10002" max="10002" width="8.625" style="407" bestFit="1" customWidth="1"/>
    <col min="10003" max="10003" width="9.625" style="407" bestFit="1" customWidth="1"/>
    <col min="10004" max="10004" width="11.875" style="407" bestFit="1" customWidth="1"/>
    <col min="10005" max="10005" width="9.625" style="407" bestFit="1" customWidth="1"/>
    <col min="10006" max="10006" width="10.5" style="407" customWidth="1"/>
    <col min="10007" max="10011" width="10" style="407" bestFit="1" customWidth="1"/>
    <col min="10012" max="10230" width="8.875" style="407" bestFit="1" customWidth="1"/>
    <col min="10231" max="10239" width="8.875" style="407"/>
    <col min="10240" max="10240" width="9.125" style="407" customWidth="1"/>
    <col min="10241" max="10241" width="18.375" style="407" customWidth="1"/>
    <col min="10242" max="10242" width="0" style="407" hidden="1" customWidth="1"/>
    <col min="10243" max="10243" width="13.125" style="407" bestFit="1" customWidth="1"/>
    <col min="10244" max="10244" width="10.75" style="407" bestFit="1" customWidth="1"/>
    <col min="10245" max="10245" width="11.25" style="407" customWidth="1"/>
    <col min="10246" max="10246" width="10.25" style="407" customWidth="1"/>
    <col min="10247" max="10247" width="12.625" style="407" customWidth="1"/>
    <col min="10248" max="10248" width="10.25" style="407" customWidth="1"/>
    <col min="10249" max="10249" width="10.375" style="407" customWidth="1"/>
    <col min="10250" max="10250" width="11" style="407" customWidth="1"/>
    <col min="10251" max="10251" width="10.375" style="407" customWidth="1"/>
    <col min="10252" max="10252" width="10" style="407" customWidth="1"/>
    <col min="10253" max="10253" width="8.5" style="407" customWidth="1"/>
    <col min="10254" max="10254" width="9.5" style="407" customWidth="1"/>
    <col min="10255" max="10255" width="9.625" style="407" bestFit="1" customWidth="1"/>
    <col min="10256" max="10256" width="11.875" style="407" bestFit="1" customWidth="1"/>
    <col min="10257" max="10257" width="9.625" style="407" bestFit="1" customWidth="1"/>
    <col min="10258" max="10258" width="8.625" style="407" bestFit="1" customWidth="1"/>
    <col min="10259" max="10259" width="9.625" style="407" bestFit="1" customWidth="1"/>
    <col min="10260" max="10260" width="11.875" style="407" bestFit="1" customWidth="1"/>
    <col min="10261" max="10261" width="9.625" style="407" bestFit="1" customWidth="1"/>
    <col min="10262" max="10262" width="10.5" style="407" customWidth="1"/>
    <col min="10263" max="10267" width="10" style="407" bestFit="1" customWidth="1"/>
    <col min="10268" max="10486" width="8.875" style="407" bestFit="1" customWidth="1"/>
    <col min="10487" max="10495" width="8.875" style="407"/>
    <col min="10496" max="10496" width="9.125" style="407" customWidth="1"/>
    <col min="10497" max="10497" width="18.375" style="407" customWidth="1"/>
    <col min="10498" max="10498" width="0" style="407" hidden="1" customWidth="1"/>
    <col min="10499" max="10499" width="13.125" style="407" bestFit="1" customWidth="1"/>
    <col min="10500" max="10500" width="10.75" style="407" bestFit="1" customWidth="1"/>
    <col min="10501" max="10501" width="11.25" style="407" customWidth="1"/>
    <col min="10502" max="10502" width="10.25" style="407" customWidth="1"/>
    <col min="10503" max="10503" width="12.625" style="407" customWidth="1"/>
    <col min="10504" max="10504" width="10.25" style="407" customWidth="1"/>
    <col min="10505" max="10505" width="10.375" style="407" customWidth="1"/>
    <col min="10506" max="10506" width="11" style="407" customWidth="1"/>
    <col min="10507" max="10507" width="10.375" style="407" customWidth="1"/>
    <col min="10508" max="10508" width="10" style="407" customWidth="1"/>
    <col min="10509" max="10509" width="8.5" style="407" customWidth="1"/>
    <col min="10510" max="10510" width="9.5" style="407" customWidth="1"/>
    <col min="10511" max="10511" width="9.625" style="407" bestFit="1" customWidth="1"/>
    <col min="10512" max="10512" width="11.875" style="407" bestFit="1" customWidth="1"/>
    <col min="10513" max="10513" width="9.625" style="407" bestFit="1" customWidth="1"/>
    <col min="10514" max="10514" width="8.625" style="407" bestFit="1" customWidth="1"/>
    <col min="10515" max="10515" width="9.625" style="407" bestFit="1" customWidth="1"/>
    <col min="10516" max="10516" width="11.875" style="407" bestFit="1" customWidth="1"/>
    <col min="10517" max="10517" width="9.625" style="407" bestFit="1" customWidth="1"/>
    <col min="10518" max="10518" width="10.5" style="407" customWidth="1"/>
    <col min="10519" max="10523" width="10" style="407" bestFit="1" customWidth="1"/>
    <col min="10524" max="10742" width="8.875" style="407" bestFit="1" customWidth="1"/>
    <col min="10743" max="10751" width="8.875" style="407"/>
    <col min="10752" max="10752" width="9.125" style="407" customWidth="1"/>
    <col min="10753" max="10753" width="18.375" style="407" customWidth="1"/>
    <col min="10754" max="10754" width="0" style="407" hidden="1" customWidth="1"/>
    <col min="10755" max="10755" width="13.125" style="407" bestFit="1" customWidth="1"/>
    <col min="10756" max="10756" width="10.75" style="407" bestFit="1" customWidth="1"/>
    <col min="10757" max="10757" width="11.25" style="407" customWidth="1"/>
    <col min="10758" max="10758" width="10.25" style="407" customWidth="1"/>
    <col min="10759" max="10759" width="12.625" style="407" customWidth="1"/>
    <col min="10760" max="10760" width="10.25" style="407" customWidth="1"/>
    <col min="10761" max="10761" width="10.375" style="407" customWidth="1"/>
    <col min="10762" max="10762" width="11" style="407" customWidth="1"/>
    <col min="10763" max="10763" width="10.375" style="407" customWidth="1"/>
    <col min="10764" max="10764" width="10" style="407" customWidth="1"/>
    <col min="10765" max="10765" width="8.5" style="407" customWidth="1"/>
    <col min="10766" max="10766" width="9.5" style="407" customWidth="1"/>
    <col min="10767" max="10767" width="9.625" style="407" bestFit="1" customWidth="1"/>
    <col min="10768" max="10768" width="11.875" style="407" bestFit="1" customWidth="1"/>
    <col min="10769" max="10769" width="9.625" style="407" bestFit="1" customWidth="1"/>
    <col min="10770" max="10770" width="8.625" style="407" bestFit="1" customWidth="1"/>
    <col min="10771" max="10771" width="9.625" style="407" bestFit="1" customWidth="1"/>
    <col min="10772" max="10772" width="11.875" style="407" bestFit="1" customWidth="1"/>
    <col min="10773" max="10773" width="9.625" style="407" bestFit="1" customWidth="1"/>
    <col min="10774" max="10774" width="10.5" style="407" customWidth="1"/>
    <col min="10775" max="10779" width="10" style="407" bestFit="1" customWidth="1"/>
    <col min="10780" max="10998" width="8.875" style="407" bestFit="1" customWidth="1"/>
    <col min="10999" max="11007" width="8.875" style="407"/>
    <col min="11008" max="11008" width="9.125" style="407" customWidth="1"/>
    <col min="11009" max="11009" width="18.375" style="407" customWidth="1"/>
    <col min="11010" max="11010" width="0" style="407" hidden="1" customWidth="1"/>
    <col min="11011" max="11011" width="13.125" style="407" bestFit="1" customWidth="1"/>
    <col min="11012" max="11012" width="10.75" style="407" bestFit="1" customWidth="1"/>
    <col min="11013" max="11013" width="11.25" style="407" customWidth="1"/>
    <col min="11014" max="11014" width="10.25" style="407" customWidth="1"/>
    <col min="11015" max="11015" width="12.625" style="407" customWidth="1"/>
    <col min="11016" max="11016" width="10.25" style="407" customWidth="1"/>
    <col min="11017" max="11017" width="10.375" style="407" customWidth="1"/>
    <col min="11018" max="11018" width="11" style="407" customWidth="1"/>
    <col min="11019" max="11019" width="10.375" style="407" customWidth="1"/>
    <col min="11020" max="11020" width="10" style="407" customWidth="1"/>
    <col min="11021" max="11021" width="8.5" style="407" customWidth="1"/>
    <col min="11022" max="11022" width="9.5" style="407" customWidth="1"/>
    <col min="11023" max="11023" width="9.625" style="407" bestFit="1" customWidth="1"/>
    <col min="11024" max="11024" width="11.875" style="407" bestFit="1" customWidth="1"/>
    <col min="11025" max="11025" width="9.625" style="407" bestFit="1" customWidth="1"/>
    <col min="11026" max="11026" width="8.625" style="407" bestFit="1" customWidth="1"/>
    <col min="11027" max="11027" width="9.625" style="407" bestFit="1" customWidth="1"/>
    <col min="11028" max="11028" width="11.875" style="407" bestFit="1" customWidth="1"/>
    <col min="11029" max="11029" width="9.625" style="407" bestFit="1" customWidth="1"/>
    <col min="11030" max="11030" width="10.5" style="407" customWidth="1"/>
    <col min="11031" max="11035" width="10" style="407" bestFit="1" customWidth="1"/>
    <col min="11036" max="11254" width="8.875" style="407" bestFit="1" customWidth="1"/>
    <col min="11255" max="11263" width="8.875" style="407"/>
    <col min="11264" max="11264" width="9.125" style="407" customWidth="1"/>
    <col min="11265" max="11265" width="18.375" style="407" customWidth="1"/>
    <col min="11266" max="11266" width="0" style="407" hidden="1" customWidth="1"/>
    <col min="11267" max="11267" width="13.125" style="407" bestFit="1" customWidth="1"/>
    <col min="11268" max="11268" width="10.75" style="407" bestFit="1" customWidth="1"/>
    <col min="11269" max="11269" width="11.25" style="407" customWidth="1"/>
    <col min="11270" max="11270" width="10.25" style="407" customWidth="1"/>
    <col min="11271" max="11271" width="12.625" style="407" customWidth="1"/>
    <col min="11272" max="11272" width="10.25" style="407" customWidth="1"/>
    <col min="11273" max="11273" width="10.375" style="407" customWidth="1"/>
    <col min="11274" max="11274" width="11" style="407" customWidth="1"/>
    <col min="11275" max="11275" width="10.375" style="407" customWidth="1"/>
    <col min="11276" max="11276" width="10" style="407" customWidth="1"/>
    <col min="11277" max="11277" width="8.5" style="407" customWidth="1"/>
    <col min="11278" max="11278" width="9.5" style="407" customWidth="1"/>
    <col min="11279" max="11279" width="9.625" style="407" bestFit="1" customWidth="1"/>
    <col min="11280" max="11280" width="11.875" style="407" bestFit="1" customWidth="1"/>
    <col min="11281" max="11281" width="9.625" style="407" bestFit="1" customWidth="1"/>
    <col min="11282" max="11282" width="8.625" style="407" bestFit="1" customWidth="1"/>
    <col min="11283" max="11283" width="9.625" style="407" bestFit="1" customWidth="1"/>
    <col min="11284" max="11284" width="11.875" style="407" bestFit="1" customWidth="1"/>
    <col min="11285" max="11285" width="9.625" style="407" bestFit="1" customWidth="1"/>
    <col min="11286" max="11286" width="10.5" style="407" customWidth="1"/>
    <col min="11287" max="11291" width="10" style="407" bestFit="1" customWidth="1"/>
    <col min="11292" max="11510" width="8.875" style="407" bestFit="1" customWidth="1"/>
    <col min="11511" max="11519" width="8.875" style="407"/>
    <col min="11520" max="11520" width="9.125" style="407" customWidth="1"/>
    <col min="11521" max="11521" width="18.375" style="407" customWidth="1"/>
    <col min="11522" max="11522" width="0" style="407" hidden="1" customWidth="1"/>
    <col min="11523" max="11523" width="13.125" style="407" bestFit="1" customWidth="1"/>
    <col min="11524" max="11524" width="10.75" style="407" bestFit="1" customWidth="1"/>
    <col min="11525" max="11525" width="11.25" style="407" customWidth="1"/>
    <col min="11526" max="11526" width="10.25" style="407" customWidth="1"/>
    <col min="11527" max="11527" width="12.625" style="407" customWidth="1"/>
    <col min="11528" max="11528" width="10.25" style="407" customWidth="1"/>
    <col min="11529" max="11529" width="10.375" style="407" customWidth="1"/>
    <col min="11530" max="11530" width="11" style="407" customWidth="1"/>
    <col min="11531" max="11531" width="10.375" style="407" customWidth="1"/>
    <col min="11532" max="11532" width="10" style="407" customWidth="1"/>
    <col min="11533" max="11533" width="8.5" style="407" customWidth="1"/>
    <col min="11534" max="11534" width="9.5" style="407" customWidth="1"/>
    <col min="11535" max="11535" width="9.625" style="407" bestFit="1" customWidth="1"/>
    <col min="11536" max="11536" width="11.875" style="407" bestFit="1" customWidth="1"/>
    <col min="11537" max="11537" width="9.625" style="407" bestFit="1" customWidth="1"/>
    <col min="11538" max="11538" width="8.625" style="407" bestFit="1" customWidth="1"/>
    <col min="11539" max="11539" width="9.625" style="407" bestFit="1" customWidth="1"/>
    <col min="11540" max="11540" width="11.875" style="407" bestFit="1" customWidth="1"/>
    <col min="11541" max="11541" width="9.625" style="407" bestFit="1" customWidth="1"/>
    <col min="11542" max="11542" width="10.5" style="407" customWidth="1"/>
    <col min="11543" max="11547" width="10" style="407" bestFit="1" customWidth="1"/>
    <col min="11548" max="11766" width="8.875" style="407" bestFit="1" customWidth="1"/>
    <col min="11767" max="11775" width="8.875" style="407"/>
    <col min="11776" max="11776" width="9.125" style="407" customWidth="1"/>
    <col min="11777" max="11777" width="18.375" style="407" customWidth="1"/>
    <col min="11778" max="11778" width="0" style="407" hidden="1" customWidth="1"/>
    <col min="11779" max="11779" width="13.125" style="407" bestFit="1" customWidth="1"/>
    <col min="11780" max="11780" width="10.75" style="407" bestFit="1" customWidth="1"/>
    <col min="11781" max="11781" width="11.25" style="407" customWidth="1"/>
    <col min="11782" max="11782" width="10.25" style="407" customWidth="1"/>
    <col min="11783" max="11783" width="12.625" style="407" customWidth="1"/>
    <col min="11784" max="11784" width="10.25" style="407" customWidth="1"/>
    <col min="11785" max="11785" width="10.375" style="407" customWidth="1"/>
    <col min="11786" max="11786" width="11" style="407" customWidth="1"/>
    <col min="11787" max="11787" width="10.375" style="407" customWidth="1"/>
    <col min="11788" max="11788" width="10" style="407" customWidth="1"/>
    <col min="11789" max="11789" width="8.5" style="407" customWidth="1"/>
    <col min="11790" max="11790" width="9.5" style="407" customWidth="1"/>
    <col min="11791" max="11791" width="9.625" style="407" bestFit="1" customWidth="1"/>
    <col min="11792" max="11792" width="11.875" style="407" bestFit="1" customWidth="1"/>
    <col min="11793" max="11793" width="9.625" style="407" bestFit="1" customWidth="1"/>
    <col min="11794" max="11794" width="8.625" style="407" bestFit="1" customWidth="1"/>
    <col min="11795" max="11795" width="9.625" style="407" bestFit="1" customWidth="1"/>
    <col min="11796" max="11796" width="11.875" style="407" bestFit="1" customWidth="1"/>
    <col min="11797" max="11797" width="9.625" style="407" bestFit="1" customWidth="1"/>
    <col min="11798" max="11798" width="10.5" style="407" customWidth="1"/>
    <col min="11799" max="11803" width="10" style="407" bestFit="1" customWidth="1"/>
    <col min="11804" max="12022" width="8.875" style="407" bestFit="1" customWidth="1"/>
    <col min="12023" max="12031" width="8.875" style="407"/>
    <col min="12032" max="12032" width="9.125" style="407" customWidth="1"/>
    <col min="12033" max="12033" width="18.375" style="407" customWidth="1"/>
    <col min="12034" max="12034" width="0" style="407" hidden="1" customWidth="1"/>
    <col min="12035" max="12035" width="13.125" style="407" bestFit="1" customWidth="1"/>
    <col min="12036" max="12036" width="10.75" style="407" bestFit="1" customWidth="1"/>
    <col min="12037" max="12037" width="11.25" style="407" customWidth="1"/>
    <col min="12038" max="12038" width="10.25" style="407" customWidth="1"/>
    <col min="12039" max="12039" width="12.625" style="407" customWidth="1"/>
    <col min="12040" max="12040" width="10.25" style="407" customWidth="1"/>
    <col min="12041" max="12041" width="10.375" style="407" customWidth="1"/>
    <col min="12042" max="12042" width="11" style="407" customWidth="1"/>
    <col min="12043" max="12043" width="10.375" style="407" customWidth="1"/>
    <col min="12044" max="12044" width="10" style="407" customWidth="1"/>
    <col min="12045" max="12045" width="8.5" style="407" customWidth="1"/>
    <col min="12046" max="12046" width="9.5" style="407" customWidth="1"/>
    <col min="12047" max="12047" width="9.625" style="407" bestFit="1" customWidth="1"/>
    <col min="12048" max="12048" width="11.875" style="407" bestFit="1" customWidth="1"/>
    <col min="12049" max="12049" width="9.625" style="407" bestFit="1" customWidth="1"/>
    <col min="12050" max="12050" width="8.625" style="407" bestFit="1" customWidth="1"/>
    <col min="12051" max="12051" width="9.625" style="407" bestFit="1" customWidth="1"/>
    <col min="12052" max="12052" width="11.875" style="407" bestFit="1" customWidth="1"/>
    <col min="12053" max="12053" width="9.625" style="407" bestFit="1" customWidth="1"/>
    <col min="12054" max="12054" width="10.5" style="407" customWidth="1"/>
    <col min="12055" max="12059" width="10" style="407" bestFit="1" customWidth="1"/>
    <col min="12060" max="12278" width="8.875" style="407" bestFit="1" customWidth="1"/>
    <col min="12279" max="12287" width="8.875" style="407"/>
    <col min="12288" max="12288" width="9.125" style="407" customWidth="1"/>
    <col min="12289" max="12289" width="18.375" style="407" customWidth="1"/>
    <col min="12290" max="12290" width="0" style="407" hidden="1" customWidth="1"/>
    <col min="12291" max="12291" width="13.125" style="407" bestFit="1" customWidth="1"/>
    <col min="12292" max="12292" width="10.75" style="407" bestFit="1" customWidth="1"/>
    <col min="12293" max="12293" width="11.25" style="407" customWidth="1"/>
    <col min="12294" max="12294" width="10.25" style="407" customWidth="1"/>
    <col min="12295" max="12295" width="12.625" style="407" customWidth="1"/>
    <col min="12296" max="12296" width="10.25" style="407" customWidth="1"/>
    <col min="12297" max="12297" width="10.375" style="407" customWidth="1"/>
    <col min="12298" max="12298" width="11" style="407" customWidth="1"/>
    <col min="12299" max="12299" width="10.375" style="407" customWidth="1"/>
    <col min="12300" max="12300" width="10" style="407" customWidth="1"/>
    <col min="12301" max="12301" width="8.5" style="407" customWidth="1"/>
    <col min="12302" max="12302" width="9.5" style="407" customWidth="1"/>
    <col min="12303" max="12303" width="9.625" style="407" bestFit="1" customWidth="1"/>
    <col min="12304" max="12304" width="11.875" style="407" bestFit="1" customWidth="1"/>
    <col min="12305" max="12305" width="9.625" style="407" bestFit="1" customWidth="1"/>
    <col min="12306" max="12306" width="8.625" style="407" bestFit="1" customWidth="1"/>
    <col min="12307" max="12307" width="9.625" style="407" bestFit="1" customWidth="1"/>
    <col min="12308" max="12308" width="11.875" style="407" bestFit="1" customWidth="1"/>
    <col min="12309" max="12309" width="9.625" style="407" bestFit="1" customWidth="1"/>
    <col min="12310" max="12310" width="10.5" style="407" customWidth="1"/>
    <col min="12311" max="12315" width="10" style="407" bestFit="1" customWidth="1"/>
    <col min="12316" max="12534" width="8.875" style="407" bestFit="1" customWidth="1"/>
    <col min="12535" max="12543" width="8.875" style="407"/>
    <col min="12544" max="12544" width="9.125" style="407" customWidth="1"/>
    <col min="12545" max="12545" width="18.375" style="407" customWidth="1"/>
    <col min="12546" max="12546" width="0" style="407" hidden="1" customWidth="1"/>
    <col min="12547" max="12547" width="13.125" style="407" bestFit="1" customWidth="1"/>
    <col min="12548" max="12548" width="10.75" style="407" bestFit="1" customWidth="1"/>
    <col min="12549" max="12549" width="11.25" style="407" customWidth="1"/>
    <col min="12550" max="12550" width="10.25" style="407" customWidth="1"/>
    <col min="12551" max="12551" width="12.625" style="407" customWidth="1"/>
    <col min="12552" max="12552" width="10.25" style="407" customWidth="1"/>
    <col min="12553" max="12553" width="10.375" style="407" customWidth="1"/>
    <col min="12554" max="12554" width="11" style="407" customWidth="1"/>
    <col min="12555" max="12555" width="10.375" style="407" customWidth="1"/>
    <col min="12556" max="12556" width="10" style="407" customWidth="1"/>
    <col min="12557" max="12557" width="8.5" style="407" customWidth="1"/>
    <col min="12558" max="12558" width="9.5" style="407" customWidth="1"/>
    <col min="12559" max="12559" width="9.625" style="407" bestFit="1" customWidth="1"/>
    <col min="12560" max="12560" width="11.875" style="407" bestFit="1" customWidth="1"/>
    <col min="12561" max="12561" width="9.625" style="407" bestFit="1" customWidth="1"/>
    <col min="12562" max="12562" width="8.625" style="407" bestFit="1" customWidth="1"/>
    <col min="12563" max="12563" width="9.625" style="407" bestFit="1" customWidth="1"/>
    <col min="12564" max="12564" width="11.875" style="407" bestFit="1" customWidth="1"/>
    <col min="12565" max="12565" width="9.625" style="407" bestFit="1" customWidth="1"/>
    <col min="12566" max="12566" width="10.5" style="407" customWidth="1"/>
    <col min="12567" max="12571" width="10" style="407" bestFit="1" customWidth="1"/>
    <col min="12572" max="12790" width="8.875" style="407" bestFit="1" customWidth="1"/>
    <col min="12791" max="12799" width="8.875" style="407"/>
    <col min="12800" max="12800" width="9.125" style="407" customWidth="1"/>
    <col min="12801" max="12801" width="18.375" style="407" customWidth="1"/>
    <col min="12802" max="12802" width="0" style="407" hidden="1" customWidth="1"/>
    <col min="12803" max="12803" width="13.125" style="407" bestFit="1" customWidth="1"/>
    <col min="12804" max="12804" width="10.75" style="407" bestFit="1" customWidth="1"/>
    <col min="12805" max="12805" width="11.25" style="407" customWidth="1"/>
    <col min="12806" max="12806" width="10.25" style="407" customWidth="1"/>
    <col min="12807" max="12807" width="12.625" style="407" customWidth="1"/>
    <col min="12808" max="12808" width="10.25" style="407" customWidth="1"/>
    <col min="12809" max="12809" width="10.375" style="407" customWidth="1"/>
    <col min="12810" max="12810" width="11" style="407" customWidth="1"/>
    <col min="12811" max="12811" width="10.375" style="407" customWidth="1"/>
    <col min="12812" max="12812" width="10" style="407" customWidth="1"/>
    <col min="12813" max="12813" width="8.5" style="407" customWidth="1"/>
    <col min="12814" max="12814" width="9.5" style="407" customWidth="1"/>
    <col min="12815" max="12815" width="9.625" style="407" bestFit="1" customWidth="1"/>
    <col min="12816" max="12816" width="11.875" style="407" bestFit="1" customWidth="1"/>
    <col min="12817" max="12817" width="9.625" style="407" bestFit="1" customWidth="1"/>
    <col min="12818" max="12818" width="8.625" style="407" bestFit="1" customWidth="1"/>
    <col min="12819" max="12819" width="9.625" style="407" bestFit="1" customWidth="1"/>
    <col min="12820" max="12820" width="11.875" style="407" bestFit="1" customWidth="1"/>
    <col min="12821" max="12821" width="9.625" style="407" bestFit="1" customWidth="1"/>
    <col min="12822" max="12822" width="10.5" style="407" customWidth="1"/>
    <col min="12823" max="12827" width="10" style="407" bestFit="1" customWidth="1"/>
    <col min="12828" max="13046" width="8.875" style="407" bestFit="1" customWidth="1"/>
    <col min="13047" max="13055" width="8.875" style="407"/>
    <col min="13056" max="13056" width="9.125" style="407" customWidth="1"/>
    <col min="13057" max="13057" width="18.375" style="407" customWidth="1"/>
    <col min="13058" max="13058" width="0" style="407" hidden="1" customWidth="1"/>
    <col min="13059" max="13059" width="13.125" style="407" bestFit="1" customWidth="1"/>
    <col min="13060" max="13060" width="10.75" style="407" bestFit="1" customWidth="1"/>
    <col min="13061" max="13061" width="11.25" style="407" customWidth="1"/>
    <col min="13062" max="13062" width="10.25" style="407" customWidth="1"/>
    <col min="13063" max="13063" width="12.625" style="407" customWidth="1"/>
    <col min="13064" max="13064" width="10.25" style="407" customWidth="1"/>
    <col min="13065" max="13065" width="10.375" style="407" customWidth="1"/>
    <col min="13066" max="13066" width="11" style="407" customWidth="1"/>
    <col min="13067" max="13067" width="10.375" style="407" customWidth="1"/>
    <col min="13068" max="13068" width="10" style="407" customWidth="1"/>
    <col min="13069" max="13069" width="8.5" style="407" customWidth="1"/>
    <col min="13070" max="13070" width="9.5" style="407" customWidth="1"/>
    <col min="13071" max="13071" width="9.625" style="407" bestFit="1" customWidth="1"/>
    <col min="13072" max="13072" width="11.875" style="407" bestFit="1" customWidth="1"/>
    <col min="13073" max="13073" width="9.625" style="407" bestFit="1" customWidth="1"/>
    <col min="13074" max="13074" width="8.625" style="407" bestFit="1" customWidth="1"/>
    <col min="13075" max="13075" width="9.625" style="407" bestFit="1" customWidth="1"/>
    <col min="13076" max="13076" width="11.875" style="407" bestFit="1" customWidth="1"/>
    <col min="13077" max="13077" width="9.625" style="407" bestFit="1" customWidth="1"/>
    <col min="13078" max="13078" width="10.5" style="407" customWidth="1"/>
    <col min="13079" max="13083" width="10" style="407" bestFit="1" customWidth="1"/>
    <col min="13084" max="13302" width="8.875" style="407" bestFit="1" customWidth="1"/>
    <col min="13303" max="13311" width="8.875" style="407"/>
    <col min="13312" max="13312" width="9.125" style="407" customWidth="1"/>
    <col min="13313" max="13313" width="18.375" style="407" customWidth="1"/>
    <col min="13314" max="13314" width="0" style="407" hidden="1" customWidth="1"/>
    <col min="13315" max="13315" width="13.125" style="407" bestFit="1" customWidth="1"/>
    <col min="13316" max="13316" width="10.75" style="407" bestFit="1" customWidth="1"/>
    <col min="13317" max="13317" width="11.25" style="407" customWidth="1"/>
    <col min="13318" max="13318" width="10.25" style="407" customWidth="1"/>
    <col min="13319" max="13319" width="12.625" style="407" customWidth="1"/>
    <col min="13320" max="13320" width="10.25" style="407" customWidth="1"/>
    <col min="13321" max="13321" width="10.375" style="407" customWidth="1"/>
    <col min="13322" max="13322" width="11" style="407" customWidth="1"/>
    <col min="13323" max="13323" width="10.375" style="407" customWidth="1"/>
    <col min="13324" max="13324" width="10" style="407" customWidth="1"/>
    <col min="13325" max="13325" width="8.5" style="407" customWidth="1"/>
    <col min="13326" max="13326" width="9.5" style="407" customWidth="1"/>
    <col min="13327" max="13327" width="9.625" style="407" bestFit="1" customWidth="1"/>
    <col min="13328" max="13328" width="11.875" style="407" bestFit="1" customWidth="1"/>
    <col min="13329" max="13329" width="9.625" style="407" bestFit="1" customWidth="1"/>
    <col min="13330" max="13330" width="8.625" style="407" bestFit="1" customWidth="1"/>
    <col min="13331" max="13331" width="9.625" style="407" bestFit="1" customWidth="1"/>
    <col min="13332" max="13332" width="11.875" style="407" bestFit="1" customWidth="1"/>
    <col min="13333" max="13333" width="9.625" style="407" bestFit="1" customWidth="1"/>
    <col min="13334" max="13334" width="10.5" style="407" customWidth="1"/>
    <col min="13335" max="13339" width="10" style="407" bestFit="1" customWidth="1"/>
    <col min="13340" max="13558" width="8.875" style="407" bestFit="1" customWidth="1"/>
    <col min="13559" max="13567" width="8.875" style="407"/>
    <col min="13568" max="13568" width="9.125" style="407" customWidth="1"/>
    <col min="13569" max="13569" width="18.375" style="407" customWidth="1"/>
    <col min="13570" max="13570" width="0" style="407" hidden="1" customWidth="1"/>
    <col min="13571" max="13571" width="13.125" style="407" bestFit="1" customWidth="1"/>
    <col min="13572" max="13572" width="10.75" style="407" bestFit="1" customWidth="1"/>
    <col min="13573" max="13573" width="11.25" style="407" customWidth="1"/>
    <col min="13574" max="13574" width="10.25" style="407" customWidth="1"/>
    <col min="13575" max="13575" width="12.625" style="407" customWidth="1"/>
    <col min="13576" max="13576" width="10.25" style="407" customWidth="1"/>
    <col min="13577" max="13577" width="10.375" style="407" customWidth="1"/>
    <col min="13578" max="13578" width="11" style="407" customWidth="1"/>
    <col min="13579" max="13579" width="10.375" style="407" customWidth="1"/>
    <col min="13580" max="13580" width="10" style="407" customWidth="1"/>
    <col min="13581" max="13581" width="8.5" style="407" customWidth="1"/>
    <col min="13582" max="13582" width="9.5" style="407" customWidth="1"/>
    <col min="13583" max="13583" width="9.625" style="407" bestFit="1" customWidth="1"/>
    <col min="13584" max="13584" width="11.875" style="407" bestFit="1" customWidth="1"/>
    <col min="13585" max="13585" width="9.625" style="407" bestFit="1" customWidth="1"/>
    <col min="13586" max="13586" width="8.625" style="407" bestFit="1" customWidth="1"/>
    <col min="13587" max="13587" width="9.625" style="407" bestFit="1" customWidth="1"/>
    <col min="13588" max="13588" width="11.875" style="407" bestFit="1" customWidth="1"/>
    <col min="13589" max="13589" width="9.625" style="407" bestFit="1" customWidth="1"/>
    <col min="13590" max="13590" width="10.5" style="407" customWidth="1"/>
    <col min="13591" max="13595" width="10" style="407" bestFit="1" customWidth="1"/>
    <col min="13596" max="13814" width="8.875" style="407" bestFit="1" customWidth="1"/>
    <col min="13815" max="13823" width="8.875" style="407"/>
    <col min="13824" max="13824" width="9.125" style="407" customWidth="1"/>
    <col min="13825" max="13825" width="18.375" style="407" customWidth="1"/>
    <col min="13826" max="13826" width="0" style="407" hidden="1" customWidth="1"/>
    <col min="13827" max="13827" width="13.125" style="407" bestFit="1" customWidth="1"/>
    <col min="13828" max="13828" width="10.75" style="407" bestFit="1" customWidth="1"/>
    <col min="13829" max="13829" width="11.25" style="407" customWidth="1"/>
    <col min="13830" max="13830" width="10.25" style="407" customWidth="1"/>
    <col min="13831" max="13831" width="12.625" style="407" customWidth="1"/>
    <col min="13832" max="13832" width="10.25" style="407" customWidth="1"/>
    <col min="13833" max="13833" width="10.375" style="407" customWidth="1"/>
    <col min="13834" max="13834" width="11" style="407" customWidth="1"/>
    <col min="13835" max="13835" width="10.375" style="407" customWidth="1"/>
    <col min="13836" max="13836" width="10" style="407" customWidth="1"/>
    <col min="13837" max="13837" width="8.5" style="407" customWidth="1"/>
    <col min="13838" max="13838" width="9.5" style="407" customWidth="1"/>
    <col min="13839" max="13839" width="9.625" style="407" bestFit="1" customWidth="1"/>
    <col min="13840" max="13840" width="11.875" style="407" bestFit="1" customWidth="1"/>
    <col min="13841" max="13841" width="9.625" style="407" bestFit="1" customWidth="1"/>
    <col min="13842" max="13842" width="8.625" style="407" bestFit="1" customWidth="1"/>
    <col min="13843" max="13843" width="9.625" style="407" bestFit="1" customWidth="1"/>
    <col min="13844" max="13844" width="11.875" style="407" bestFit="1" customWidth="1"/>
    <col min="13845" max="13845" width="9.625" style="407" bestFit="1" customWidth="1"/>
    <col min="13846" max="13846" width="10.5" style="407" customWidth="1"/>
    <col min="13847" max="13851" width="10" style="407" bestFit="1" customWidth="1"/>
    <col min="13852" max="14070" width="8.875" style="407" bestFit="1" customWidth="1"/>
    <col min="14071" max="14079" width="8.875" style="407"/>
    <col min="14080" max="14080" width="9.125" style="407" customWidth="1"/>
    <col min="14081" max="14081" width="18.375" style="407" customWidth="1"/>
    <col min="14082" max="14082" width="0" style="407" hidden="1" customWidth="1"/>
    <col min="14083" max="14083" width="13.125" style="407" bestFit="1" customWidth="1"/>
    <col min="14084" max="14084" width="10.75" style="407" bestFit="1" customWidth="1"/>
    <col min="14085" max="14085" width="11.25" style="407" customWidth="1"/>
    <col min="14086" max="14086" width="10.25" style="407" customWidth="1"/>
    <col min="14087" max="14087" width="12.625" style="407" customWidth="1"/>
    <col min="14088" max="14088" width="10.25" style="407" customWidth="1"/>
    <col min="14089" max="14089" width="10.375" style="407" customWidth="1"/>
    <col min="14090" max="14090" width="11" style="407" customWidth="1"/>
    <col min="14091" max="14091" width="10.375" style="407" customWidth="1"/>
    <col min="14092" max="14092" width="10" style="407" customWidth="1"/>
    <col min="14093" max="14093" width="8.5" style="407" customWidth="1"/>
    <col min="14094" max="14094" width="9.5" style="407" customWidth="1"/>
    <col min="14095" max="14095" width="9.625" style="407" bestFit="1" customWidth="1"/>
    <col min="14096" max="14096" width="11.875" style="407" bestFit="1" customWidth="1"/>
    <col min="14097" max="14097" width="9.625" style="407" bestFit="1" customWidth="1"/>
    <col min="14098" max="14098" width="8.625" style="407" bestFit="1" customWidth="1"/>
    <col min="14099" max="14099" width="9.625" style="407" bestFit="1" customWidth="1"/>
    <col min="14100" max="14100" width="11.875" style="407" bestFit="1" customWidth="1"/>
    <col min="14101" max="14101" width="9.625" style="407" bestFit="1" customWidth="1"/>
    <col min="14102" max="14102" width="10.5" style="407" customWidth="1"/>
    <col min="14103" max="14107" width="10" style="407" bestFit="1" customWidth="1"/>
    <col min="14108" max="14326" width="8.875" style="407" bestFit="1" customWidth="1"/>
    <col min="14327" max="14335" width="8.875" style="407"/>
    <col min="14336" max="14336" width="9.125" style="407" customWidth="1"/>
    <col min="14337" max="14337" width="18.375" style="407" customWidth="1"/>
    <col min="14338" max="14338" width="0" style="407" hidden="1" customWidth="1"/>
    <col min="14339" max="14339" width="13.125" style="407" bestFit="1" customWidth="1"/>
    <col min="14340" max="14340" width="10.75" style="407" bestFit="1" customWidth="1"/>
    <col min="14341" max="14341" width="11.25" style="407" customWidth="1"/>
    <col min="14342" max="14342" width="10.25" style="407" customWidth="1"/>
    <col min="14343" max="14343" width="12.625" style="407" customWidth="1"/>
    <col min="14344" max="14344" width="10.25" style="407" customWidth="1"/>
    <col min="14345" max="14345" width="10.375" style="407" customWidth="1"/>
    <col min="14346" max="14346" width="11" style="407" customWidth="1"/>
    <col min="14347" max="14347" width="10.375" style="407" customWidth="1"/>
    <col min="14348" max="14348" width="10" style="407" customWidth="1"/>
    <col min="14349" max="14349" width="8.5" style="407" customWidth="1"/>
    <col min="14350" max="14350" width="9.5" style="407" customWidth="1"/>
    <col min="14351" max="14351" width="9.625" style="407" bestFit="1" customWidth="1"/>
    <col min="14352" max="14352" width="11.875" style="407" bestFit="1" customWidth="1"/>
    <col min="14353" max="14353" width="9.625" style="407" bestFit="1" customWidth="1"/>
    <col min="14354" max="14354" width="8.625" style="407" bestFit="1" customWidth="1"/>
    <col min="14355" max="14355" width="9.625" style="407" bestFit="1" customWidth="1"/>
    <col min="14356" max="14356" width="11.875" style="407" bestFit="1" customWidth="1"/>
    <col min="14357" max="14357" width="9.625" style="407" bestFit="1" customWidth="1"/>
    <col min="14358" max="14358" width="10.5" style="407" customWidth="1"/>
    <col min="14359" max="14363" width="10" style="407" bestFit="1" customWidth="1"/>
    <col min="14364" max="14582" width="8.875" style="407" bestFit="1" customWidth="1"/>
    <col min="14583" max="14591" width="8.875" style="407"/>
    <col min="14592" max="14592" width="9.125" style="407" customWidth="1"/>
    <col min="14593" max="14593" width="18.375" style="407" customWidth="1"/>
    <col min="14594" max="14594" width="0" style="407" hidden="1" customWidth="1"/>
    <col min="14595" max="14595" width="13.125" style="407" bestFit="1" customWidth="1"/>
    <col min="14596" max="14596" width="10.75" style="407" bestFit="1" customWidth="1"/>
    <col min="14597" max="14597" width="11.25" style="407" customWidth="1"/>
    <col min="14598" max="14598" width="10.25" style="407" customWidth="1"/>
    <col min="14599" max="14599" width="12.625" style="407" customWidth="1"/>
    <col min="14600" max="14600" width="10.25" style="407" customWidth="1"/>
    <col min="14601" max="14601" width="10.375" style="407" customWidth="1"/>
    <col min="14602" max="14602" width="11" style="407" customWidth="1"/>
    <col min="14603" max="14603" width="10.375" style="407" customWidth="1"/>
    <col min="14604" max="14604" width="10" style="407" customWidth="1"/>
    <col min="14605" max="14605" width="8.5" style="407" customWidth="1"/>
    <col min="14606" max="14606" width="9.5" style="407" customWidth="1"/>
    <col min="14607" max="14607" width="9.625" style="407" bestFit="1" customWidth="1"/>
    <col min="14608" max="14608" width="11.875" style="407" bestFit="1" customWidth="1"/>
    <col min="14609" max="14609" width="9.625" style="407" bestFit="1" customWidth="1"/>
    <col min="14610" max="14610" width="8.625" style="407" bestFit="1" customWidth="1"/>
    <col min="14611" max="14611" width="9.625" style="407" bestFit="1" customWidth="1"/>
    <col min="14612" max="14612" width="11.875" style="407" bestFit="1" customWidth="1"/>
    <col min="14613" max="14613" width="9.625" style="407" bestFit="1" customWidth="1"/>
    <col min="14614" max="14614" width="10.5" style="407" customWidth="1"/>
    <col min="14615" max="14619" width="10" style="407" bestFit="1" customWidth="1"/>
    <col min="14620" max="14838" width="8.875" style="407" bestFit="1" customWidth="1"/>
    <col min="14839" max="14847" width="8.875" style="407"/>
    <col min="14848" max="14848" width="9.125" style="407" customWidth="1"/>
    <col min="14849" max="14849" width="18.375" style="407" customWidth="1"/>
    <col min="14850" max="14850" width="0" style="407" hidden="1" customWidth="1"/>
    <col min="14851" max="14851" width="13.125" style="407" bestFit="1" customWidth="1"/>
    <col min="14852" max="14852" width="10.75" style="407" bestFit="1" customWidth="1"/>
    <col min="14853" max="14853" width="11.25" style="407" customWidth="1"/>
    <col min="14854" max="14854" width="10.25" style="407" customWidth="1"/>
    <col min="14855" max="14855" width="12.625" style="407" customWidth="1"/>
    <col min="14856" max="14856" width="10.25" style="407" customWidth="1"/>
    <col min="14857" max="14857" width="10.375" style="407" customWidth="1"/>
    <col min="14858" max="14858" width="11" style="407" customWidth="1"/>
    <col min="14859" max="14859" width="10.375" style="407" customWidth="1"/>
    <col min="14860" max="14860" width="10" style="407" customWidth="1"/>
    <col min="14861" max="14861" width="8.5" style="407" customWidth="1"/>
    <col min="14862" max="14862" width="9.5" style="407" customWidth="1"/>
    <col min="14863" max="14863" width="9.625" style="407" bestFit="1" customWidth="1"/>
    <col min="14864" max="14864" width="11.875" style="407" bestFit="1" customWidth="1"/>
    <col min="14865" max="14865" width="9.625" style="407" bestFit="1" customWidth="1"/>
    <col min="14866" max="14866" width="8.625" style="407" bestFit="1" customWidth="1"/>
    <col min="14867" max="14867" width="9.625" style="407" bestFit="1" customWidth="1"/>
    <col min="14868" max="14868" width="11.875" style="407" bestFit="1" customWidth="1"/>
    <col min="14869" max="14869" width="9.625" style="407" bestFit="1" customWidth="1"/>
    <col min="14870" max="14870" width="10.5" style="407" customWidth="1"/>
    <col min="14871" max="14875" width="10" style="407" bestFit="1" customWidth="1"/>
    <col min="14876" max="15094" width="8.875" style="407" bestFit="1" customWidth="1"/>
    <col min="15095" max="15103" width="8.875" style="407"/>
    <col min="15104" max="15104" width="9.125" style="407" customWidth="1"/>
    <col min="15105" max="15105" width="18.375" style="407" customWidth="1"/>
    <col min="15106" max="15106" width="0" style="407" hidden="1" customWidth="1"/>
    <col min="15107" max="15107" width="13.125" style="407" bestFit="1" customWidth="1"/>
    <col min="15108" max="15108" width="10.75" style="407" bestFit="1" customWidth="1"/>
    <col min="15109" max="15109" width="11.25" style="407" customWidth="1"/>
    <col min="15110" max="15110" width="10.25" style="407" customWidth="1"/>
    <col min="15111" max="15111" width="12.625" style="407" customWidth="1"/>
    <col min="15112" max="15112" width="10.25" style="407" customWidth="1"/>
    <col min="15113" max="15113" width="10.375" style="407" customWidth="1"/>
    <col min="15114" max="15114" width="11" style="407" customWidth="1"/>
    <col min="15115" max="15115" width="10.375" style="407" customWidth="1"/>
    <col min="15116" max="15116" width="10" style="407" customWidth="1"/>
    <col min="15117" max="15117" width="8.5" style="407" customWidth="1"/>
    <col min="15118" max="15118" width="9.5" style="407" customWidth="1"/>
    <col min="15119" max="15119" width="9.625" style="407" bestFit="1" customWidth="1"/>
    <col min="15120" max="15120" width="11.875" style="407" bestFit="1" customWidth="1"/>
    <col min="15121" max="15121" width="9.625" style="407" bestFit="1" customWidth="1"/>
    <col min="15122" max="15122" width="8.625" style="407" bestFit="1" customWidth="1"/>
    <col min="15123" max="15123" width="9.625" style="407" bestFit="1" customWidth="1"/>
    <col min="15124" max="15124" width="11.875" style="407" bestFit="1" customWidth="1"/>
    <col min="15125" max="15125" width="9.625" style="407" bestFit="1" customWidth="1"/>
    <col min="15126" max="15126" width="10.5" style="407" customWidth="1"/>
    <col min="15127" max="15131" width="10" style="407" bestFit="1" customWidth="1"/>
    <col min="15132" max="15350" width="8.875" style="407" bestFit="1" customWidth="1"/>
    <col min="15351" max="15359" width="8.875" style="407"/>
    <col min="15360" max="15360" width="9.125" style="407" customWidth="1"/>
    <col min="15361" max="15361" width="18.375" style="407" customWidth="1"/>
    <col min="15362" max="15362" width="0" style="407" hidden="1" customWidth="1"/>
    <col min="15363" max="15363" width="13.125" style="407" bestFit="1" customWidth="1"/>
    <col min="15364" max="15364" width="10.75" style="407" bestFit="1" customWidth="1"/>
    <col min="15365" max="15365" width="11.25" style="407" customWidth="1"/>
    <col min="15366" max="15366" width="10.25" style="407" customWidth="1"/>
    <col min="15367" max="15367" width="12.625" style="407" customWidth="1"/>
    <col min="15368" max="15368" width="10.25" style="407" customWidth="1"/>
    <col min="15369" max="15369" width="10.375" style="407" customWidth="1"/>
    <col min="15370" max="15370" width="11" style="407" customWidth="1"/>
    <col min="15371" max="15371" width="10.375" style="407" customWidth="1"/>
    <col min="15372" max="15372" width="10" style="407" customWidth="1"/>
    <col min="15373" max="15373" width="8.5" style="407" customWidth="1"/>
    <col min="15374" max="15374" width="9.5" style="407" customWidth="1"/>
    <col min="15375" max="15375" width="9.625" style="407" bestFit="1" customWidth="1"/>
    <col min="15376" max="15376" width="11.875" style="407" bestFit="1" customWidth="1"/>
    <col min="15377" max="15377" width="9.625" style="407" bestFit="1" customWidth="1"/>
    <col min="15378" max="15378" width="8.625" style="407" bestFit="1" customWidth="1"/>
    <col min="15379" max="15379" width="9.625" style="407" bestFit="1" customWidth="1"/>
    <col min="15380" max="15380" width="11.875" style="407" bestFit="1" customWidth="1"/>
    <col min="15381" max="15381" width="9.625" style="407" bestFit="1" customWidth="1"/>
    <col min="15382" max="15382" width="10.5" style="407" customWidth="1"/>
    <col min="15383" max="15387" width="10" style="407" bestFit="1" customWidth="1"/>
    <col min="15388" max="15606" width="8.875" style="407" bestFit="1" customWidth="1"/>
    <col min="15607" max="15615" width="8.875" style="407"/>
    <col min="15616" max="15616" width="9.125" style="407" customWidth="1"/>
    <col min="15617" max="15617" width="18.375" style="407" customWidth="1"/>
    <col min="15618" max="15618" width="0" style="407" hidden="1" customWidth="1"/>
    <col min="15619" max="15619" width="13.125" style="407" bestFit="1" customWidth="1"/>
    <col min="15620" max="15620" width="10.75" style="407" bestFit="1" customWidth="1"/>
    <col min="15621" max="15621" width="11.25" style="407" customWidth="1"/>
    <col min="15622" max="15622" width="10.25" style="407" customWidth="1"/>
    <col min="15623" max="15623" width="12.625" style="407" customWidth="1"/>
    <col min="15624" max="15624" width="10.25" style="407" customWidth="1"/>
    <col min="15625" max="15625" width="10.375" style="407" customWidth="1"/>
    <col min="15626" max="15626" width="11" style="407" customWidth="1"/>
    <col min="15627" max="15627" width="10.375" style="407" customWidth="1"/>
    <col min="15628" max="15628" width="10" style="407" customWidth="1"/>
    <col min="15629" max="15629" width="8.5" style="407" customWidth="1"/>
    <col min="15630" max="15630" width="9.5" style="407" customWidth="1"/>
    <col min="15631" max="15631" width="9.625" style="407" bestFit="1" customWidth="1"/>
    <col min="15632" max="15632" width="11.875" style="407" bestFit="1" customWidth="1"/>
    <col min="15633" max="15633" width="9.625" style="407" bestFit="1" customWidth="1"/>
    <col min="15634" max="15634" width="8.625" style="407" bestFit="1" customWidth="1"/>
    <col min="15635" max="15635" width="9.625" style="407" bestFit="1" customWidth="1"/>
    <col min="15636" max="15636" width="11.875" style="407" bestFit="1" customWidth="1"/>
    <col min="15637" max="15637" width="9.625" style="407" bestFit="1" customWidth="1"/>
    <col min="15638" max="15638" width="10.5" style="407" customWidth="1"/>
    <col min="15639" max="15643" width="10" style="407" bestFit="1" customWidth="1"/>
    <col min="15644" max="15862" width="8.875" style="407" bestFit="1" customWidth="1"/>
    <col min="15863" max="15871" width="8.875" style="407"/>
    <col min="15872" max="15872" width="9.125" style="407" customWidth="1"/>
    <col min="15873" max="15873" width="18.375" style="407" customWidth="1"/>
    <col min="15874" max="15874" width="0" style="407" hidden="1" customWidth="1"/>
    <col min="15875" max="15875" width="13.125" style="407" bestFit="1" customWidth="1"/>
    <col min="15876" max="15876" width="10.75" style="407" bestFit="1" customWidth="1"/>
    <col min="15877" max="15877" width="11.25" style="407" customWidth="1"/>
    <col min="15878" max="15878" width="10.25" style="407" customWidth="1"/>
    <col min="15879" max="15879" width="12.625" style="407" customWidth="1"/>
    <col min="15880" max="15880" width="10.25" style="407" customWidth="1"/>
    <col min="15881" max="15881" width="10.375" style="407" customWidth="1"/>
    <col min="15882" max="15882" width="11" style="407" customWidth="1"/>
    <col min="15883" max="15883" width="10.375" style="407" customWidth="1"/>
    <col min="15884" max="15884" width="10" style="407" customWidth="1"/>
    <col min="15885" max="15885" width="8.5" style="407" customWidth="1"/>
    <col min="15886" max="15886" width="9.5" style="407" customWidth="1"/>
    <col min="15887" max="15887" width="9.625" style="407" bestFit="1" customWidth="1"/>
    <col min="15888" max="15888" width="11.875" style="407" bestFit="1" customWidth="1"/>
    <col min="15889" max="15889" width="9.625" style="407" bestFit="1" customWidth="1"/>
    <col min="15890" max="15890" width="8.625" style="407" bestFit="1" customWidth="1"/>
    <col min="15891" max="15891" width="9.625" style="407" bestFit="1" customWidth="1"/>
    <col min="15892" max="15892" width="11.875" style="407" bestFit="1" customWidth="1"/>
    <col min="15893" max="15893" width="9.625" style="407" bestFit="1" customWidth="1"/>
    <col min="15894" max="15894" width="10.5" style="407" customWidth="1"/>
    <col min="15895" max="15899" width="10" style="407" bestFit="1" customWidth="1"/>
    <col min="15900" max="16118" width="8.875" style="407" bestFit="1" customWidth="1"/>
    <col min="16119" max="16127" width="8.875" style="407"/>
    <col min="16128" max="16128" width="9.125" style="407" customWidth="1"/>
    <col min="16129" max="16129" width="18.375" style="407" customWidth="1"/>
    <col min="16130" max="16130" width="0" style="407" hidden="1" customWidth="1"/>
    <col min="16131" max="16131" width="13.125" style="407" bestFit="1" customWidth="1"/>
    <col min="16132" max="16132" width="10.75" style="407" bestFit="1" customWidth="1"/>
    <col min="16133" max="16133" width="11.25" style="407" customWidth="1"/>
    <col min="16134" max="16134" width="10.25" style="407" customWidth="1"/>
    <col min="16135" max="16135" width="12.625" style="407" customWidth="1"/>
    <col min="16136" max="16136" width="10.25" style="407" customWidth="1"/>
    <col min="16137" max="16137" width="10.375" style="407" customWidth="1"/>
    <col min="16138" max="16138" width="11" style="407" customWidth="1"/>
    <col min="16139" max="16139" width="10.375" style="407" customWidth="1"/>
    <col min="16140" max="16140" width="10" style="407" customWidth="1"/>
    <col min="16141" max="16141" width="8.5" style="407" customWidth="1"/>
    <col min="16142" max="16142" width="9.5" style="407" customWidth="1"/>
    <col min="16143" max="16143" width="9.625" style="407" bestFit="1" customWidth="1"/>
    <col min="16144" max="16144" width="11.875" style="407" bestFit="1" customWidth="1"/>
    <col min="16145" max="16145" width="9.625" style="407" bestFit="1" customWidth="1"/>
    <col min="16146" max="16146" width="8.625" style="407" bestFit="1" customWidth="1"/>
    <col min="16147" max="16147" width="9.625" style="407" bestFit="1" customWidth="1"/>
    <col min="16148" max="16148" width="11.875" style="407" bestFit="1" customWidth="1"/>
    <col min="16149" max="16149" width="9.625" style="407" bestFit="1" customWidth="1"/>
    <col min="16150" max="16150" width="10.5" style="407" customWidth="1"/>
    <col min="16151" max="16155" width="10" style="407" bestFit="1" customWidth="1"/>
    <col min="16156" max="16374" width="8.875" style="407" bestFit="1" customWidth="1"/>
    <col min="16375" max="16384" width="8.875" style="407"/>
  </cols>
  <sheetData>
    <row r="1" spans="1:22" ht="20.25">
      <c r="A1" s="372" t="s">
        <v>583</v>
      </c>
      <c r="D1" s="375"/>
      <c r="E1" s="375"/>
      <c r="F1" s="375"/>
      <c r="O1" s="375"/>
      <c r="P1" s="377"/>
      <c r="Q1" s="375"/>
      <c r="R1" s="375"/>
    </row>
    <row r="2" spans="1:22" ht="25.5" customHeight="1">
      <c r="A2" s="803" t="s">
        <v>469</v>
      </c>
      <c r="B2" s="803"/>
      <c r="C2" s="803"/>
      <c r="D2" s="803"/>
      <c r="E2" s="803"/>
      <c r="F2" s="803"/>
      <c r="G2" s="803"/>
      <c r="H2" s="803"/>
      <c r="I2" s="803"/>
      <c r="J2" s="803"/>
      <c r="K2" s="826"/>
      <c r="L2" s="803"/>
      <c r="M2" s="803"/>
      <c r="N2" s="803"/>
      <c r="O2" s="803"/>
      <c r="P2" s="803"/>
      <c r="Q2" s="803"/>
      <c r="R2" s="803"/>
      <c r="S2" s="827"/>
      <c r="T2" s="828"/>
      <c r="U2" s="827"/>
      <c r="V2" s="827"/>
    </row>
    <row r="3" spans="1:22" ht="23.1" customHeight="1">
      <c r="U3" s="829"/>
      <c r="V3" s="829"/>
    </row>
    <row r="4" spans="1:22" s="380" customFormat="1" ht="39" customHeight="1">
      <c r="A4" s="830" t="s">
        <v>433</v>
      </c>
      <c r="B4" s="830" t="s">
        <v>434</v>
      </c>
      <c r="C4" s="833" t="s">
        <v>470</v>
      </c>
      <c r="D4" s="834"/>
      <c r="E4" s="835" t="s">
        <v>574</v>
      </c>
      <c r="F4" s="836"/>
      <c r="G4" s="837" t="s">
        <v>471</v>
      </c>
      <c r="H4" s="837"/>
      <c r="I4" s="837"/>
      <c r="J4" s="837"/>
      <c r="K4" s="838"/>
      <c r="L4" s="837"/>
      <c r="M4" s="837"/>
      <c r="N4" s="837"/>
      <c r="O4" s="837"/>
      <c r="P4" s="837"/>
      <c r="Q4" s="837"/>
      <c r="R4" s="839"/>
      <c r="S4" s="840" t="s">
        <v>472</v>
      </c>
      <c r="T4" s="840"/>
      <c r="U4" s="840"/>
      <c r="V4" s="840"/>
    </row>
    <row r="5" spans="1:22" s="380" customFormat="1" ht="24.75" customHeight="1">
      <c r="A5" s="831"/>
      <c r="B5" s="831"/>
      <c r="C5" s="841" t="s">
        <v>439</v>
      </c>
      <c r="D5" s="844" t="s">
        <v>473</v>
      </c>
      <c r="E5" s="847" t="s">
        <v>439</v>
      </c>
      <c r="F5" s="821" t="s">
        <v>474</v>
      </c>
      <c r="G5" s="848" t="s">
        <v>441</v>
      </c>
      <c r="H5" s="851" t="s">
        <v>475</v>
      </c>
      <c r="I5" s="852"/>
      <c r="J5" s="853"/>
      <c r="K5" s="823" t="s">
        <v>442</v>
      </c>
      <c r="L5" s="854" t="s">
        <v>475</v>
      </c>
      <c r="M5" s="855"/>
      <c r="N5" s="856"/>
      <c r="O5" s="821" t="s">
        <v>443</v>
      </c>
      <c r="P5" s="821"/>
      <c r="Q5" s="821"/>
      <c r="R5" s="821"/>
      <c r="S5" s="840"/>
      <c r="T5" s="840"/>
      <c r="U5" s="840"/>
      <c r="V5" s="840"/>
    </row>
    <row r="6" spans="1:22" s="380" customFormat="1" ht="19.5" customHeight="1">
      <c r="A6" s="831"/>
      <c r="B6" s="831"/>
      <c r="C6" s="842"/>
      <c r="D6" s="845"/>
      <c r="E6" s="847"/>
      <c r="F6" s="821"/>
      <c r="G6" s="849"/>
      <c r="H6" s="822" t="s">
        <v>476</v>
      </c>
      <c r="I6" s="822" t="s">
        <v>477</v>
      </c>
      <c r="J6" s="822" t="s">
        <v>478</v>
      </c>
      <c r="K6" s="824"/>
      <c r="L6" s="821" t="s">
        <v>476</v>
      </c>
      <c r="M6" s="821" t="s">
        <v>477</v>
      </c>
      <c r="N6" s="821" t="s">
        <v>478</v>
      </c>
      <c r="O6" s="821" t="s">
        <v>33</v>
      </c>
      <c r="P6" s="821" t="s">
        <v>24</v>
      </c>
      <c r="Q6" s="821" t="s">
        <v>25</v>
      </c>
      <c r="R6" s="821" t="s">
        <v>479</v>
      </c>
      <c r="S6" s="819" t="s">
        <v>33</v>
      </c>
      <c r="T6" s="819" t="s">
        <v>24</v>
      </c>
      <c r="U6" s="819" t="s">
        <v>25</v>
      </c>
      <c r="V6" s="819" t="s">
        <v>479</v>
      </c>
    </row>
    <row r="7" spans="1:22" s="380" customFormat="1" ht="18.95" customHeight="1">
      <c r="A7" s="832"/>
      <c r="B7" s="832"/>
      <c r="C7" s="843"/>
      <c r="D7" s="846"/>
      <c r="E7" s="847"/>
      <c r="F7" s="821"/>
      <c r="G7" s="850"/>
      <c r="H7" s="822" t="s">
        <v>476</v>
      </c>
      <c r="I7" s="822" t="s">
        <v>477</v>
      </c>
      <c r="J7" s="822" t="s">
        <v>478</v>
      </c>
      <c r="K7" s="825"/>
      <c r="L7" s="821"/>
      <c r="M7" s="821"/>
      <c r="N7" s="821"/>
      <c r="O7" s="821"/>
      <c r="P7" s="821"/>
      <c r="Q7" s="821"/>
      <c r="R7" s="821"/>
      <c r="S7" s="819"/>
      <c r="T7" s="819"/>
      <c r="U7" s="819"/>
      <c r="V7" s="819"/>
    </row>
    <row r="8" spans="1:22" s="383" customFormat="1" ht="15.95" customHeight="1">
      <c r="A8" s="820" t="s">
        <v>204</v>
      </c>
      <c r="B8" s="820"/>
      <c r="C8" s="527">
        <v>1433</v>
      </c>
      <c r="D8" s="527">
        <v>1146.3999999999999</v>
      </c>
      <c r="E8" s="527">
        <v>32779</v>
      </c>
      <c r="F8" s="527">
        <v>16389.5</v>
      </c>
      <c r="G8" s="528">
        <v>226648</v>
      </c>
      <c r="H8" s="528">
        <v>97250</v>
      </c>
      <c r="I8" s="528">
        <v>20961</v>
      </c>
      <c r="J8" s="528">
        <v>108437</v>
      </c>
      <c r="K8" s="527">
        <v>238056</v>
      </c>
      <c r="L8" s="527">
        <v>98195</v>
      </c>
      <c r="M8" s="527">
        <v>29635</v>
      </c>
      <c r="N8" s="527">
        <v>110226</v>
      </c>
      <c r="O8" s="527">
        <v>75399.349999999991</v>
      </c>
      <c r="P8" s="527">
        <v>45240.11</v>
      </c>
      <c r="Q8" s="527">
        <v>30159.239999999987</v>
      </c>
      <c r="R8" s="527">
        <v>0</v>
      </c>
      <c r="S8" s="527">
        <v>92935.249999999971</v>
      </c>
      <c r="T8" s="527">
        <v>62776.01</v>
      </c>
      <c r="U8" s="527">
        <v>30159.239999999987</v>
      </c>
      <c r="V8" s="527">
        <v>0</v>
      </c>
    </row>
    <row r="9" spans="1:22" s="383" customFormat="1" ht="15.95" customHeight="1">
      <c r="B9" s="529" t="s">
        <v>448</v>
      </c>
      <c r="C9" s="530">
        <v>1110</v>
      </c>
      <c r="D9" s="530">
        <v>887.99999999999989</v>
      </c>
      <c r="E9" s="530">
        <v>24138</v>
      </c>
      <c r="F9" s="530">
        <v>12069</v>
      </c>
      <c r="G9" s="531">
        <v>167454</v>
      </c>
      <c r="H9" s="531">
        <v>72471</v>
      </c>
      <c r="I9" s="531">
        <v>15389</v>
      </c>
      <c r="J9" s="531">
        <v>79594</v>
      </c>
      <c r="K9" s="530">
        <v>174795</v>
      </c>
      <c r="L9" s="530">
        <v>71998</v>
      </c>
      <c r="M9" s="530">
        <v>21834</v>
      </c>
      <c r="N9" s="530">
        <v>80963</v>
      </c>
      <c r="O9" s="530">
        <v>55586.349999999991</v>
      </c>
      <c r="P9" s="530">
        <v>33352.33</v>
      </c>
      <c r="Q9" s="530">
        <v>22234.019999999986</v>
      </c>
      <c r="R9" s="530">
        <v>0</v>
      </c>
      <c r="S9" s="530">
        <v>68543.349999999977</v>
      </c>
      <c r="T9" s="530">
        <v>46309.33</v>
      </c>
      <c r="U9" s="530">
        <v>22234.019999999986</v>
      </c>
      <c r="V9" s="530">
        <v>0</v>
      </c>
    </row>
    <row r="10" spans="1:22" s="383" customFormat="1" ht="21" customHeight="1">
      <c r="A10" s="815">
        <v>100003</v>
      </c>
      <c r="B10" s="529" t="s">
        <v>33</v>
      </c>
      <c r="C10" s="533">
        <v>46</v>
      </c>
      <c r="D10" s="533">
        <v>36.800000000000004</v>
      </c>
      <c r="E10" s="533">
        <v>922</v>
      </c>
      <c r="F10" s="533">
        <v>461</v>
      </c>
      <c r="G10" s="534">
        <v>6552</v>
      </c>
      <c r="H10" s="534">
        <v>2296</v>
      </c>
      <c r="I10" s="534">
        <v>692</v>
      </c>
      <c r="J10" s="534">
        <v>3564</v>
      </c>
      <c r="K10" s="533">
        <v>6286</v>
      </c>
      <c r="L10" s="533">
        <v>2172</v>
      </c>
      <c r="M10" s="533">
        <v>874</v>
      </c>
      <c r="N10" s="533">
        <v>3240</v>
      </c>
      <c r="O10" s="533">
        <v>1989.79</v>
      </c>
      <c r="P10" s="533">
        <v>1194.3799999999999</v>
      </c>
      <c r="Q10" s="533">
        <v>795.41000000000008</v>
      </c>
      <c r="R10" s="533">
        <v>0</v>
      </c>
      <c r="S10" s="533">
        <v>2487.59</v>
      </c>
      <c r="T10" s="533">
        <v>1692.1799999999998</v>
      </c>
      <c r="U10" s="533">
        <v>795.41000000000008</v>
      </c>
      <c r="V10" s="533">
        <v>0</v>
      </c>
    </row>
    <row r="11" spans="1:22" ht="22.5" customHeight="1">
      <c r="A11" s="815"/>
      <c r="B11" s="532" t="s">
        <v>453</v>
      </c>
      <c r="C11" s="536">
        <v>38</v>
      </c>
      <c r="D11" s="537">
        <v>30.400000000000002</v>
      </c>
      <c r="E11" s="536">
        <v>769</v>
      </c>
      <c r="F11" s="538">
        <v>384.5</v>
      </c>
      <c r="G11" s="539">
        <v>5361</v>
      </c>
      <c r="H11" s="539">
        <v>1850</v>
      </c>
      <c r="I11" s="539">
        <v>571</v>
      </c>
      <c r="J11" s="539">
        <v>2940</v>
      </c>
      <c r="K11" s="536">
        <v>5133</v>
      </c>
      <c r="L11" s="536">
        <v>1731</v>
      </c>
      <c r="M11" s="536">
        <v>723</v>
      </c>
      <c r="N11" s="536">
        <v>2679</v>
      </c>
      <c r="O11" s="538">
        <v>1619.42</v>
      </c>
      <c r="P11" s="540">
        <v>972.16</v>
      </c>
      <c r="Q11" s="541">
        <v>647.2600000000001</v>
      </c>
      <c r="R11" s="538"/>
      <c r="S11" s="541">
        <v>2034.3200000000002</v>
      </c>
      <c r="T11" s="542">
        <v>1387.06</v>
      </c>
      <c r="U11" s="537">
        <v>647.2600000000001</v>
      </c>
      <c r="V11" s="538">
        <v>0</v>
      </c>
    </row>
    <row r="12" spans="1:22" ht="21" customHeight="1">
      <c r="A12" s="815"/>
      <c r="B12" s="532" t="s">
        <v>480</v>
      </c>
      <c r="C12" s="536">
        <v>8</v>
      </c>
      <c r="D12" s="538">
        <v>6.4</v>
      </c>
      <c r="E12" s="536">
        <v>153</v>
      </c>
      <c r="F12" s="538">
        <v>76.5</v>
      </c>
      <c r="G12" s="539">
        <v>1191</v>
      </c>
      <c r="H12" s="539">
        <v>446</v>
      </c>
      <c r="I12" s="539">
        <v>121</v>
      </c>
      <c r="J12" s="539">
        <v>624</v>
      </c>
      <c r="K12" s="536">
        <v>1153</v>
      </c>
      <c r="L12" s="536">
        <v>441</v>
      </c>
      <c r="M12" s="536">
        <v>151</v>
      </c>
      <c r="N12" s="536">
        <v>561</v>
      </c>
      <c r="O12" s="538">
        <v>370.37</v>
      </c>
      <c r="P12" s="541">
        <v>222.22</v>
      </c>
      <c r="Q12" s="538">
        <v>148.15</v>
      </c>
      <c r="R12" s="538"/>
      <c r="S12" s="538">
        <v>453.27</v>
      </c>
      <c r="T12" s="542">
        <v>305.12</v>
      </c>
      <c r="U12" s="538">
        <v>148.15</v>
      </c>
      <c r="V12" s="538">
        <v>0</v>
      </c>
    </row>
    <row r="13" spans="1:22" s="383" customFormat="1" ht="21" customHeight="1">
      <c r="A13" s="815">
        <v>100004</v>
      </c>
      <c r="B13" s="529" t="s">
        <v>33</v>
      </c>
      <c r="C13" s="533">
        <v>42</v>
      </c>
      <c r="D13" s="533">
        <v>33.6</v>
      </c>
      <c r="E13" s="533">
        <v>865</v>
      </c>
      <c r="F13" s="533">
        <v>432.5</v>
      </c>
      <c r="G13" s="534">
        <v>6050</v>
      </c>
      <c r="H13" s="534">
        <v>3086</v>
      </c>
      <c r="I13" s="534">
        <v>480</v>
      </c>
      <c r="J13" s="534">
        <v>2484</v>
      </c>
      <c r="K13" s="533">
        <v>6311</v>
      </c>
      <c r="L13" s="533">
        <v>3514</v>
      </c>
      <c r="M13" s="533">
        <v>594</v>
      </c>
      <c r="N13" s="533">
        <v>2203</v>
      </c>
      <c r="O13" s="533">
        <v>2144.7800000000002</v>
      </c>
      <c r="P13" s="533">
        <v>1286.8699999999999</v>
      </c>
      <c r="Q13" s="533">
        <v>857.91000000000008</v>
      </c>
      <c r="R13" s="533">
        <v>0</v>
      </c>
      <c r="S13" s="533">
        <v>2610.88</v>
      </c>
      <c r="T13" s="533">
        <v>1752.97</v>
      </c>
      <c r="U13" s="533">
        <v>857.91000000000008</v>
      </c>
      <c r="V13" s="533">
        <v>0</v>
      </c>
    </row>
    <row r="14" spans="1:22" ht="21" customHeight="1">
      <c r="A14" s="815"/>
      <c r="B14" s="532" t="s">
        <v>368</v>
      </c>
      <c r="C14" s="536">
        <v>31</v>
      </c>
      <c r="D14" s="537">
        <v>24.8</v>
      </c>
      <c r="E14" s="536">
        <v>632</v>
      </c>
      <c r="F14" s="537">
        <v>316</v>
      </c>
      <c r="G14" s="539">
        <v>4468</v>
      </c>
      <c r="H14" s="539">
        <v>2559</v>
      </c>
      <c r="I14" s="539">
        <v>309</v>
      </c>
      <c r="J14" s="539">
        <v>1600</v>
      </c>
      <c r="K14" s="536">
        <v>4554</v>
      </c>
      <c r="L14" s="536">
        <v>2798</v>
      </c>
      <c r="M14" s="536">
        <v>373</v>
      </c>
      <c r="N14" s="536">
        <v>1383</v>
      </c>
      <c r="O14" s="538">
        <v>1619.2</v>
      </c>
      <c r="P14" s="541">
        <v>971.52</v>
      </c>
      <c r="Q14" s="541">
        <v>647.68000000000006</v>
      </c>
      <c r="R14" s="538"/>
      <c r="S14" s="538">
        <v>1960</v>
      </c>
      <c r="T14" s="542">
        <v>1312.32</v>
      </c>
      <c r="U14" s="538">
        <v>647.68000000000006</v>
      </c>
      <c r="V14" s="538">
        <v>0</v>
      </c>
    </row>
    <row r="15" spans="1:22" ht="21" customHeight="1">
      <c r="A15" s="815"/>
      <c r="B15" s="532" t="s">
        <v>481</v>
      </c>
      <c r="C15" s="536">
        <v>11</v>
      </c>
      <c r="D15" s="538">
        <v>8.8000000000000007</v>
      </c>
      <c r="E15" s="536">
        <v>233</v>
      </c>
      <c r="F15" s="538">
        <v>116.5</v>
      </c>
      <c r="G15" s="539">
        <v>1582</v>
      </c>
      <c r="H15" s="539">
        <v>527</v>
      </c>
      <c r="I15" s="539">
        <v>171</v>
      </c>
      <c r="J15" s="539">
        <v>884</v>
      </c>
      <c r="K15" s="536">
        <v>1757</v>
      </c>
      <c r="L15" s="536">
        <v>716</v>
      </c>
      <c r="M15" s="536">
        <v>221</v>
      </c>
      <c r="N15" s="536">
        <v>820</v>
      </c>
      <c r="O15" s="538">
        <v>525.58000000000004</v>
      </c>
      <c r="P15" s="541">
        <v>315.35000000000002</v>
      </c>
      <c r="Q15" s="538">
        <v>210.23000000000002</v>
      </c>
      <c r="R15" s="538"/>
      <c r="S15" s="538">
        <v>650.88000000000011</v>
      </c>
      <c r="T15" s="542">
        <v>440.65000000000003</v>
      </c>
      <c r="U15" s="538">
        <v>210.23000000000002</v>
      </c>
      <c r="V15" s="538">
        <v>0</v>
      </c>
    </row>
    <row r="16" spans="1:22" s="383" customFormat="1" ht="21" customHeight="1">
      <c r="A16" s="815">
        <v>100005</v>
      </c>
      <c r="B16" s="529" t="s">
        <v>33</v>
      </c>
      <c r="C16" s="533">
        <v>52</v>
      </c>
      <c r="D16" s="533">
        <v>41.6</v>
      </c>
      <c r="E16" s="533">
        <v>1047</v>
      </c>
      <c r="F16" s="533">
        <v>523.5</v>
      </c>
      <c r="G16" s="534">
        <v>7078</v>
      </c>
      <c r="H16" s="534">
        <v>3538</v>
      </c>
      <c r="I16" s="534">
        <v>573</v>
      </c>
      <c r="J16" s="534">
        <v>2967</v>
      </c>
      <c r="K16" s="533">
        <v>7281</v>
      </c>
      <c r="L16" s="533">
        <v>2871</v>
      </c>
      <c r="M16" s="533">
        <v>936</v>
      </c>
      <c r="N16" s="533">
        <v>3474</v>
      </c>
      <c r="O16" s="533">
        <v>2367.48</v>
      </c>
      <c r="P16" s="533">
        <v>1420.4899999999998</v>
      </c>
      <c r="Q16" s="533">
        <v>946.99</v>
      </c>
      <c r="R16" s="533">
        <v>0</v>
      </c>
      <c r="S16" s="533">
        <v>2932.58</v>
      </c>
      <c r="T16" s="533">
        <v>1985.59</v>
      </c>
      <c r="U16" s="533">
        <v>946.99</v>
      </c>
      <c r="V16" s="533">
        <v>0</v>
      </c>
    </row>
    <row r="17" spans="1:22" ht="21" customHeight="1">
      <c r="A17" s="815"/>
      <c r="B17" s="532" t="s">
        <v>454</v>
      </c>
      <c r="C17" s="536">
        <v>44</v>
      </c>
      <c r="D17" s="538">
        <v>35.200000000000003</v>
      </c>
      <c r="E17" s="536">
        <v>888</v>
      </c>
      <c r="F17" s="538">
        <v>444</v>
      </c>
      <c r="G17" s="539">
        <v>5856</v>
      </c>
      <c r="H17" s="539">
        <v>2935</v>
      </c>
      <c r="I17" s="539">
        <v>473</v>
      </c>
      <c r="J17" s="539">
        <v>2448</v>
      </c>
      <c r="K17" s="536">
        <v>6085</v>
      </c>
      <c r="L17" s="536">
        <v>2387</v>
      </c>
      <c r="M17" s="536">
        <v>785</v>
      </c>
      <c r="N17" s="536">
        <v>2913</v>
      </c>
      <c r="O17" s="538">
        <v>1968.12</v>
      </c>
      <c r="P17" s="541">
        <v>1180.8699999999999</v>
      </c>
      <c r="Q17" s="538">
        <v>787.25</v>
      </c>
      <c r="R17" s="538"/>
      <c r="S17" s="538">
        <v>2447.3199999999997</v>
      </c>
      <c r="T17" s="542">
        <v>1660.07</v>
      </c>
      <c r="U17" s="538">
        <v>787.25</v>
      </c>
      <c r="V17" s="538">
        <v>0</v>
      </c>
    </row>
    <row r="18" spans="1:22" ht="21" customHeight="1">
      <c r="A18" s="815"/>
      <c r="B18" s="532" t="s">
        <v>482</v>
      </c>
      <c r="C18" s="536">
        <v>8</v>
      </c>
      <c r="D18" s="538">
        <v>6.4</v>
      </c>
      <c r="E18" s="536">
        <v>159</v>
      </c>
      <c r="F18" s="538">
        <v>79.5</v>
      </c>
      <c r="G18" s="539">
        <v>1222</v>
      </c>
      <c r="H18" s="539">
        <v>603</v>
      </c>
      <c r="I18" s="539">
        <v>100</v>
      </c>
      <c r="J18" s="539">
        <v>519</v>
      </c>
      <c r="K18" s="536">
        <v>1196</v>
      </c>
      <c r="L18" s="536">
        <v>484</v>
      </c>
      <c r="M18" s="536">
        <v>151</v>
      </c>
      <c r="N18" s="536">
        <v>561</v>
      </c>
      <c r="O18" s="538">
        <v>399.36</v>
      </c>
      <c r="P18" s="541">
        <v>239.62</v>
      </c>
      <c r="Q18" s="538">
        <v>159.74</v>
      </c>
      <c r="R18" s="538"/>
      <c r="S18" s="538">
        <v>485.26</v>
      </c>
      <c r="T18" s="542">
        <v>325.52</v>
      </c>
      <c r="U18" s="538">
        <v>159.74</v>
      </c>
      <c r="V18" s="538">
        <v>0</v>
      </c>
    </row>
    <row r="19" spans="1:22" s="383" customFormat="1" ht="21" customHeight="1">
      <c r="A19" s="815">
        <v>100006</v>
      </c>
      <c r="B19" s="529" t="s">
        <v>33</v>
      </c>
      <c r="C19" s="533">
        <v>49</v>
      </c>
      <c r="D19" s="533">
        <v>39.200000000000003</v>
      </c>
      <c r="E19" s="533">
        <v>1001</v>
      </c>
      <c r="F19" s="533">
        <v>500.5</v>
      </c>
      <c r="G19" s="534">
        <v>7179</v>
      </c>
      <c r="H19" s="534">
        <v>2397</v>
      </c>
      <c r="I19" s="534">
        <v>774</v>
      </c>
      <c r="J19" s="534">
        <v>4008</v>
      </c>
      <c r="K19" s="533">
        <v>6988</v>
      </c>
      <c r="L19" s="533">
        <v>2364</v>
      </c>
      <c r="M19" s="533">
        <v>983</v>
      </c>
      <c r="N19" s="533">
        <v>3641</v>
      </c>
      <c r="O19" s="533">
        <v>2178.7200000000003</v>
      </c>
      <c r="P19" s="533">
        <v>1307.23</v>
      </c>
      <c r="Q19" s="533">
        <v>871.49</v>
      </c>
      <c r="R19" s="533">
        <v>0</v>
      </c>
      <c r="S19" s="533">
        <v>2718.42</v>
      </c>
      <c r="T19" s="533">
        <v>1846.93</v>
      </c>
      <c r="U19" s="533">
        <v>871.49</v>
      </c>
      <c r="V19" s="533">
        <v>0</v>
      </c>
    </row>
    <row r="20" spans="1:22" ht="21" customHeight="1">
      <c r="A20" s="815"/>
      <c r="B20" s="532" t="s">
        <v>455</v>
      </c>
      <c r="C20" s="536">
        <v>40</v>
      </c>
      <c r="D20" s="538">
        <v>32</v>
      </c>
      <c r="E20" s="536">
        <v>809</v>
      </c>
      <c r="F20" s="538">
        <v>404.5</v>
      </c>
      <c r="G20" s="539">
        <v>5674</v>
      </c>
      <c r="H20" s="539">
        <v>1894</v>
      </c>
      <c r="I20" s="539">
        <v>612</v>
      </c>
      <c r="J20" s="539">
        <v>3168</v>
      </c>
      <c r="K20" s="536">
        <v>5541</v>
      </c>
      <c r="L20" s="536">
        <v>1847</v>
      </c>
      <c r="M20" s="536">
        <v>785</v>
      </c>
      <c r="N20" s="536">
        <v>2909</v>
      </c>
      <c r="O20" s="538">
        <v>1722</v>
      </c>
      <c r="P20" s="541">
        <v>1033.2</v>
      </c>
      <c r="Q20" s="538">
        <v>688.8</v>
      </c>
      <c r="R20" s="538"/>
      <c r="S20" s="538">
        <v>2158.5</v>
      </c>
      <c r="T20" s="542">
        <v>1469.7</v>
      </c>
      <c r="U20" s="538">
        <v>688.8</v>
      </c>
      <c r="V20" s="538">
        <v>0</v>
      </c>
    </row>
    <row r="21" spans="1:22" ht="21" customHeight="1">
      <c r="A21" s="815"/>
      <c r="B21" s="532" t="s">
        <v>483</v>
      </c>
      <c r="C21" s="536">
        <v>9</v>
      </c>
      <c r="D21" s="538">
        <v>7.2</v>
      </c>
      <c r="E21" s="536">
        <v>192</v>
      </c>
      <c r="F21" s="538">
        <v>96</v>
      </c>
      <c r="G21" s="539">
        <v>1505</v>
      </c>
      <c r="H21" s="539">
        <v>503</v>
      </c>
      <c r="I21" s="539">
        <v>162</v>
      </c>
      <c r="J21" s="539">
        <v>840</v>
      </c>
      <c r="K21" s="536">
        <v>1447</v>
      </c>
      <c r="L21" s="536">
        <v>517</v>
      </c>
      <c r="M21" s="536">
        <v>198</v>
      </c>
      <c r="N21" s="536">
        <v>732</v>
      </c>
      <c r="O21" s="538">
        <v>456.72</v>
      </c>
      <c r="P21" s="541">
        <v>274.02999999999997</v>
      </c>
      <c r="Q21" s="538">
        <v>182.69000000000005</v>
      </c>
      <c r="R21" s="538"/>
      <c r="S21" s="538">
        <v>559.92000000000007</v>
      </c>
      <c r="T21" s="542">
        <v>377.22999999999996</v>
      </c>
      <c r="U21" s="538">
        <v>182.69000000000005</v>
      </c>
      <c r="V21" s="538">
        <v>0</v>
      </c>
    </row>
    <row r="22" spans="1:22" s="383" customFormat="1" ht="21" customHeight="1">
      <c r="A22" s="815">
        <v>100007</v>
      </c>
      <c r="B22" s="529" t="s">
        <v>33</v>
      </c>
      <c r="C22" s="533">
        <v>48</v>
      </c>
      <c r="D22" s="533">
        <v>38.4</v>
      </c>
      <c r="E22" s="533">
        <v>981</v>
      </c>
      <c r="F22" s="533">
        <v>490.5</v>
      </c>
      <c r="G22" s="534">
        <v>7184</v>
      </c>
      <c r="H22" s="534">
        <v>2395</v>
      </c>
      <c r="I22" s="534">
        <v>776</v>
      </c>
      <c r="J22" s="534">
        <v>4013</v>
      </c>
      <c r="K22" s="533">
        <v>7392</v>
      </c>
      <c r="L22" s="533">
        <v>2479</v>
      </c>
      <c r="M22" s="533">
        <v>1044</v>
      </c>
      <c r="N22" s="533">
        <v>3869</v>
      </c>
      <c r="O22" s="533">
        <v>2239.6</v>
      </c>
      <c r="P22" s="533">
        <v>1343.76</v>
      </c>
      <c r="Q22" s="533">
        <v>895.84</v>
      </c>
      <c r="R22" s="533">
        <v>0</v>
      </c>
      <c r="S22" s="533">
        <v>2768.5</v>
      </c>
      <c r="T22" s="533">
        <v>1872.6599999999999</v>
      </c>
      <c r="U22" s="533">
        <v>895.84</v>
      </c>
      <c r="V22" s="533">
        <v>0</v>
      </c>
    </row>
    <row r="23" spans="1:22" ht="21" customHeight="1">
      <c r="A23" s="815"/>
      <c r="B23" s="532" t="s">
        <v>456</v>
      </c>
      <c r="C23" s="536">
        <v>40</v>
      </c>
      <c r="D23" s="538">
        <v>32</v>
      </c>
      <c r="E23" s="536">
        <v>816</v>
      </c>
      <c r="F23" s="538">
        <v>408</v>
      </c>
      <c r="G23" s="539">
        <v>5919</v>
      </c>
      <c r="H23" s="539">
        <v>1973</v>
      </c>
      <c r="I23" s="539">
        <v>639</v>
      </c>
      <c r="J23" s="539">
        <v>3307</v>
      </c>
      <c r="K23" s="536">
        <v>6149</v>
      </c>
      <c r="L23" s="536">
        <v>2050</v>
      </c>
      <c r="M23" s="536">
        <v>871</v>
      </c>
      <c r="N23" s="536">
        <v>3228</v>
      </c>
      <c r="O23" s="538">
        <v>1853.06</v>
      </c>
      <c r="P23" s="541">
        <v>1111.8399999999999</v>
      </c>
      <c r="Q23" s="538">
        <v>741.22</v>
      </c>
      <c r="R23" s="538"/>
      <c r="S23" s="538">
        <v>2293.06</v>
      </c>
      <c r="T23" s="542">
        <v>1551.84</v>
      </c>
      <c r="U23" s="538">
        <v>741.22</v>
      </c>
      <c r="V23" s="538">
        <v>0</v>
      </c>
    </row>
    <row r="24" spans="1:22" ht="21" customHeight="1">
      <c r="A24" s="815"/>
      <c r="B24" s="532" t="s">
        <v>484</v>
      </c>
      <c r="C24" s="536">
        <v>8</v>
      </c>
      <c r="D24" s="538">
        <v>6.4</v>
      </c>
      <c r="E24" s="536">
        <v>165</v>
      </c>
      <c r="F24" s="538">
        <v>82.5</v>
      </c>
      <c r="G24" s="539">
        <v>1265</v>
      </c>
      <c r="H24" s="539">
        <v>422</v>
      </c>
      <c r="I24" s="539">
        <v>137</v>
      </c>
      <c r="J24" s="539">
        <v>706</v>
      </c>
      <c r="K24" s="536">
        <v>1243</v>
      </c>
      <c r="L24" s="536">
        <v>429</v>
      </c>
      <c r="M24" s="536">
        <v>173</v>
      </c>
      <c r="N24" s="536">
        <v>641</v>
      </c>
      <c r="O24" s="538">
        <v>386.54</v>
      </c>
      <c r="P24" s="541">
        <v>231.92</v>
      </c>
      <c r="Q24" s="538">
        <v>154.62000000000003</v>
      </c>
      <c r="R24" s="538"/>
      <c r="S24" s="538">
        <v>475.43999999999994</v>
      </c>
      <c r="T24" s="542">
        <v>320.81999999999994</v>
      </c>
      <c r="U24" s="538">
        <v>154.62000000000003</v>
      </c>
      <c r="V24" s="538">
        <v>0</v>
      </c>
    </row>
    <row r="25" spans="1:22" s="383" customFormat="1" ht="21" customHeight="1">
      <c r="A25" s="815">
        <v>100008</v>
      </c>
      <c r="B25" s="529" t="s">
        <v>33</v>
      </c>
      <c r="C25" s="533">
        <v>57</v>
      </c>
      <c r="D25" s="533">
        <v>45.600000000000009</v>
      </c>
      <c r="E25" s="533">
        <v>1187</v>
      </c>
      <c r="F25" s="533">
        <v>593.5</v>
      </c>
      <c r="G25" s="534">
        <v>9006</v>
      </c>
      <c r="H25" s="534">
        <v>3002</v>
      </c>
      <c r="I25" s="534">
        <v>973</v>
      </c>
      <c r="J25" s="534">
        <v>5031</v>
      </c>
      <c r="K25" s="533">
        <v>8778</v>
      </c>
      <c r="L25" s="533">
        <v>2959</v>
      </c>
      <c r="M25" s="533">
        <v>1235</v>
      </c>
      <c r="N25" s="533">
        <v>4584</v>
      </c>
      <c r="O25" s="533">
        <v>2733.39</v>
      </c>
      <c r="P25" s="533">
        <v>1640.04</v>
      </c>
      <c r="Q25" s="533">
        <v>1093.3499999999999</v>
      </c>
      <c r="R25" s="533">
        <v>0</v>
      </c>
      <c r="S25" s="533">
        <v>3372.49</v>
      </c>
      <c r="T25" s="533">
        <v>2279.14</v>
      </c>
      <c r="U25" s="533">
        <v>1093.3499999999999</v>
      </c>
      <c r="V25" s="533">
        <v>0</v>
      </c>
    </row>
    <row r="26" spans="1:22" ht="21" customHeight="1">
      <c r="A26" s="815"/>
      <c r="B26" s="532" t="s">
        <v>457</v>
      </c>
      <c r="C26" s="536">
        <v>41</v>
      </c>
      <c r="D26" s="538">
        <v>32.800000000000004</v>
      </c>
      <c r="E26" s="536">
        <v>869</v>
      </c>
      <c r="F26" s="538">
        <v>434.5</v>
      </c>
      <c r="G26" s="539">
        <v>6618</v>
      </c>
      <c r="H26" s="539">
        <v>2206</v>
      </c>
      <c r="I26" s="539">
        <v>715</v>
      </c>
      <c r="J26" s="539">
        <v>3697</v>
      </c>
      <c r="K26" s="536">
        <v>6381</v>
      </c>
      <c r="L26" s="536">
        <v>2127</v>
      </c>
      <c r="M26" s="536">
        <v>903</v>
      </c>
      <c r="N26" s="536">
        <v>3351</v>
      </c>
      <c r="O26" s="538">
        <v>1995.51</v>
      </c>
      <c r="P26" s="541">
        <v>1197.31</v>
      </c>
      <c r="Q26" s="538">
        <v>798.2</v>
      </c>
      <c r="R26" s="538"/>
      <c r="S26" s="538">
        <v>2462.81</v>
      </c>
      <c r="T26" s="542">
        <v>1664.61</v>
      </c>
      <c r="U26" s="538">
        <v>798.2</v>
      </c>
      <c r="V26" s="538">
        <v>0</v>
      </c>
    </row>
    <row r="27" spans="1:22" ht="21" customHeight="1">
      <c r="A27" s="815"/>
      <c r="B27" s="532" t="s">
        <v>485</v>
      </c>
      <c r="C27" s="536">
        <v>16</v>
      </c>
      <c r="D27" s="538">
        <v>12.8</v>
      </c>
      <c r="E27" s="536">
        <v>318</v>
      </c>
      <c r="F27" s="538">
        <v>159</v>
      </c>
      <c r="G27" s="539">
        <v>2388</v>
      </c>
      <c r="H27" s="539">
        <v>796</v>
      </c>
      <c r="I27" s="539">
        <v>258</v>
      </c>
      <c r="J27" s="539">
        <v>1334</v>
      </c>
      <c r="K27" s="536">
        <v>2397</v>
      </c>
      <c r="L27" s="536">
        <v>832</v>
      </c>
      <c r="M27" s="536">
        <v>332</v>
      </c>
      <c r="N27" s="536">
        <v>1233</v>
      </c>
      <c r="O27" s="538">
        <v>737.88</v>
      </c>
      <c r="P27" s="541">
        <v>442.73</v>
      </c>
      <c r="Q27" s="538">
        <v>295.14999999999998</v>
      </c>
      <c r="R27" s="538"/>
      <c r="S27" s="538">
        <v>909.68</v>
      </c>
      <c r="T27" s="542">
        <v>614.53</v>
      </c>
      <c r="U27" s="538">
        <v>295.14999999999998</v>
      </c>
      <c r="V27" s="538">
        <v>0</v>
      </c>
    </row>
    <row r="28" spans="1:22" s="383" customFormat="1" ht="21" customHeight="1">
      <c r="A28" s="815">
        <v>100009</v>
      </c>
      <c r="B28" s="529" t="s">
        <v>33</v>
      </c>
      <c r="C28" s="533">
        <v>29</v>
      </c>
      <c r="D28" s="533">
        <v>23.200000000000003</v>
      </c>
      <c r="E28" s="533">
        <v>593</v>
      </c>
      <c r="F28" s="533">
        <v>296.5</v>
      </c>
      <c r="G28" s="534">
        <v>4045</v>
      </c>
      <c r="H28" s="534">
        <v>1777</v>
      </c>
      <c r="I28" s="534">
        <v>367</v>
      </c>
      <c r="J28" s="534">
        <v>1901</v>
      </c>
      <c r="K28" s="533">
        <v>4142</v>
      </c>
      <c r="L28" s="533">
        <v>1710</v>
      </c>
      <c r="M28" s="533">
        <v>516</v>
      </c>
      <c r="N28" s="533">
        <v>1916</v>
      </c>
      <c r="O28" s="533">
        <v>1332.71</v>
      </c>
      <c r="P28" s="533">
        <v>799.62</v>
      </c>
      <c r="Q28" s="533">
        <v>533.08999999999992</v>
      </c>
      <c r="R28" s="533">
        <v>0</v>
      </c>
      <c r="S28" s="533">
        <v>1652.4099999999999</v>
      </c>
      <c r="T28" s="533">
        <v>1119.32</v>
      </c>
      <c r="U28" s="533">
        <v>533.08999999999992</v>
      </c>
      <c r="V28" s="533">
        <v>0</v>
      </c>
    </row>
    <row r="29" spans="1:22" ht="21" customHeight="1">
      <c r="A29" s="815"/>
      <c r="B29" s="532" t="s">
        <v>458</v>
      </c>
      <c r="C29" s="536">
        <v>23</v>
      </c>
      <c r="D29" s="538">
        <v>18.400000000000002</v>
      </c>
      <c r="E29" s="536">
        <v>478</v>
      </c>
      <c r="F29" s="538">
        <v>239</v>
      </c>
      <c r="G29" s="539">
        <v>3227</v>
      </c>
      <c r="H29" s="539">
        <v>1429</v>
      </c>
      <c r="I29" s="539">
        <v>291</v>
      </c>
      <c r="J29" s="539">
        <v>1507</v>
      </c>
      <c r="K29" s="536">
        <v>3274</v>
      </c>
      <c r="L29" s="536">
        <v>1366</v>
      </c>
      <c r="M29" s="536">
        <v>405</v>
      </c>
      <c r="N29" s="536">
        <v>1503</v>
      </c>
      <c r="O29" s="538">
        <v>1060.8399999999999</v>
      </c>
      <c r="P29" s="541">
        <v>636.5</v>
      </c>
      <c r="Q29" s="538">
        <v>424.33999999999992</v>
      </c>
      <c r="R29" s="538"/>
      <c r="S29" s="538">
        <v>1318.2399999999998</v>
      </c>
      <c r="T29" s="542">
        <v>893.9</v>
      </c>
      <c r="U29" s="538">
        <v>424.33999999999992</v>
      </c>
      <c r="V29" s="538">
        <v>0</v>
      </c>
    </row>
    <row r="30" spans="1:22" ht="21" customHeight="1">
      <c r="A30" s="815"/>
      <c r="B30" s="532" t="s">
        <v>486</v>
      </c>
      <c r="C30" s="536">
        <v>6</v>
      </c>
      <c r="D30" s="538">
        <v>4.8000000000000007</v>
      </c>
      <c r="E30" s="536">
        <v>115</v>
      </c>
      <c r="F30" s="538">
        <v>57.5</v>
      </c>
      <c r="G30" s="539">
        <v>818</v>
      </c>
      <c r="H30" s="539">
        <v>348</v>
      </c>
      <c r="I30" s="539">
        <v>76</v>
      </c>
      <c r="J30" s="539">
        <v>394</v>
      </c>
      <c r="K30" s="536">
        <v>868</v>
      </c>
      <c r="L30" s="536">
        <v>344</v>
      </c>
      <c r="M30" s="536">
        <v>111</v>
      </c>
      <c r="N30" s="536">
        <v>413</v>
      </c>
      <c r="O30" s="538">
        <v>271.87</v>
      </c>
      <c r="P30" s="541">
        <v>163.12</v>
      </c>
      <c r="Q30" s="538">
        <v>108.75</v>
      </c>
      <c r="R30" s="538"/>
      <c r="S30" s="538">
        <v>334.17</v>
      </c>
      <c r="T30" s="542">
        <v>225.42000000000002</v>
      </c>
      <c r="U30" s="538">
        <v>108.75</v>
      </c>
      <c r="V30" s="538">
        <v>0</v>
      </c>
    </row>
    <row r="31" spans="1:22" s="383" customFormat="1" ht="21" customHeight="1">
      <c r="A31" s="815">
        <v>100010</v>
      </c>
      <c r="B31" s="529" t="s">
        <v>33</v>
      </c>
      <c r="C31" s="533">
        <v>47</v>
      </c>
      <c r="D31" s="533">
        <v>37.6</v>
      </c>
      <c r="E31" s="533">
        <v>960</v>
      </c>
      <c r="F31" s="533">
        <v>480</v>
      </c>
      <c r="G31" s="534">
        <v>6835</v>
      </c>
      <c r="H31" s="534">
        <v>2339</v>
      </c>
      <c r="I31" s="534">
        <v>728</v>
      </c>
      <c r="J31" s="534">
        <v>3768</v>
      </c>
      <c r="K31" s="533">
        <v>7234</v>
      </c>
      <c r="L31" s="533">
        <v>2573</v>
      </c>
      <c r="M31" s="533">
        <v>990</v>
      </c>
      <c r="N31" s="533">
        <v>3671</v>
      </c>
      <c r="O31" s="533">
        <v>2182.41</v>
      </c>
      <c r="P31" s="533">
        <v>1309.4399999999998</v>
      </c>
      <c r="Q31" s="533">
        <v>872.97</v>
      </c>
      <c r="R31" s="533">
        <v>0</v>
      </c>
      <c r="S31" s="533">
        <v>2700.0099999999998</v>
      </c>
      <c r="T31" s="533">
        <v>1827.04</v>
      </c>
      <c r="U31" s="533">
        <v>872.97</v>
      </c>
      <c r="V31" s="533">
        <v>0</v>
      </c>
    </row>
    <row r="32" spans="1:22" ht="21" customHeight="1">
      <c r="A32" s="815"/>
      <c r="B32" s="532" t="s">
        <v>459</v>
      </c>
      <c r="C32" s="536">
        <v>39</v>
      </c>
      <c r="D32" s="538">
        <v>31.200000000000003</v>
      </c>
      <c r="E32" s="536">
        <v>788</v>
      </c>
      <c r="F32" s="538">
        <v>394</v>
      </c>
      <c r="G32" s="539">
        <v>5501</v>
      </c>
      <c r="H32" s="539">
        <v>1834</v>
      </c>
      <c r="I32" s="539">
        <v>594</v>
      </c>
      <c r="J32" s="539">
        <v>3073</v>
      </c>
      <c r="K32" s="536">
        <v>5939</v>
      </c>
      <c r="L32" s="536">
        <v>1980</v>
      </c>
      <c r="M32" s="536">
        <v>841</v>
      </c>
      <c r="N32" s="536">
        <v>3118</v>
      </c>
      <c r="O32" s="538">
        <v>1756.87</v>
      </c>
      <c r="P32" s="541">
        <v>1054.1199999999999</v>
      </c>
      <c r="Q32" s="538">
        <v>702.75</v>
      </c>
      <c r="R32" s="538"/>
      <c r="S32" s="538">
        <v>2182.0699999999997</v>
      </c>
      <c r="T32" s="542">
        <v>1479.32</v>
      </c>
      <c r="U32" s="538">
        <v>702.75</v>
      </c>
      <c r="V32" s="538">
        <v>0</v>
      </c>
    </row>
    <row r="33" spans="1:22" ht="21" customHeight="1">
      <c r="A33" s="815"/>
      <c r="B33" s="532" t="s">
        <v>487</v>
      </c>
      <c r="C33" s="536">
        <v>8</v>
      </c>
      <c r="D33" s="538">
        <v>6.4</v>
      </c>
      <c r="E33" s="536">
        <v>172</v>
      </c>
      <c r="F33" s="538">
        <v>86</v>
      </c>
      <c r="G33" s="539">
        <v>1334</v>
      </c>
      <c r="H33" s="539">
        <v>505</v>
      </c>
      <c r="I33" s="539">
        <v>134</v>
      </c>
      <c r="J33" s="539">
        <v>695</v>
      </c>
      <c r="K33" s="536">
        <v>1295</v>
      </c>
      <c r="L33" s="536">
        <v>593</v>
      </c>
      <c r="M33" s="536">
        <v>149</v>
      </c>
      <c r="N33" s="536">
        <v>553</v>
      </c>
      <c r="O33" s="538">
        <v>425.54</v>
      </c>
      <c r="P33" s="541">
        <v>255.32</v>
      </c>
      <c r="Q33" s="538">
        <v>170.22000000000003</v>
      </c>
      <c r="R33" s="538"/>
      <c r="S33" s="538">
        <v>517.94000000000005</v>
      </c>
      <c r="T33" s="542">
        <v>347.71999999999997</v>
      </c>
      <c r="U33" s="538">
        <v>170.22000000000003</v>
      </c>
      <c r="V33" s="538">
        <v>0</v>
      </c>
    </row>
    <row r="34" spans="1:22" s="383" customFormat="1" ht="21" customHeight="1">
      <c r="A34" s="815">
        <v>100011</v>
      </c>
      <c r="B34" s="529" t="s">
        <v>33</v>
      </c>
      <c r="C34" s="533">
        <v>56</v>
      </c>
      <c r="D34" s="533">
        <v>44.800000000000004</v>
      </c>
      <c r="E34" s="533">
        <v>1134</v>
      </c>
      <c r="F34" s="533">
        <v>567</v>
      </c>
      <c r="G34" s="534">
        <v>8656</v>
      </c>
      <c r="H34" s="534">
        <v>3090</v>
      </c>
      <c r="I34" s="534">
        <v>901</v>
      </c>
      <c r="J34" s="534">
        <v>4665</v>
      </c>
      <c r="K34" s="533">
        <v>8453</v>
      </c>
      <c r="L34" s="533">
        <v>2929</v>
      </c>
      <c r="M34" s="533">
        <v>1173</v>
      </c>
      <c r="N34" s="533">
        <v>4351</v>
      </c>
      <c r="O34" s="533">
        <v>2658.16</v>
      </c>
      <c r="P34" s="533">
        <v>1594.9</v>
      </c>
      <c r="Q34" s="533">
        <v>1063.26</v>
      </c>
      <c r="R34" s="533">
        <v>0</v>
      </c>
      <c r="S34" s="533">
        <v>3269.9600000000005</v>
      </c>
      <c r="T34" s="533">
        <v>2206.6999999999998</v>
      </c>
      <c r="U34" s="533">
        <v>1063.26</v>
      </c>
      <c r="V34" s="533">
        <v>0</v>
      </c>
    </row>
    <row r="35" spans="1:22" ht="21" customHeight="1">
      <c r="A35" s="815"/>
      <c r="B35" s="532" t="s">
        <v>460</v>
      </c>
      <c r="C35" s="536">
        <v>49</v>
      </c>
      <c r="D35" s="538">
        <v>39.200000000000003</v>
      </c>
      <c r="E35" s="536">
        <v>992</v>
      </c>
      <c r="F35" s="538">
        <v>496</v>
      </c>
      <c r="G35" s="539">
        <v>7568</v>
      </c>
      <c r="H35" s="539">
        <v>2616</v>
      </c>
      <c r="I35" s="539">
        <v>802</v>
      </c>
      <c r="J35" s="539">
        <v>4150</v>
      </c>
      <c r="K35" s="536">
        <v>7383</v>
      </c>
      <c r="L35" s="536">
        <v>2481</v>
      </c>
      <c r="M35" s="536">
        <v>1041</v>
      </c>
      <c r="N35" s="536">
        <v>3861</v>
      </c>
      <c r="O35" s="538">
        <v>2306.65</v>
      </c>
      <c r="P35" s="541">
        <v>1383.99</v>
      </c>
      <c r="Q35" s="538">
        <v>922.66000000000008</v>
      </c>
      <c r="R35" s="538"/>
      <c r="S35" s="538">
        <v>2841.8500000000004</v>
      </c>
      <c r="T35" s="542">
        <v>1919.19</v>
      </c>
      <c r="U35" s="538">
        <v>922.66000000000008</v>
      </c>
      <c r="V35" s="538">
        <v>0</v>
      </c>
    </row>
    <row r="36" spans="1:22" ht="21" customHeight="1">
      <c r="A36" s="815"/>
      <c r="B36" s="532" t="s">
        <v>488</v>
      </c>
      <c r="C36" s="536">
        <v>7</v>
      </c>
      <c r="D36" s="538">
        <v>5.6000000000000005</v>
      </c>
      <c r="E36" s="536">
        <v>142</v>
      </c>
      <c r="F36" s="538">
        <v>71</v>
      </c>
      <c r="G36" s="539">
        <v>1088</v>
      </c>
      <c r="H36" s="539">
        <v>474</v>
      </c>
      <c r="I36" s="539">
        <v>99</v>
      </c>
      <c r="J36" s="539">
        <v>515</v>
      </c>
      <c r="K36" s="536">
        <v>1070</v>
      </c>
      <c r="L36" s="536">
        <v>448</v>
      </c>
      <c r="M36" s="536">
        <v>132</v>
      </c>
      <c r="N36" s="536">
        <v>490</v>
      </c>
      <c r="O36" s="538">
        <v>351.51</v>
      </c>
      <c r="P36" s="541">
        <v>210.91</v>
      </c>
      <c r="Q36" s="538">
        <v>140.6</v>
      </c>
      <c r="R36" s="538"/>
      <c r="S36" s="538">
        <v>428.11</v>
      </c>
      <c r="T36" s="542">
        <v>287.51</v>
      </c>
      <c r="U36" s="538">
        <v>140.6</v>
      </c>
      <c r="V36" s="538">
        <v>0</v>
      </c>
    </row>
    <row r="37" spans="1:22" s="383" customFormat="1" ht="21" customHeight="1">
      <c r="A37" s="815">
        <v>100012</v>
      </c>
      <c r="B37" s="529" t="s">
        <v>33</v>
      </c>
      <c r="C37" s="533">
        <v>50</v>
      </c>
      <c r="D37" s="533">
        <v>40</v>
      </c>
      <c r="E37" s="533">
        <v>1021</v>
      </c>
      <c r="F37" s="533">
        <v>510.5</v>
      </c>
      <c r="G37" s="534">
        <v>7370</v>
      </c>
      <c r="H37" s="534">
        <v>2778</v>
      </c>
      <c r="I37" s="534">
        <v>744</v>
      </c>
      <c r="J37" s="534">
        <v>3848</v>
      </c>
      <c r="K37" s="533">
        <v>7168</v>
      </c>
      <c r="L37" s="533">
        <v>2606</v>
      </c>
      <c r="M37" s="533">
        <v>969</v>
      </c>
      <c r="N37" s="533">
        <v>3593</v>
      </c>
      <c r="O37" s="533">
        <v>2285.64</v>
      </c>
      <c r="P37" s="533">
        <v>1371.38</v>
      </c>
      <c r="Q37" s="533">
        <v>914.25999999999988</v>
      </c>
      <c r="R37" s="533">
        <v>0</v>
      </c>
      <c r="S37" s="533">
        <v>2836.14</v>
      </c>
      <c r="T37" s="533">
        <v>1921.88</v>
      </c>
      <c r="U37" s="533">
        <v>914.25999999999988</v>
      </c>
      <c r="V37" s="533">
        <v>0</v>
      </c>
    </row>
    <row r="38" spans="1:22" ht="21" customHeight="1">
      <c r="A38" s="815"/>
      <c r="B38" s="532" t="s">
        <v>461</v>
      </c>
      <c r="C38" s="536">
        <v>42</v>
      </c>
      <c r="D38" s="538">
        <v>33.6</v>
      </c>
      <c r="E38" s="536">
        <v>856</v>
      </c>
      <c r="F38" s="538">
        <v>428</v>
      </c>
      <c r="G38" s="539">
        <v>6162</v>
      </c>
      <c r="H38" s="539">
        <v>2375</v>
      </c>
      <c r="I38" s="539">
        <v>614</v>
      </c>
      <c r="J38" s="539">
        <v>3173</v>
      </c>
      <c r="K38" s="536">
        <v>5923</v>
      </c>
      <c r="L38" s="536">
        <v>2191</v>
      </c>
      <c r="M38" s="536">
        <v>793</v>
      </c>
      <c r="N38" s="536">
        <v>2939</v>
      </c>
      <c r="O38" s="538">
        <v>1909</v>
      </c>
      <c r="P38" s="541">
        <v>1145.4000000000001</v>
      </c>
      <c r="Q38" s="538">
        <v>763.59999999999991</v>
      </c>
      <c r="R38" s="538"/>
      <c r="S38" s="538">
        <v>2370.6</v>
      </c>
      <c r="T38" s="542">
        <v>1607</v>
      </c>
      <c r="U38" s="538">
        <v>763.59999999999991</v>
      </c>
      <c r="V38" s="538">
        <v>0</v>
      </c>
    </row>
    <row r="39" spans="1:22" ht="21" customHeight="1">
      <c r="A39" s="815"/>
      <c r="B39" s="532" t="s">
        <v>489</v>
      </c>
      <c r="C39" s="536">
        <v>8</v>
      </c>
      <c r="D39" s="538">
        <v>6.4</v>
      </c>
      <c r="E39" s="536">
        <v>165</v>
      </c>
      <c r="F39" s="538">
        <v>82.5</v>
      </c>
      <c r="G39" s="539">
        <v>1208</v>
      </c>
      <c r="H39" s="539">
        <v>403</v>
      </c>
      <c r="I39" s="539">
        <v>130</v>
      </c>
      <c r="J39" s="539">
        <v>675</v>
      </c>
      <c r="K39" s="536">
        <v>1245</v>
      </c>
      <c r="L39" s="536">
        <v>415</v>
      </c>
      <c r="M39" s="536">
        <v>176</v>
      </c>
      <c r="N39" s="536">
        <v>654</v>
      </c>
      <c r="O39" s="538">
        <v>376.64</v>
      </c>
      <c r="P39" s="541">
        <v>225.98</v>
      </c>
      <c r="Q39" s="538">
        <v>150.66</v>
      </c>
      <c r="R39" s="538"/>
      <c r="S39" s="538">
        <v>465.53999999999996</v>
      </c>
      <c r="T39" s="542">
        <v>314.88</v>
      </c>
      <c r="U39" s="538">
        <v>150.66</v>
      </c>
      <c r="V39" s="538">
        <v>0</v>
      </c>
    </row>
    <row r="40" spans="1:22" s="383" customFormat="1" ht="21" customHeight="1">
      <c r="A40" s="815">
        <v>100013</v>
      </c>
      <c r="B40" s="529" t="s">
        <v>33</v>
      </c>
      <c r="C40" s="533">
        <v>37</v>
      </c>
      <c r="D40" s="533">
        <v>29.6</v>
      </c>
      <c r="E40" s="533">
        <v>757</v>
      </c>
      <c r="F40" s="533">
        <v>378.5</v>
      </c>
      <c r="G40" s="534">
        <v>5065</v>
      </c>
      <c r="H40" s="534">
        <v>1754</v>
      </c>
      <c r="I40" s="534">
        <v>536</v>
      </c>
      <c r="J40" s="534">
        <v>2775</v>
      </c>
      <c r="K40" s="533">
        <v>5327</v>
      </c>
      <c r="L40" s="533">
        <v>1878</v>
      </c>
      <c r="M40" s="533">
        <v>732</v>
      </c>
      <c r="N40" s="533">
        <v>2717</v>
      </c>
      <c r="O40" s="533">
        <v>1612.3899999999999</v>
      </c>
      <c r="P40" s="533">
        <v>967.43000000000006</v>
      </c>
      <c r="Q40" s="533">
        <v>644.95999999999981</v>
      </c>
      <c r="R40" s="533">
        <v>0</v>
      </c>
      <c r="S40" s="533">
        <v>2020.4899999999998</v>
      </c>
      <c r="T40" s="533">
        <v>1375.53</v>
      </c>
      <c r="U40" s="533">
        <v>644.95999999999981</v>
      </c>
      <c r="V40" s="533">
        <v>0</v>
      </c>
    </row>
    <row r="41" spans="1:22" ht="21" customHeight="1">
      <c r="A41" s="815"/>
      <c r="B41" s="532" t="s">
        <v>462</v>
      </c>
      <c r="C41" s="536">
        <v>27</v>
      </c>
      <c r="D41" s="538">
        <v>21.6</v>
      </c>
      <c r="E41" s="536">
        <v>562</v>
      </c>
      <c r="F41" s="538">
        <v>281</v>
      </c>
      <c r="G41" s="539">
        <v>3713</v>
      </c>
      <c r="H41" s="539">
        <v>1238</v>
      </c>
      <c r="I41" s="539">
        <v>401</v>
      </c>
      <c r="J41" s="539">
        <v>2074</v>
      </c>
      <c r="K41" s="536">
        <v>3860</v>
      </c>
      <c r="L41" s="536">
        <v>1287</v>
      </c>
      <c r="M41" s="536">
        <v>546</v>
      </c>
      <c r="N41" s="536">
        <v>2027</v>
      </c>
      <c r="O41" s="538">
        <v>1162.8699999999999</v>
      </c>
      <c r="P41" s="541">
        <v>697.72</v>
      </c>
      <c r="Q41" s="538">
        <v>465.14999999999986</v>
      </c>
      <c r="R41" s="538"/>
      <c r="S41" s="538">
        <v>1465.4699999999998</v>
      </c>
      <c r="T41" s="542">
        <v>1000.32</v>
      </c>
      <c r="U41" s="538">
        <v>465.14999999999986</v>
      </c>
      <c r="V41" s="538">
        <v>0</v>
      </c>
    </row>
    <row r="42" spans="1:22" ht="21" customHeight="1">
      <c r="A42" s="815"/>
      <c r="B42" s="532" t="s">
        <v>490</v>
      </c>
      <c r="C42" s="536">
        <v>10</v>
      </c>
      <c r="D42" s="538">
        <v>8</v>
      </c>
      <c r="E42" s="536">
        <v>195</v>
      </c>
      <c r="F42" s="538">
        <v>97.5</v>
      </c>
      <c r="G42" s="539">
        <v>1352</v>
      </c>
      <c r="H42" s="539">
        <v>516</v>
      </c>
      <c r="I42" s="539">
        <v>135</v>
      </c>
      <c r="J42" s="539">
        <v>701</v>
      </c>
      <c r="K42" s="536">
        <v>1467</v>
      </c>
      <c r="L42" s="536">
        <v>591</v>
      </c>
      <c r="M42" s="536">
        <v>186</v>
      </c>
      <c r="N42" s="536">
        <v>690</v>
      </c>
      <c r="O42" s="538">
        <v>449.52</v>
      </c>
      <c r="P42" s="541">
        <v>269.70999999999998</v>
      </c>
      <c r="Q42" s="538">
        <v>179.81</v>
      </c>
      <c r="R42" s="538"/>
      <c r="S42" s="538">
        <v>555.02</v>
      </c>
      <c r="T42" s="542">
        <v>375.21</v>
      </c>
      <c r="U42" s="538">
        <v>179.81</v>
      </c>
      <c r="V42" s="538">
        <v>0</v>
      </c>
    </row>
    <row r="43" spans="1:22" s="383" customFormat="1" ht="21" customHeight="1">
      <c r="A43" s="815">
        <v>100014</v>
      </c>
      <c r="B43" s="529" t="s">
        <v>33</v>
      </c>
      <c r="C43" s="533">
        <v>33</v>
      </c>
      <c r="D43" s="533">
        <v>26.400000000000002</v>
      </c>
      <c r="E43" s="533">
        <v>672</v>
      </c>
      <c r="F43" s="533">
        <v>336</v>
      </c>
      <c r="G43" s="534">
        <v>4585</v>
      </c>
      <c r="H43" s="534">
        <v>2005</v>
      </c>
      <c r="I43" s="534">
        <v>418</v>
      </c>
      <c r="J43" s="534">
        <v>2162</v>
      </c>
      <c r="K43" s="533">
        <v>4692</v>
      </c>
      <c r="L43" s="533">
        <v>1798</v>
      </c>
      <c r="M43" s="533">
        <v>615</v>
      </c>
      <c r="N43" s="533">
        <v>2279</v>
      </c>
      <c r="O43" s="533">
        <v>1495.62</v>
      </c>
      <c r="P43" s="533">
        <v>897.37</v>
      </c>
      <c r="Q43" s="533">
        <v>598.24999999999989</v>
      </c>
      <c r="R43" s="533">
        <v>0</v>
      </c>
      <c r="S43" s="533">
        <v>1858.0199999999998</v>
      </c>
      <c r="T43" s="533">
        <v>1259.77</v>
      </c>
      <c r="U43" s="533">
        <v>598.24999999999989</v>
      </c>
      <c r="V43" s="533">
        <v>0</v>
      </c>
    </row>
    <row r="44" spans="1:22" ht="21" customHeight="1">
      <c r="A44" s="815"/>
      <c r="B44" s="532" t="s">
        <v>463</v>
      </c>
      <c r="C44" s="536">
        <v>27</v>
      </c>
      <c r="D44" s="538">
        <v>21.6</v>
      </c>
      <c r="E44" s="536">
        <v>551</v>
      </c>
      <c r="F44" s="538">
        <v>275.5</v>
      </c>
      <c r="G44" s="539">
        <v>3634</v>
      </c>
      <c r="H44" s="539">
        <v>1655</v>
      </c>
      <c r="I44" s="539">
        <v>321</v>
      </c>
      <c r="J44" s="539">
        <v>1658</v>
      </c>
      <c r="K44" s="536">
        <v>3780</v>
      </c>
      <c r="L44" s="536">
        <v>1459</v>
      </c>
      <c r="M44" s="536">
        <v>493</v>
      </c>
      <c r="N44" s="536">
        <v>1828</v>
      </c>
      <c r="O44" s="538">
        <v>1202.8499999999999</v>
      </c>
      <c r="P44" s="541">
        <v>721.71</v>
      </c>
      <c r="Q44" s="538">
        <v>481.13999999999987</v>
      </c>
      <c r="R44" s="538"/>
      <c r="S44" s="538">
        <v>1499.9499999999998</v>
      </c>
      <c r="T44" s="542">
        <v>1018.8100000000001</v>
      </c>
      <c r="U44" s="538">
        <v>481.13999999999987</v>
      </c>
      <c r="V44" s="538">
        <v>0</v>
      </c>
    </row>
    <row r="45" spans="1:22" ht="21" customHeight="1">
      <c r="A45" s="815"/>
      <c r="B45" s="532" t="s">
        <v>491</v>
      </c>
      <c r="C45" s="536">
        <v>6</v>
      </c>
      <c r="D45" s="538">
        <v>4.8000000000000007</v>
      </c>
      <c r="E45" s="536">
        <v>121</v>
      </c>
      <c r="F45" s="538">
        <v>60.5</v>
      </c>
      <c r="G45" s="539">
        <v>951</v>
      </c>
      <c r="H45" s="539">
        <v>350</v>
      </c>
      <c r="I45" s="539">
        <v>97</v>
      </c>
      <c r="J45" s="539">
        <v>504</v>
      </c>
      <c r="K45" s="536">
        <v>912</v>
      </c>
      <c r="L45" s="536">
        <v>339</v>
      </c>
      <c r="M45" s="536">
        <v>122</v>
      </c>
      <c r="N45" s="536">
        <v>451</v>
      </c>
      <c r="O45" s="538">
        <v>292.77</v>
      </c>
      <c r="P45" s="541">
        <v>175.66</v>
      </c>
      <c r="Q45" s="538">
        <v>117.10999999999999</v>
      </c>
      <c r="R45" s="538"/>
      <c r="S45" s="538">
        <v>358.07</v>
      </c>
      <c r="T45" s="542">
        <v>240.96</v>
      </c>
      <c r="U45" s="538">
        <v>117.10999999999999</v>
      </c>
      <c r="V45" s="538">
        <v>0</v>
      </c>
    </row>
    <row r="46" spans="1:22" s="383" customFormat="1" ht="21" customHeight="1">
      <c r="A46" s="815">
        <v>100015</v>
      </c>
      <c r="B46" s="529" t="s">
        <v>33</v>
      </c>
      <c r="C46" s="533">
        <v>33</v>
      </c>
      <c r="D46" s="533">
        <v>26.4</v>
      </c>
      <c r="E46" s="533">
        <v>669</v>
      </c>
      <c r="F46" s="533">
        <v>334.5</v>
      </c>
      <c r="G46" s="534">
        <v>4806</v>
      </c>
      <c r="H46" s="534">
        <v>2547</v>
      </c>
      <c r="I46" s="534">
        <v>366</v>
      </c>
      <c r="J46" s="534">
        <v>1893</v>
      </c>
      <c r="K46" s="533">
        <v>4701</v>
      </c>
      <c r="L46" s="533">
        <v>1734</v>
      </c>
      <c r="M46" s="533">
        <v>630</v>
      </c>
      <c r="N46" s="533">
        <v>2337</v>
      </c>
      <c r="O46" s="533">
        <v>1571.46</v>
      </c>
      <c r="P46" s="533">
        <v>942.88</v>
      </c>
      <c r="Q46" s="533">
        <v>628.58000000000004</v>
      </c>
      <c r="R46" s="533">
        <v>0</v>
      </c>
      <c r="S46" s="533">
        <v>1932.3600000000001</v>
      </c>
      <c r="T46" s="533">
        <v>1303.78</v>
      </c>
      <c r="U46" s="533">
        <v>628.58000000000004</v>
      </c>
      <c r="V46" s="533">
        <v>0</v>
      </c>
    </row>
    <row r="47" spans="1:22" ht="21" customHeight="1">
      <c r="A47" s="815"/>
      <c r="B47" s="532" t="s">
        <v>464</v>
      </c>
      <c r="C47" s="536">
        <v>25</v>
      </c>
      <c r="D47" s="538">
        <v>20</v>
      </c>
      <c r="E47" s="536">
        <v>503</v>
      </c>
      <c r="F47" s="538">
        <v>251.5</v>
      </c>
      <c r="G47" s="539">
        <v>3557</v>
      </c>
      <c r="H47" s="539">
        <v>1994</v>
      </c>
      <c r="I47" s="539">
        <v>253</v>
      </c>
      <c r="J47" s="539">
        <v>1310</v>
      </c>
      <c r="K47" s="536">
        <v>3447</v>
      </c>
      <c r="L47" s="536">
        <v>1284</v>
      </c>
      <c r="M47" s="536">
        <v>459</v>
      </c>
      <c r="N47" s="536">
        <v>1704</v>
      </c>
      <c r="O47" s="538">
        <v>1170.18</v>
      </c>
      <c r="P47" s="541">
        <v>702.11</v>
      </c>
      <c r="Q47" s="538">
        <v>468.07000000000005</v>
      </c>
      <c r="R47" s="538"/>
      <c r="S47" s="538">
        <v>1441.68</v>
      </c>
      <c r="T47" s="542">
        <v>973.61</v>
      </c>
      <c r="U47" s="538">
        <v>468.07000000000005</v>
      </c>
      <c r="V47" s="538">
        <v>0</v>
      </c>
    </row>
    <row r="48" spans="1:22" ht="21" customHeight="1">
      <c r="A48" s="815"/>
      <c r="B48" s="532" t="s">
        <v>492</v>
      </c>
      <c r="C48" s="536">
        <v>8</v>
      </c>
      <c r="D48" s="538">
        <v>6.4</v>
      </c>
      <c r="E48" s="536">
        <v>166</v>
      </c>
      <c r="F48" s="538">
        <v>83</v>
      </c>
      <c r="G48" s="539">
        <v>1249</v>
      </c>
      <c r="H48" s="539">
        <v>553</v>
      </c>
      <c r="I48" s="539">
        <v>113</v>
      </c>
      <c r="J48" s="539">
        <v>583</v>
      </c>
      <c r="K48" s="536">
        <v>1254</v>
      </c>
      <c r="L48" s="536">
        <v>450</v>
      </c>
      <c r="M48" s="536">
        <v>171</v>
      </c>
      <c r="N48" s="536">
        <v>633</v>
      </c>
      <c r="O48" s="538">
        <v>401.28</v>
      </c>
      <c r="P48" s="541">
        <v>240.77</v>
      </c>
      <c r="Q48" s="538">
        <v>160.50999999999996</v>
      </c>
      <c r="R48" s="538"/>
      <c r="S48" s="538">
        <v>490.67999999999995</v>
      </c>
      <c r="T48" s="542">
        <v>330.16999999999996</v>
      </c>
      <c r="U48" s="538">
        <v>160.50999999999996</v>
      </c>
      <c r="V48" s="538">
        <v>0</v>
      </c>
    </row>
    <row r="49" spans="1:22" ht="21" customHeight="1">
      <c r="A49" s="535">
        <v>100016</v>
      </c>
      <c r="B49" s="532" t="s">
        <v>493</v>
      </c>
      <c r="C49" s="536">
        <v>27</v>
      </c>
      <c r="D49" s="538">
        <v>21.6</v>
      </c>
      <c r="E49" s="536">
        <v>558</v>
      </c>
      <c r="F49" s="538">
        <v>279</v>
      </c>
      <c r="G49" s="539">
        <v>4292</v>
      </c>
      <c r="H49" s="539">
        <v>2094</v>
      </c>
      <c r="I49" s="539">
        <v>356</v>
      </c>
      <c r="J49" s="539">
        <v>1842</v>
      </c>
      <c r="K49" s="536">
        <v>4220</v>
      </c>
      <c r="L49" s="536">
        <v>2080</v>
      </c>
      <c r="M49" s="536">
        <v>455</v>
      </c>
      <c r="N49" s="536">
        <v>1685</v>
      </c>
      <c r="O49" s="538">
        <v>1440.07</v>
      </c>
      <c r="P49" s="541">
        <v>864.04</v>
      </c>
      <c r="Q49" s="538">
        <v>576.03</v>
      </c>
      <c r="R49" s="538"/>
      <c r="S49" s="538">
        <v>1740.6699999999998</v>
      </c>
      <c r="T49" s="542">
        <v>1164.6399999999999</v>
      </c>
      <c r="U49" s="538">
        <v>576.03</v>
      </c>
      <c r="V49" s="538">
        <v>0</v>
      </c>
    </row>
    <row r="50" spans="1:22" s="383" customFormat="1" ht="21" customHeight="1">
      <c r="A50" s="815">
        <v>100017</v>
      </c>
      <c r="B50" s="529" t="s">
        <v>33</v>
      </c>
      <c r="C50" s="533">
        <v>36</v>
      </c>
      <c r="D50" s="533">
        <v>28.8</v>
      </c>
      <c r="E50" s="533">
        <v>698</v>
      </c>
      <c r="F50" s="533">
        <v>349</v>
      </c>
      <c r="G50" s="534">
        <v>4295</v>
      </c>
      <c r="H50" s="534">
        <v>2166</v>
      </c>
      <c r="I50" s="534">
        <v>345</v>
      </c>
      <c r="J50" s="534">
        <v>1784</v>
      </c>
      <c r="K50" s="533">
        <v>5412</v>
      </c>
      <c r="L50" s="533">
        <v>2101</v>
      </c>
      <c r="M50" s="533">
        <v>703</v>
      </c>
      <c r="N50" s="533">
        <v>2608</v>
      </c>
      <c r="O50" s="533">
        <v>1594.78</v>
      </c>
      <c r="P50" s="533">
        <v>956.87</v>
      </c>
      <c r="Q50" s="533">
        <v>637.90999999999985</v>
      </c>
      <c r="R50" s="533">
        <v>0</v>
      </c>
      <c r="S50" s="533">
        <v>1972.58</v>
      </c>
      <c r="T50" s="533">
        <v>1334.67</v>
      </c>
      <c r="U50" s="533">
        <v>637.90999999999985</v>
      </c>
      <c r="V50" s="533">
        <v>0</v>
      </c>
    </row>
    <row r="51" spans="1:22" ht="21" customHeight="1">
      <c r="A51" s="815"/>
      <c r="B51" s="532" t="s">
        <v>208</v>
      </c>
      <c r="C51" s="536">
        <v>30</v>
      </c>
      <c r="D51" s="538">
        <v>24</v>
      </c>
      <c r="E51" s="536">
        <v>586</v>
      </c>
      <c r="F51" s="538">
        <v>293</v>
      </c>
      <c r="G51" s="539">
        <v>3435</v>
      </c>
      <c r="H51" s="539">
        <v>1626</v>
      </c>
      <c r="I51" s="539">
        <v>293</v>
      </c>
      <c r="J51" s="539">
        <v>1516</v>
      </c>
      <c r="K51" s="536">
        <v>4566</v>
      </c>
      <c r="L51" s="536">
        <v>1652</v>
      </c>
      <c r="M51" s="536">
        <v>619</v>
      </c>
      <c r="N51" s="536">
        <v>2295</v>
      </c>
      <c r="O51" s="538">
        <v>1290.8499999999999</v>
      </c>
      <c r="P51" s="541">
        <v>774.51</v>
      </c>
      <c r="Q51" s="538">
        <v>516.33999999999992</v>
      </c>
      <c r="R51" s="538"/>
      <c r="S51" s="538">
        <v>1607.85</v>
      </c>
      <c r="T51" s="542">
        <v>1091.51</v>
      </c>
      <c r="U51" s="538">
        <v>516.33999999999992</v>
      </c>
      <c r="V51" s="538">
        <v>0</v>
      </c>
    </row>
    <row r="52" spans="1:22" ht="21" customHeight="1">
      <c r="A52" s="815"/>
      <c r="B52" s="532" t="s">
        <v>494</v>
      </c>
      <c r="C52" s="536">
        <v>6</v>
      </c>
      <c r="D52" s="538">
        <v>4.8000000000000007</v>
      </c>
      <c r="E52" s="536">
        <v>112</v>
      </c>
      <c r="F52" s="538">
        <v>56</v>
      </c>
      <c r="G52" s="539">
        <v>860</v>
      </c>
      <c r="H52" s="539">
        <v>540</v>
      </c>
      <c r="I52" s="539">
        <v>52</v>
      </c>
      <c r="J52" s="539">
        <v>268</v>
      </c>
      <c r="K52" s="536">
        <v>846</v>
      </c>
      <c r="L52" s="536">
        <v>449</v>
      </c>
      <c r="M52" s="536">
        <v>84</v>
      </c>
      <c r="N52" s="536">
        <v>313</v>
      </c>
      <c r="O52" s="538">
        <v>303.93</v>
      </c>
      <c r="P52" s="541">
        <v>182.36</v>
      </c>
      <c r="Q52" s="538">
        <v>121.57</v>
      </c>
      <c r="R52" s="538"/>
      <c r="S52" s="538">
        <v>364.73</v>
      </c>
      <c r="T52" s="542">
        <v>243.16000000000003</v>
      </c>
      <c r="U52" s="538">
        <v>121.57</v>
      </c>
      <c r="V52" s="538">
        <v>0</v>
      </c>
    </row>
    <row r="53" spans="1:22" ht="21" customHeight="1">
      <c r="A53" s="535">
        <v>100018</v>
      </c>
      <c r="B53" s="532" t="s">
        <v>221</v>
      </c>
      <c r="C53" s="536">
        <v>40</v>
      </c>
      <c r="D53" s="538">
        <v>32</v>
      </c>
      <c r="E53" s="536">
        <v>811</v>
      </c>
      <c r="F53" s="538">
        <v>405.5</v>
      </c>
      <c r="G53" s="539">
        <v>5666</v>
      </c>
      <c r="H53" s="539">
        <v>3230</v>
      </c>
      <c r="I53" s="539">
        <v>395</v>
      </c>
      <c r="J53" s="539">
        <v>2041</v>
      </c>
      <c r="K53" s="536">
        <v>5661</v>
      </c>
      <c r="L53" s="536">
        <v>3119</v>
      </c>
      <c r="M53" s="536">
        <v>540</v>
      </c>
      <c r="N53" s="536">
        <v>2002</v>
      </c>
      <c r="O53" s="538">
        <v>1995.79</v>
      </c>
      <c r="P53" s="541">
        <v>1197.47</v>
      </c>
      <c r="Q53" s="538">
        <v>798.31999999999994</v>
      </c>
      <c r="R53" s="538"/>
      <c r="S53" s="538">
        <v>2433.29</v>
      </c>
      <c r="T53" s="542">
        <v>1634.97</v>
      </c>
      <c r="U53" s="538">
        <v>798.31999999999994</v>
      </c>
      <c r="V53" s="538">
        <v>0</v>
      </c>
    </row>
    <row r="54" spans="1:22" ht="21" customHeight="1">
      <c r="A54" s="535">
        <v>100019</v>
      </c>
      <c r="B54" s="532" t="s">
        <v>222</v>
      </c>
      <c r="C54" s="536">
        <v>26</v>
      </c>
      <c r="D54" s="538">
        <v>20.8</v>
      </c>
      <c r="E54" s="536">
        <v>526</v>
      </c>
      <c r="F54" s="538">
        <v>263</v>
      </c>
      <c r="G54" s="539">
        <v>3575</v>
      </c>
      <c r="H54" s="539">
        <v>2026</v>
      </c>
      <c r="I54" s="539">
        <v>251</v>
      </c>
      <c r="J54" s="539">
        <v>1298</v>
      </c>
      <c r="K54" s="536">
        <v>4025</v>
      </c>
      <c r="L54" s="536">
        <v>2104</v>
      </c>
      <c r="M54" s="536">
        <v>408</v>
      </c>
      <c r="N54" s="536">
        <v>1513</v>
      </c>
      <c r="O54" s="538">
        <v>1326.55</v>
      </c>
      <c r="P54" s="541">
        <v>795.93</v>
      </c>
      <c r="Q54" s="538">
        <v>530.62</v>
      </c>
      <c r="R54" s="538"/>
      <c r="S54" s="538">
        <v>1610.35</v>
      </c>
      <c r="T54" s="542">
        <v>1079.7299999999998</v>
      </c>
      <c r="U54" s="538">
        <v>530.62</v>
      </c>
      <c r="V54" s="538">
        <v>0</v>
      </c>
    </row>
    <row r="55" spans="1:22" s="383" customFormat="1" ht="21" customHeight="1">
      <c r="A55" s="815">
        <v>100020</v>
      </c>
      <c r="B55" s="529" t="s">
        <v>33</v>
      </c>
      <c r="C55" s="533">
        <v>36</v>
      </c>
      <c r="D55" s="533">
        <v>28.800000000000004</v>
      </c>
      <c r="E55" s="533">
        <v>713</v>
      </c>
      <c r="F55" s="533">
        <v>356.5</v>
      </c>
      <c r="G55" s="534">
        <v>4650</v>
      </c>
      <c r="H55" s="534">
        <v>2336</v>
      </c>
      <c r="I55" s="534">
        <v>375</v>
      </c>
      <c r="J55" s="534">
        <v>1939</v>
      </c>
      <c r="K55" s="533">
        <v>5018</v>
      </c>
      <c r="L55" s="533">
        <v>2392</v>
      </c>
      <c r="M55" s="533">
        <v>558</v>
      </c>
      <c r="N55" s="533">
        <v>2068</v>
      </c>
      <c r="O55" s="533">
        <v>1634.8799999999999</v>
      </c>
      <c r="P55" s="533">
        <v>980.93000000000006</v>
      </c>
      <c r="Q55" s="533">
        <v>653.94999999999982</v>
      </c>
      <c r="R55" s="533">
        <v>0</v>
      </c>
      <c r="S55" s="533">
        <v>2020.18</v>
      </c>
      <c r="T55" s="533">
        <v>1366.23</v>
      </c>
      <c r="U55" s="533">
        <v>653.94999999999982</v>
      </c>
      <c r="V55" s="533">
        <v>0</v>
      </c>
    </row>
    <row r="56" spans="1:22" ht="21" customHeight="1">
      <c r="A56" s="815"/>
      <c r="B56" s="532" t="s">
        <v>219</v>
      </c>
      <c r="C56" s="536">
        <v>28</v>
      </c>
      <c r="D56" s="538">
        <v>22.400000000000002</v>
      </c>
      <c r="E56" s="536">
        <v>560</v>
      </c>
      <c r="F56" s="538">
        <v>280</v>
      </c>
      <c r="G56" s="539">
        <v>3469</v>
      </c>
      <c r="H56" s="539">
        <v>1786</v>
      </c>
      <c r="I56" s="539">
        <v>273</v>
      </c>
      <c r="J56" s="539">
        <v>1410</v>
      </c>
      <c r="K56" s="536">
        <v>3863</v>
      </c>
      <c r="L56" s="536">
        <v>1853</v>
      </c>
      <c r="M56" s="536">
        <v>427</v>
      </c>
      <c r="N56" s="536">
        <v>1583</v>
      </c>
      <c r="O56" s="538">
        <v>1245.31</v>
      </c>
      <c r="P56" s="541">
        <v>747.19</v>
      </c>
      <c r="Q56" s="538">
        <v>498.11999999999989</v>
      </c>
      <c r="R56" s="538"/>
      <c r="S56" s="538">
        <v>1547.71</v>
      </c>
      <c r="T56" s="542">
        <v>1049.5900000000001</v>
      </c>
      <c r="U56" s="538">
        <v>498.11999999999989</v>
      </c>
      <c r="V56" s="538">
        <v>0</v>
      </c>
    </row>
    <row r="57" spans="1:22" ht="21" customHeight="1">
      <c r="A57" s="815"/>
      <c r="B57" s="532" t="s">
        <v>495</v>
      </c>
      <c r="C57" s="536">
        <v>8</v>
      </c>
      <c r="D57" s="538">
        <v>6.4</v>
      </c>
      <c r="E57" s="536">
        <v>153</v>
      </c>
      <c r="F57" s="538">
        <v>76.5</v>
      </c>
      <c r="G57" s="539">
        <v>1181</v>
      </c>
      <c r="H57" s="539">
        <v>550</v>
      </c>
      <c r="I57" s="539">
        <v>102</v>
      </c>
      <c r="J57" s="539">
        <v>529</v>
      </c>
      <c r="K57" s="536">
        <v>1155</v>
      </c>
      <c r="L57" s="536">
        <v>539</v>
      </c>
      <c r="M57" s="536">
        <v>131</v>
      </c>
      <c r="N57" s="536">
        <v>485</v>
      </c>
      <c r="O57" s="538">
        <v>389.57</v>
      </c>
      <c r="P57" s="541">
        <v>233.74</v>
      </c>
      <c r="Q57" s="538">
        <v>155.82999999999998</v>
      </c>
      <c r="R57" s="538"/>
      <c r="S57" s="538">
        <v>472.46999999999997</v>
      </c>
      <c r="T57" s="542">
        <v>316.64</v>
      </c>
      <c r="U57" s="538">
        <v>155.82999999999998</v>
      </c>
      <c r="V57" s="538">
        <v>0</v>
      </c>
    </row>
    <row r="58" spans="1:22" ht="21" customHeight="1">
      <c r="A58" s="535">
        <v>100021</v>
      </c>
      <c r="B58" s="532" t="s">
        <v>496</v>
      </c>
      <c r="C58" s="536">
        <v>21</v>
      </c>
      <c r="D58" s="538">
        <v>16.8</v>
      </c>
      <c r="E58" s="536">
        <v>433</v>
      </c>
      <c r="F58" s="538">
        <v>216.5</v>
      </c>
      <c r="G58" s="539">
        <v>3315</v>
      </c>
      <c r="H58" s="539">
        <v>1675</v>
      </c>
      <c r="I58" s="539">
        <v>266</v>
      </c>
      <c r="J58" s="539">
        <v>1374</v>
      </c>
      <c r="K58" s="536">
        <v>3307</v>
      </c>
      <c r="L58" s="536">
        <v>1688</v>
      </c>
      <c r="M58" s="536">
        <v>344</v>
      </c>
      <c r="N58" s="536">
        <v>1275</v>
      </c>
      <c r="O58" s="538">
        <v>1131.9000000000001</v>
      </c>
      <c r="P58" s="541">
        <v>679.14</v>
      </c>
      <c r="Q58" s="538">
        <v>452.7600000000001</v>
      </c>
      <c r="R58" s="538"/>
      <c r="S58" s="538">
        <v>1365.2</v>
      </c>
      <c r="T58" s="542">
        <v>912.43999999999994</v>
      </c>
      <c r="U58" s="538">
        <v>452.7600000000001</v>
      </c>
      <c r="V58" s="538">
        <v>0</v>
      </c>
    </row>
    <row r="59" spans="1:22" ht="21" customHeight="1">
      <c r="A59" s="535">
        <v>100022</v>
      </c>
      <c r="B59" s="532" t="s">
        <v>465</v>
      </c>
      <c r="C59" s="536">
        <v>25</v>
      </c>
      <c r="D59" s="538">
        <v>20</v>
      </c>
      <c r="E59" s="536">
        <v>521</v>
      </c>
      <c r="F59" s="538">
        <v>260.5</v>
      </c>
      <c r="G59" s="539">
        <v>3552</v>
      </c>
      <c r="H59" s="539">
        <v>1925</v>
      </c>
      <c r="I59" s="539">
        <v>264</v>
      </c>
      <c r="J59" s="539">
        <v>1363</v>
      </c>
      <c r="K59" s="536">
        <v>3568</v>
      </c>
      <c r="L59" s="536">
        <v>1553</v>
      </c>
      <c r="M59" s="536">
        <v>428</v>
      </c>
      <c r="N59" s="536">
        <v>1587</v>
      </c>
      <c r="O59" s="538">
        <v>1203.8399999999999</v>
      </c>
      <c r="P59" s="541">
        <v>722.3</v>
      </c>
      <c r="Q59" s="538">
        <v>481.53999999999996</v>
      </c>
      <c r="R59" s="538"/>
      <c r="S59" s="538">
        <v>1484.34</v>
      </c>
      <c r="T59" s="542">
        <v>1002.8</v>
      </c>
      <c r="U59" s="538">
        <v>481.53999999999996</v>
      </c>
      <c r="V59" s="538">
        <v>0</v>
      </c>
    </row>
    <row r="60" spans="1:22" ht="21" customHeight="1">
      <c r="A60" s="535">
        <v>100023</v>
      </c>
      <c r="B60" s="532" t="s">
        <v>207</v>
      </c>
      <c r="C60" s="536">
        <v>26</v>
      </c>
      <c r="D60" s="538">
        <v>20.8</v>
      </c>
      <c r="E60" s="536">
        <v>502</v>
      </c>
      <c r="F60" s="538">
        <v>251</v>
      </c>
      <c r="G60" s="539">
        <v>2594</v>
      </c>
      <c r="H60" s="539">
        <v>1543</v>
      </c>
      <c r="I60" s="539">
        <v>170</v>
      </c>
      <c r="J60" s="539">
        <v>881</v>
      </c>
      <c r="K60" s="536">
        <v>4011</v>
      </c>
      <c r="L60" s="536">
        <v>1496</v>
      </c>
      <c r="M60" s="536">
        <v>534</v>
      </c>
      <c r="N60" s="536">
        <v>1981</v>
      </c>
      <c r="O60" s="538">
        <v>1099.56</v>
      </c>
      <c r="P60" s="541">
        <v>659.74</v>
      </c>
      <c r="Q60" s="538">
        <v>439.81999999999994</v>
      </c>
      <c r="R60" s="538"/>
      <c r="S60" s="538">
        <v>1371.36</v>
      </c>
      <c r="T60" s="542">
        <v>931.54</v>
      </c>
      <c r="U60" s="538">
        <v>439.81999999999994</v>
      </c>
      <c r="V60" s="538">
        <v>0</v>
      </c>
    </row>
    <row r="61" spans="1:22" ht="21" customHeight="1">
      <c r="A61" s="535">
        <v>100024</v>
      </c>
      <c r="B61" s="532" t="s">
        <v>220</v>
      </c>
      <c r="C61" s="536">
        <v>30</v>
      </c>
      <c r="D61" s="538">
        <v>24</v>
      </c>
      <c r="E61" s="536">
        <v>620</v>
      </c>
      <c r="F61" s="538">
        <v>310</v>
      </c>
      <c r="G61" s="539">
        <v>3995</v>
      </c>
      <c r="H61" s="539">
        <v>1374</v>
      </c>
      <c r="I61" s="539">
        <v>425</v>
      </c>
      <c r="J61" s="539">
        <v>2196</v>
      </c>
      <c r="K61" s="536">
        <v>4247</v>
      </c>
      <c r="L61" s="536">
        <v>1751</v>
      </c>
      <c r="M61" s="536">
        <v>530</v>
      </c>
      <c r="N61" s="536">
        <v>1966</v>
      </c>
      <c r="O61" s="538">
        <v>1302.9000000000001</v>
      </c>
      <c r="P61" s="541">
        <v>781.74</v>
      </c>
      <c r="Q61" s="538">
        <v>521.16000000000008</v>
      </c>
      <c r="R61" s="538"/>
      <c r="S61" s="538">
        <v>1636.9</v>
      </c>
      <c r="T61" s="542">
        <v>1115.74</v>
      </c>
      <c r="U61" s="538">
        <v>521.16000000000008</v>
      </c>
      <c r="V61" s="538">
        <v>0</v>
      </c>
    </row>
    <row r="62" spans="1:22" ht="21" customHeight="1">
      <c r="A62" s="535">
        <v>100025</v>
      </c>
      <c r="B62" s="532" t="s">
        <v>497</v>
      </c>
      <c r="C62" s="536">
        <v>21</v>
      </c>
      <c r="D62" s="538">
        <v>16.8</v>
      </c>
      <c r="E62" s="536">
        <v>619</v>
      </c>
      <c r="F62" s="538">
        <v>309.5</v>
      </c>
      <c r="G62" s="539">
        <v>4377</v>
      </c>
      <c r="H62" s="539">
        <v>2360</v>
      </c>
      <c r="I62" s="539">
        <v>327</v>
      </c>
      <c r="J62" s="539">
        <v>1690</v>
      </c>
      <c r="K62" s="536">
        <v>4449</v>
      </c>
      <c r="L62" s="536">
        <v>2238</v>
      </c>
      <c r="M62" s="536">
        <v>470</v>
      </c>
      <c r="N62" s="536">
        <v>1741</v>
      </c>
      <c r="O62" s="538">
        <v>1520.48</v>
      </c>
      <c r="P62" s="541">
        <v>912.29</v>
      </c>
      <c r="Q62" s="538">
        <v>608.19000000000005</v>
      </c>
      <c r="R62" s="538"/>
      <c r="S62" s="538">
        <v>1846.78</v>
      </c>
      <c r="T62" s="542">
        <v>1238.5899999999999</v>
      </c>
      <c r="U62" s="538">
        <v>608.19000000000005</v>
      </c>
      <c r="V62" s="538">
        <v>0</v>
      </c>
    </row>
    <row r="63" spans="1:22" ht="21" customHeight="1">
      <c r="A63" s="535">
        <v>100026</v>
      </c>
      <c r="B63" s="532" t="s">
        <v>498</v>
      </c>
      <c r="C63" s="536">
        <v>26</v>
      </c>
      <c r="D63" s="538">
        <v>20.8</v>
      </c>
      <c r="E63" s="536">
        <v>527</v>
      </c>
      <c r="F63" s="538">
        <v>263.5</v>
      </c>
      <c r="G63" s="539">
        <v>4042</v>
      </c>
      <c r="H63" s="539">
        <v>1660</v>
      </c>
      <c r="I63" s="539">
        <v>386</v>
      </c>
      <c r="J63" s="539">
        <v>1996</v>
      </c>
      <c r="K63" s="536">
        <v>3974</v>
      </c>
      <c r="L63" s="536">
        <v>1803</v>
      </c>
      <c r="M63" s="536">
        <v>461</v>
      </c>
      <c r="N63" s="536">
        <v>1710</v>
      </c>
      <c r="O63" s="538">
        <v>1309.28</v>
      </c>
      <c r="P63" s="541">
        <v>785.57</v>
      </c>
      <c r="Q63" s="538">
        <v>523.70999999999992</v>
      </c>
      <c r="R63" s="538"/>
      <c r="S63" s="538">
        <v>1593.58</v>
      </c>
      <c r="T63" s="542">
        <v>1069.8700000000001</v>
      </c>
      <c r="U63" s="538">
        <v>523.70999999999992</v>
      </c>
      <c r="V63" s="538">
        <v>0</v>
      </c>
    </row>
    <row r="64" spans="1:22" ht="21" customHeight="1">
      <c r="A64" s="535">
        <v>100027</v>
      </c>
      <c r="B64" s="532" t="s">
        <v>499</v>
      </c>
      <c r="C64" s="536">
        <v>22</v>
      </c>
      <c r="D64" s="538">
        <v>17.600000000000001</v>
      </c>
      <c r="E64" s="536">
        <v>452</v>
      </c>
      <c r="F64" s="538">
        <v>226</v>
      </c>
      <c r="G64" s="539">
        <v>3032</v>
      </c>
      <c r="H64" s="539">
        <v>1182</v>
      </c>
      <c r="I64" s="539">
        <v>300</v>
      </c>
      <c r="J64" s="539">
        <v>1550</v>
      </c>
      <c r="K64" s="536">
        <v>3407</v>
      </c>
      <c r="L64" s="536">
        <v>1187</v>
      </c>
      <c r="M64" s="536">
        <v>472</v>
      </c>
      <c r="N64" s="536">
        <v>1748</v>
      </c>
      <c r="O64" s="538">
        <v>1011.34</v>
      </c>
      <c r="P64" s="541">
        <v>606.79999999999995</v>
      </c>
      <c r="Q64" s="538">
        <v>404.54000000000008</v>
      </c>
      <c r="R64" s="538"/>
      <c r="S64" s="538">
        <v>1254.94</v>
      </c>
      <c r="T64" s="542">
        <v>850.4</v>
      </c>
      <c r="U64" s="538">
        <v>404.54000000000008</v>
      </c>
      <c r="V64" s="538">
        <v>0</v>
      </c>
    </row>
    <row r="65" spans="1:22" ht="21" customHeight="1">
      <c r="A65" s="535">
        <v>100028</v>
      </c>
      <c r="B65" s="532" t="s">
        <v>500</v>
      </c>
      <c r="C65" s="536">
        <v>13</v>
      </c>
      <c r="D65" s="538">
        <v>10.4</v>
      </c>
      <c r="E65" s="536">
        <v>267</v>
      </c>
      <c r="F65" s="538">
        <v>133.5</v>
      </c>
      <c r="G65" s="539">
        <v>1927</v>
      </c>
      <c r="H65" s="539">
        <v>802</v>
      </c>
      <c r="I65" s="539">
        <v>182</v>
      </c>
      <c r="J65" s="539">
        <v>943</v>
      </c>
      <c r="K65" s="536">
        <v>2011</v>
      </c>
      <c r="L65" s="536">
        <v>796</v>
      </c>
      <c r="M65" s="536">
        <v>258</v>
      </c>
      <c r="N65" s="536">
        <v>957</v>
      </c>
      <c r="O65" s="538">
        <v>633.16</v>
      </c>
      <c r="P65" s="541">
        <v>379.9</v>
      </c>
      <c r="Q65" s="538">
        <v>253.26</v>
      </c>
      <c r="R65" s="538"/>
      <c r="S65" s="538">
        <v>777.06</v>
      </c>
      <c r="T65" s="542">
        <v>523.79999999999995</v>
      </c>
      <c r="U65" s="538">
        <v>253.26</v>
      </c>
      <c r="V65" s="538">
        <v>0</v>
      </c>
    </row>
    <row r="66" spans="1:22" ht="21" customHeight="1">
      <c r="A66" s="535">
        <v>100029</v>
      </c>
      <c r="B66" s="532" t="s">
        <v>209</v>
      </c>
      <c r="C66" s="536">
        <v>24</v>
      </c>
      <c r="D66" s="538">
        <v>19.200000000000003</v>
      </c>
      <c r="E66" s="536">
        <v>530</v>
      </c>
      <c r="F66" s="538">
        <v>265</v>
      </c>
      <c r="G66" s="539">
        <v>3524</v>
      </c>
      <c r="H66" s="539">
        <v>1242</v>
      </c>
      <c r="I66" s="539">
        <v>370</v>
      </c>
      <c r="J66" s="539">
        <v>1912</v>
      </c>
      <c r="K66" s="536">
        <v>3939</v>
      </c>
      <c r="L66" s="536">
        <v>2459</v>
      </c>
      <c r="M66" s="536">
        <v>314</v>
      </c>
      <c r="N66" s="536">
        <v>1166</v>
      </c>
      <c r="O66" s="538">
        <v>1265.6600000000001</v>
      </c>
      <c r="P66" s="541">
        <v>759.4</v>
      </c>
      <c r="Q66" s="538">
        <v>506.2600000000001</v>
      </c>
      <c r="R66" s="538"/>
      <c r="S66" s="538">
        <v>1549.8600000000001</v>
      </c>
      <c r="T66" s="542">
        <v>1043.6000000000001</v>
      </c>
      <c r="U66" s="538">
        <v>506.2600000000001</v>
      </c>
      <c r="V66" s="538">
        <v>0</v>
      </c>
    </row>
    <row r="67" spans="1:22" ht="21" customHeight="1">
      <c r="A67" s="535">
        <v>100030</v>
      </c>
      <c r="B67" s="532" t="s">
        <v>213</v>
      </c>
      <c r="C67" s="536">
        <v>15</v>
      </c>
      <c r="D67" s="538">
        <v>12</v>
      </c>
      <c r="E67" s="536">
        <v>454</v>
      </c>
      <c r="F67" s="538">
        <v>227</v>
      </c>
      <c r="G67" s="539">
        <v>3234</v>
      </c>
      <c r="H67" s="539">
        <v>1259</v>
      </c>
      <c r="I67" s="539">
        <v>320</v>
      </c>
      <c r="J67" s="539">
        <v>1655</v>
      </c>
      <c r="K67" s="536">
        <v>3264</v>
      </c>
      <c r="L67" s="536">
        <v>1272</v>
      </c>
      <c r="M67" s="536">
        <v>423</v>
      </c>
      <c r="N67" s="536">
        <v>1569</v>
      </c>
      <c r="O67" s="538">
        <v>1034.06</v>
      </c>
      <c r="P67" s="541">
        <v>620.44000000000005</v>
      </c>
      <c r="Q67" s="538">
        <v>413.61999999999989</v>
      </c>
      <c r="R67" s="538"/>
      <c r="S67" s="538">
        <v>1273.06</v>
      </c>
      <c r="T67" s="542">
        <v>859.44</v>
      </c>
      <c r="U67" s="538">
        <v>413.61999999999989</v>
      </c>
      <c r="V67" s="538">
        <v>0</v>
      </c>
    </row>
    <row r="68" spans="1:22" ht="21" customHeight="1">
      <c r="A68" s="535">
        <v>100031</v>
      </c>
      <c r="B68" s="532" t="s">
        <v>501</v>
      </c>
      <c r="C68" s="536">
        <v>13</v>
      </c>
      <c r="D68" s="538">
        <v>10.4</v>
      </c>
      <c r="E68" s="536">
        <v>398</v>
      </c>
      <c r="F68" s="538">
        <v>199</v>
      </c>
      <c r="G68" s="539">
        <v>2640</v>
      </c>
      <c r="H68" s="539">
        <v>880</v>
      </c>
      <c r="I68" s="539">
        <v>285</v>
      </c>
      <c r="J68" s="539">
        <v>1475</v>
      </c>
      <c r="K68" s="536">
        <v>2861</v>
      </c>
      <c r="L68" s="536">
        <v>1041</v>
      </c>
      <c r="M68" s="536">
        <v>387</v>
      </c>
      <c r="N68" s="536">
        <v>1433</v>
      </c>
      <c r="O68" s="538">
        <v>853.38</v>
      </c>
      <c r="P68" s="541">
        <v>512.03</v>
      </c>
      <c r="Q68" s="538">
        <v>341.35</v>
      </c>
      <c r="R68" s="538"/>
      <c r="S68" s="538">
        <v>1062.78</v>
      </c>
      <c r="T68" s="542">
        <v>721.43</v>
      </c>
      <c r="U68" s="538">
        <v>341.35</v>
      </c>
      <c r="V68" s="538">
        <v>0</v>
      </c>
    </row>
    <row r="69" spans="1:22" ht="21" customHeight="1">
      <c r="A69" s="535">
        <v>100032</v>
      </c>
      <c r="B69" s="532" t="s">
        <v>211</v>
      </c>
      <c r="C69" s="536">
        <v>19</v>
      </c>
      <c r="D69" s="538">
        <v>15.200000000000001</v>
      </c>
      <c r="E69" s="536">
        <v>585</v>
      </c>
      <c r="F69" s="538">
        <v>292.5</v>
      </c>
      <c r="G69" s="539">
        <v>3568</v>
      </c>
      <c r="H69" s="539">
        <v>1892</v>
      </c>
      <c r="I69" s="539">
        <v>272</v>
      </c>
      <c r="J69" s="539">
        <v>1404</v>
      </c>
      <c r="K69" s="536">
        <v>4202</v>
      </c>
      <c r="L69" s="536">
        <v>2150</v>
      </c>
      <c r="M69" s="536">
        <v>436</v>
      </c>
      <c r="N69" s="536">
        <v>1616</v>
      </c>
      <c r="O69" s="538">
        <v>1338.26</v>
      </c>
      <c r="P69" s="541">
        <v>802.96</v>
      </c>
      <c r="Q69" s="538">
        <v>535.29999999999995</v>
      </c>
      <c r="R69" s="538"/>
      <c r="S69" s="538">
        <v>1645.96</v>
      </c>
      <c r="T69" s="542">
        <v>1110.6600000000001</v>
      </c>
      <c r="U69" s="538">
        <v>535.29999999999995</v>
      </c>
      <c r="V69" s="538">
        <v>0</v>
      </c>
    </row>
    <row r="70" spans="1:22" ht="21" customHeight="1">
      <c r="A70" s="535">
        <v>100033</v>
      </c>
      <c r="B70" s="532" t="s">
        <v>502</v>
      </c>
      <c r="C70" s="536">
        <v>13</v>
      </c>
      <c r="D70" s="538">
        <v>10.4</v>
      </c>
      <c r="E70" s="536">
        <v>386</v>
      </c>
      <c r="F70" s="538">
        <v>193</v>
      </c>
      <c r="G70" s="539">
        <v>2687</v>
      </c>
      <c r="H70" s="539">
        <v>1137</v>
      </c>
      <c r="I70" s="539">
        <v>251</v>
      </c>
      <c r="J70" s="539">
        <v>1299</v>
      </c>
      <c r="K70" s="536">
        <v>2770</v>
      </c>
      <c r="L70" s="536">
        <v>1023</v>
      </c>
      <c r="M70" s="536">
        <v>371</v>
      </c>
      <c r="N70" s="536">
        <v>1376</v>
      </c>
      <c r="O70" s="538">
        <v>872.08</v>
      </c>
      <c r="P70" s="541">
        <v>523.25</v>
      </c>
      <c r="Q70" s="538">
        <v>348.83000000000004</v>
      </c>
      <c r="R70" s="538"/>
      <c r="S70" s="538">
        <v>1075.48</v>
      </c>
      <c r="T70" s="542">
        <v>726.65</v>
      </c>
      <c r="U70" s="538">
        <v>348.83000000000004</v>
      </c>
      <c r="V70" s="538">
        <v>0</v>
      </c>
    </row>
    <row r="71" spans="1:22" s="401" customFormat="1" ht="21" customHeight="1">
      <c r="A71" s="535">
        <v>100034</v>
      </c>
      <c r="B71" s="532" t="s">
        <v>503</v>
      </c>
      <c r="C71" s="536">
        <v>9</v>
      </c>
      <c r="D71" s="538">
        <v>7.2</v>
      </c>
      <c r="E71" s="536">
        <v>233</v>
      </c>
      <c r="F71" s="538">
        <v>116.5</v>
      </c>
      <c r="G71" s="539">
        <v>1760</v>
      </c>
      <c r="H71" s="539">
        <v>825</v>
      </c>
      <c r="I71" s="539">
        <v>151</v>
      </c>
      <c r="J71" s="539">
        <v>784</v>
      </c>
      <c r="K71" s="536">
        <v>1673</v>
      </c>
      <c r="L71" s="536">
        <v>800</v>
      </c>
      <c r="M71" s="536">
        <v>185</v>
      </c>
      <c r="N71" s="536">
        <v>688</v>
      </c>
      <c r="O71" s="538">
        <v>574.86</v>
      </c>
      <c r="P71" s="541">
        <v>344.92</v>
      </c>
      <c r="Q71" s="538">
        <v>229.94</v>
      </c>
      <c r="R71" s="538"/>
      <c r="S71" s="538">
        <v>698.56</v>
      </c>
      <c r="T71" s="542">
        <v>468.62</v>
      </c>
      <c r="U71" s="538">
        <v>229.94</v>
      </c>
      <c r="V71" s="538">
        <v>0</v>
      </c>
    </row>
    <row r="72" spans="1:22" ht="21" customHeight="1">
      <c r="A72" s="535">
        <v>100054</v>
      </c>
      <c r="B72" s="532" t="s">
        <v>504</v>
      </c>
      <c r="C72" s="536">
        <v>19</v>
      </c>
      <c r="D72" s="538">
        <v>15.200000000000001</v>
      </c>
      <c r="E72" s="536">
        <v>507</v>
      </c>
      <c r="F72" s="538">
        <v>253.5</v>
      </c>
      <c r="G72" s="539">
        <v>3537</v>
      </c>
      <c r="H72" s="539">
        <v>1464</v>
      </c>
      <c r="I72" s="539">
        <v>336</v>
      </c>
      <c r="J72" s="539">
        <v>1737</v>
      </c>
      <c r="K72" s="536">
        <v>3642</v>
      </c>
      <c r="L72" s="536">
        <v>1214</v>
      </c>
      <c r="M72" s="536">
        <v>516</v>
      </c>
      <c r="N72" s="536">
        <v>1912</v>
      </c>
      <c r="O72" s="538">
        <v>1131.1300000000001</v>
      </c>
      <c r="P72" s="541">
        <v>678.68</v>
      </c>
      <c r="Q72" s="538">
        <v>452.45000000000016</v>
      </c>
      <c r="R72" s="538"/>
      <c r="S72" s="538">
        <v>1399.8300000000002</v>
      </c>
      <c r="T72" s="542">
        <v>947.38</v>
      </c>
      <c r="U72" s="538">
        <v>452.45000000000016</v>
      </c>
      <c r="V72" s="538">
        <v>0</v>
      </c>
    </row>
    <row r="73" spans="1:22" ht="21" customHeight="1">
      <c r="A73" s="535">
        <v>100058</v>
      </c>
      <c r="B73" s="532" t="s">
        <v>212</v>
      </c>
      <c r="C73" s="536">
        <v>12</v>
      </c>
      <c r="D73" s="538">
        <v>9.6000000000000014</v>
      </c>
      <c r="E73" s="536">
        <v>313</v>
      </c>
      <c r="F73" s="538">
        <v>156.5</v>
      </c>
      <c r="G73" s="539">
        <v>2200</v>
      </c>
      <c r="H73" s="539">
        <v>1253</v>
      </c>
      <c r="I73" s="539">
        <v>153</v>
      </c>
      <c r="J73" s="539">
        <v>794</v>
      </c>
      <c r="K73" s="536">
        <v>2344</v>
      </c>
      <c r="L73" s="536">
        <v>1135</v>
      </c>
      <c r="M73" s="536">
        <v>257</v>
      </c>
      <c r="N73" s="536">
        <v>952</v>
      </c>
      <c r="O73" s="538">
        <v>785.07</v>
      </c>
      <c r="P73" s="541">
        <v>471.04</v>
      </c>
      <c r="Q73" s="538">
        <v>314.03000000000003</v>
      </c>
      <c r="R73" s="538"/>
      <c r="S73" s="538">
        <v>951.17000000000007</v>
      </c>
      <c r="T73" s="542">
        <v>637.14</v>
      </c>
      <c r="U73" s="538">
        <v>314.03000000000003</v>
      </c>
      <c r="V73" s="538">
        <v>0</v>
      </c>
    </row>
    <row r="74" spans="1:22" ht="21" customHeight="1">
      <c r="A74" s="535"/>
      <c r="B74" s="532" t="s">
        <v>216</v>
      </c>
      <c r="C74" s="536">
        <v>9</v>
      </c>
      <c r="D74" s="538">
        <v>7.2</v>
      </c>
      <c r="E74" s="536">
        <v>273</v>
      </c>
      <c r="F74" s="538">
        <v>136.5</v>
      </c>
      <c r="G74" s="539">
        <v>1974</v>
      </c>
      <c r="H74" s="539">
        <v>981</v>
      </c>
      <c r="I74" s="539">
        <v>161</v>
      </c>
      <c r="J74" s="539">
        <v>832</v>
      </c>
      <c r="K74" s="536">
        <v>1964</v>
      </c>
      <c r="L74" s="536">
        <v>724</v>
      </c>
      <c r="M74" s="536">
        <v>263</v>
      </c>
      <c r="N74" s="536">
        <v>977</v>
      </c>
      <c r="O74" s="538">
        <v>644.04999999999995</v>
      </c>
      <c r="P74" s="541">
        <v>386.43</v>
      </c>
      <c r="Q74" s="538">
        <v>257.61999999999995</v>
      </c>
      <c r="R74" s="538"/>
      <c r="S74" s="538">
        <v>787.75</v>
      </c>
      <c r="T74" s="542">
        <v>530.13000000000011</v>
      </c>
      <c r="U74" s="538">
        <v>257.61999999999995</v>
      </c>
      <c r="V74" s="538">
        <v>0</v>
      </c>
    </row>
    <row r="75" spans="1:22" ht="21" customHeight="1">
      <c r="A75" s="535"/>
      <c r="B75" s="532" t="s">
        <v>218</v>
      </c>
      <c r="C75" s="536">
        <v>16</v>
      </c>
      <c r="D75" s="538">
        <v>12.8</v>
      </c>
      <c r="E75" s="536">
        <v>444</v>
      </c>
      <c r="F75" s="538">
        <v>222</v>
      </c>
      <c r="G75" s="539">
        <v>2852</v>
      </c>
      <c r="H75" s="539">
        <v>1389</v>
      </c>
      <c r="I75" s="539">
        <v>237</v>
      </c>
      <c r="J75" s="539">
        <v>1226</v>
      </c>
      <c r="K75" s="536">
        <v>3186</v>
      </c>
      <c r="L75" s="536">
        <v>1629</v>
      </c>
      <c r="M75" s="536">
        <v>331</v>
      </c>
      <c r="N75" s="536">
        <v>1226</v>
      </c>
      <c r="O75" s="538">
        <v>1027.4000000000001</v>
      </c>
      <c r="P75" s="541">
        <v>616.44000000000005</v>
      </c>
      <c r="Q75" s="538">
        <v>410.96000000000004</v>
      </c>
      <c r="R75" s="538"/>
      <c r="S75" s="538">
        <v>1262.2</v>
      </c>
      <c r="T75" s="542">
        <v>851.24</v>
      </c>
      <c r="U75" s="538">
        <v>410.96000000000004</v>
      </c>
      <c r="V75" s="538">
        <v>0</v>
      </c>
    </row>
    <row r="76" spans="1:22" ht="21" customHeight="1">
      <c r="A76" s="535"/>
      <c r="B76" s="532" t="s">
        <v>215</v>
      </c>
      <c r="C76" s="536">
        <v>18</v>
      </c>
      <c r="D76" s="538">
        <v>14.4</v>
      </c>
      <c r="E76" s="536">
        <v>530</v>
      </c>
      <c r="F76" s="538">
        <v>265</v>
      </c>
      <c r="G76" s="539">
        <v>3259</v>
      </c>
      <c r="H76" s="539">
        <v>1707</v>
      </c>
      <c r="I76" s="539">
        <v>251</v>
      </c>
      <c r="J76" s="539">
        <v>1301</v>
      </c>
      <c r="K76" s="536">
        <v>3805</v>
      </c>
      <c r="L76" s="536">
        <v>1268</v>
      </c>
      <c r="M76" s="536">
        <v>539</v>
      </c>
      <c r="N76" s="536">
        <v>1998</v>
      </c>
      <c r="O76" s="538">
        <v>1147.74</v>
      </c>
      <c r="P76" s="541">
        <v>688.64</v>
      </c>
      <c r="Q76" s="538">
        <v>459.1</v>
      </c>
      <c r="R76" s="538"/>
      <c r="S76" s="538">
        <v>1427.1399999999999</v>
      </c>
      <c r="T76" s="542">
        <v>968.04</v>
      </c>
      <c r="U76" s="538">
        <v>459.1</v>
      </c>
      <c r="V76" s="538">
        <v>0</v>
      </c>
    </row>
    <row r="77" spans="1:22" ht="21" customHeight="1">
      <c r="A77" s="535"/>
      <c r="B77" s="532" t="s">
        <v>214</v>
      </c>
      <c r="C77" s="536">
        <v>9</v>
      </c>
      <c r="D77" s="538">
        <v>7.2</v>
      </c>
      <c r="E77" s="536">
        <v>261</v>
      </c>
      <c r="F77" s="538">
        <v>130.5</v>
      </c>
      <c r="G77" s="539">
        <v>1401</v>
      </c>
      <c r="H77" s="539">
        <v>667</v>
      </c>
      <c r="I77" s="539">
        <v>119</v>
      </c>
      <c r="J77" s="539">
        <v>615</v>
      </c>
      <c r="K77" s="536">
        <v>1872</v>
      </c>
      <c r="L77" s="536">
        <v>967</v>
      </c>
      <c r="M77" s="536">
        <v>192</v>
      </c>
      <c r="N77" s="536">
        <v>713</v>
      </c>
      <c r="O77" s="538">
        <v>556.88</v>
      </c>
      <c r="P77" s="541">
        <v>334.13</v>
      </c>
      <c r="Q77" s="538">
        <v>222.75</v>
      </c>
      <c r="R77" s="538"/>
      <c r="S77" s="538">
        <v>694.57999999999993</v>
      </c>
      <c r="T77" s="542">
        <v>471.83</v>
      </c>
      <c r="U77" s="538">
        <v>222.75</v>
      </c>
      <c r="V77" s="538">
        <v>0</v>
      </c>
    </row>
    <row r="78" spans="1:22" ht="21" customHeight="1">
      <c r="A78" s="535"/>
      <c r="B78" s="532" t="s">
        <v>399</v>
      </c>
      <c r="C78" s="536">
        <v>6</v>
      </c>
      <c r="D78" s="538">
        <v>4.8000000000000007</v>
      </c>
      <c r="E78" s="536">
        <v>168</v>
      </c>
      <c r="F78" s="538">
        <v>84</v>
      </c>
      <c r="G78" s="539">
        <v>1095</v>
      </c>
      <c r="H78" s="539">
        <v>398</v>
      </c>
      <c r="I78" s="539">
        <v>113</v>
      </c>
      <c r="J78" s="539">
        <v>584</v>
      </c>
      <c r="K78" s="536">
        <v>1210</v>
      </c>
      <c r="L78" s="536">
        <v>421</v>
      </c>
      <c r="M78" s="536">
        <v>168</v>
      </c>
      <c r="N78" s="536">
        <v>621</v>
      </c>
      <c r="O78" s="538">
        <v>359.1</v>
      </c>
      <c r="P78" s="541">
        <v>215.46</v>
      </c>
      <c r="Q78" s="538">
        <v>143.64000000000001</v>
      </c>
      <c r="R78" s="538"/>
      <c r="S78" s="538">
        <v>447.90000000000009</v>
      </c>
      <c r="T78" s="542">
        <v>304.26000000000005</v>
      </c>
      <c r="U78" s="538">
        <v>143.64000000000001</v>
      </c>
      <c r="V78" s="538">
        <v>0</v>
      </c>
    </row>
    <row r="79" spans="1:22" s="383" customFormat="1" ht="21" customHeight="1">
      <c r="B79" s="543" t="s">
        <v>466</v>
      </c>
      <c r="C79" s="544">
        <v>323</v>
      </c>
      <c r="D79" s="544">
        <v>258.40000000000003</v>
      </c>
      <c r="E79" s="544">
        <v>8641</v>
      </c>
      <c r="F79" s="544">
        <v>4320.5</v>
      </c>
      <c r="G79" s="545">
        <v>59194</v>
      </c>
      <c r="H79" s="545">
        <v>24779</v>
      </c>
      <c r="I79" s="545">
        <v>5572</v>
      </c>
      <c r="J79" s="545">
        <v>28843</v>
      </c>
      <c r="K79" s="544">
        <v>63261</v>
      </c>
      <c r="L79" s="544">
        <v>26197</v>
      </c>
      <c r="M79" s="544">
        <v>7801</v>
      </c>
      <c r="N79" s="544">
        <v>29263</v>
      </c>
      <c r="O79" s="544">
        <v>19813.000000000004</v>
      </c>
      <c r="P79" s="544">
        <v>11887.78</v>
      </c>
      <c r="Q79" s="544">
        <v>7925.2200000000012</v>
      </c>
      <c r="R79" s="544">
        <v>0</v>
      </c>
      <c r="S79" s="544">
        <v>24391.9</v>
      </c>
      <c r="T79" s="544">
        <v>16466.68</v>
      </c>
      <c r="U79" s="544">
        <v>7925.2200000000012</v>
      </c>
      <c r="V79" s="544">
        <v>0</v>
      </c>
    </row>
    <row r="80" spans="1:22" ht="21" customHeight="1">
      <c r="A80" s="532" t="s">
        <v>366</v>
      </c>
      <c r="B80" s="532" t="s">
        <v>256</v>
      </c>
      <c r="C80" s="536">
        <v>9</v>
      </c>
      <c r="D80" s="538">
        <v>7.2</v>
      </c>
      <c r="E80" s="536">
        <v>257</v>
      </c>
      <c r="F80" s="538">
        <v>128.5</v>
      </c>
      <c r="G80" s="539">
        <v>1635</v>
      </c>
      <c r="H80" s="539">
        <v>781</v>
      </c>
      <c r="I80" s="539">
        <v>138</v>
      </c>
      <c r="J80" s="539">
        <v>716</v>
      </c>
      <c r="K80" s="536">
        <v>1843</v>
      </c>
      <c r="L80" s="536">
        <v>614</v>
      </c>
      <c r="M80" s="536">
        <v>261</v>
      </c>
      <c r="N80" s="536">
        <v>968</v>
      </c>
      <c r="O80" s="538">
        <v>557.98</v>
      </c>
      <c r="P80" s="541">
        <v>334.79</v>
      </c>
      <c r="Q80" s="538">
        <v>223.19</v>
      </c>
      <c r="R80" s="538"/>
      <c r="S80" s="538">
        <v>693.68000000000006</v>
      </c>
      <c r="T80" s="542">
        <v>470.49</v>
      </c>
      <c r="U80" s="538">
        <v>223.19</v>
      </c>
      <c r="V80" s="538">
        <v>0</v>
      </c>
    </row>
    <row r="81" spans="1:22" ht="21" customHeight="1">
      <c r="A81" s="532" t="s">
        <v>505</v>
      </c>
      <c r="B81" s="532" t="s">
        <v>260</v>
      </c>
      <c r="C81" s="536">
        <v>12</v>
      </c>
      <c r="D81" s="538">
        <v>9.6000000000000014</v>
      </c>
      <c r="E81" s="536">
        <v>365</v>
      </c>
      <c r="F81" s="538">
        <v>182.5</v>
      </c>
      <c r="G81" s="539">
        <v>2483</v>
      </c>
      <c r="H81" s="539">
        <v>916</v>
      </c>
      <c r="I81" s="539">
        <v>254</v>
      </c>
      <c r="J81" s="539">
        <v>1313</v>
      </c>
      <c r="K81" s="536">
        <v>2621</v>
      </c>
      <c r="L81" s="536">
        <v>1023</v>
      </c>
      <c r="M81" s="536">
        <v>339</v>
      </c>
      <c r="N81" s="536">
        <v>1259</v>
      </c>
      <c r="O81" s="538">
        <v>807.35</v>
      </c>
      <c r="P81" s="541">
        <v>484.41</v>
      </c>
      <c r="Q81" s="538">
        <v>322.94</v>
      </c>
      <c r="R81" s="538"/>
      <c r="S81" s="538">
        <v>999.45</v>
      </c>
      <c r="T81" s="542">
        <v>676.5100000000001</v>
      </c>
      <c r="U81" s="538">
        <v>322.94</v>
      </c>
      <c r="V81" s="538">
        <v>0</v>
      </c>
    </row>
    <row r="82" spans="1:22" ht="21" customHeight="1">
      <c r="A82" s="532" t="s">
        <v>506</v>
      </c>
      <c r="B82" s="532" t="s">
        <v>507</v>
      </c>
      <c r="C82" s="536">
        <v>9</v>
      </c>
      <c r="D82" s="538">
        <v>7.2</v>
      </c>
      <c r="E82" s="536">
        <v>183</v>
      </c>
      <c r="F82" s="538">
        <v>91.5</v>
      </c>
      <c r="G82" s="539">
        <v>1367</v>
      </c>
      <c r="H82" s="539">
        <v>458</v>
      </c>
      <c r="I82" s="539">
        <v>147</v>
      </c>
      <c r="J82" s="539">
        <v>762</v>
      </c>
      <c r="K82" s="536">
        <v>1380</v>
      </c>
      <c r="L82" s="536">
        <v>460</v>
      </c>
      <c r="M82" s="536">
        <v>195</v>
      </c>
      <c r="N82" s="536">
        <v>725</v>
      </c>
      <c r="O82" s="538">
        <v>421.96</v>
      </c>
      <c r="P82" s="541">
        <v>253.18</v>
      </c>
      <c r="Q82" s="538">
        <v>168.77999999999997</v>
      </c>
      <c r="R82" s="538"/>
      <c r="S82" s="538">
        <v>520.66</v>
      </c>
      <c r="T82" s="542">
        <v>351.88</v>
      </c>
      <c r="U82" s="538">
        <v>168.77999999999997</v>
      </c>
      <c r="V82" s="538">
        <v>0</v>
      </c>
    </row>
    <row r="83" spans="1:22" ht="21" customHeight="1">
      <c r="A83" s="532" t="s">
        <v>508</v>
      </c>
      <c r="B83" s="532" t="s">
        <v>509</v>
      </c>
      <c r="C83" s="536">
        <v>12</v>
      </c>
      <c r="D83" s="538">
        <v>9.6000000000000014</v>
      </c>
      <c r="E83" s="536">
        <v>351</v>
      </c>
      <c r="F83" s="538">
        <v>175.5</v>
      </c>
      <c r="G83" s="539">
        <v>2435</v>
      </c>
      <c r="H83" s="539">
        <v>1116</v>
      </c>
      <c r="I83" s="539">
        <v>214</v>
      </c>
      <c r="J83" s="539">
        <v>1105</v>
      </c>
      <c r="K83" s="536">
        <v>2520</v>
      </c>
      <c r="L83" s="536">
        <v>1248</v>
      </c>
      <c r="M83" s="536">
        <v>270</v>
      </c>
      <c r="N83" s="536">
        <v>1002</v>
      </c>
      <c r="O83" s="538">
        <v>831.71</v>
      </c>
      <c r="P83" s="541">
        <v>499.03</v>
      </c>
      <c r="Q83" s="538">
        <v>332.68000000000006</v>
      </c>
      <c r="R83" s="538"/>
      <c r="S83" s="538">
        <v>1016.8100000000001</v>
      </c>
      <c r="T83" s="542">
        <v>684.13</v>
      </c>
      <c r="U83" s="538">
        <v>332.68000000000006</v>
      </c>
      <c r="V83" s="538">
        <v>0</v>
      </c>
    </row>
    <row r="84" spans="1:22" s="383" customFormat="1" ht="21" customHeight="1">
      <c r="A84" s="816" t="s">
        <v>364</v>
      </c>
      <c r="B84" s="529" t="s">
        <v>33</v>
      </c>
      <c r="C84" s="533">
        <v>19</v>
      </c>
      <c r="D84" s="533">
        <v>15.200000000000001</v>
      </c>
      <c r="E84" s="533">
        <v>568</v>
      </c>
      <c r="F84" s="533">
        <v>284</v>
      </c>
      <c r="G84" s="534">
        <v>3663</v>
      </c>
      <c r="H84" s="534">
        <v>1743</v>
      </c>
      <c r="I84" s="534">
        <v>311</v>
      </c>
      <c r="J84" s="534">
        <v>1609</v>
      </c>
      <c r="K84" s="533">
        <v>4081</v>
      </c>
      <c r="L84" s="533">
        <v>2028</v>
      </c>
      <c r="M84" s="533">
        <v>436</v>
      </c>
      <c r="N84" s="533">
        <v>1617</v>
      </c>
      <c r="O84" s="533">
        <v>1307.74</v>
      </c>
      <c r="P84" s="533">
        <v>784.6400000000001</v>
      </c>
      <c r="Q84" s="533">
        <v>523.09999999999991</v>
      </c>
      <c r="R84" s="533">
        <v>0</v>
      </c>
      <c r="S84" s="533">
        <v>1606.94</v>
      </c>
      <c r="T84" s="533">
        <v>1083.8400000000001</v>
      </c>
      <c r="U84" s="533">
        <v>523.09999999999991</v>
      </c>
      <c r="V84" s="533">
        <v>0</v>
      </c>
    </row>
    <row r="85" spans="1:22" ht="21" customHeight="1">
      <c r="A85" s="817"/>
      <c r="B85" s="532" t="s">
        <v>232</v>
      </c>
      <c r="C85" s="536">
        <v>11</v>
      </c>
      <c r="D85" s="538">
        <v>8.8000000000000007</v>
      </c>
      <c r="E85" s="536">
        <v>327</v>
      </c>
      <c r="F85" s="538">
        <v>163.5</v>
      </c>
      <c r="G85" s="539">
        <v>2085</v>
      </c>
      <c r="H85" s="539">
        <v>912</v>
      </c>
      <c r="I85" s="539">
        <v>190</v>
      </c>
      <c r="J85" s="539">
        <v>983</v>
      </c>
      <c r="K85" s="536">
        <v>2348</v>
      </c>
      <c r="L85" s="536">
        <v>783</v>
      </c>
      <c r="M85" s="536">
        <v>332</v>
      </c>
      <c r="N85" s="536">
        <v>1233</v>
      </c>
      <c r="O85" s="538">
        <v>702.79</v>
      </c>
      <c r="P85" s="541">
        <v>421.67</v>
      </c>
      <c r="Q85" s="538">
        <v>281.11999999999995</v>
      </c>
      <c r="R85" s="538"/>
      <c r="S85" s="538">
        <v>875.08999999999992</v>
      </c>
      <c r="T85" s="542">
        <v>593.97</v>
      </c>
      <c r="U85" s="538">
        <v>281.11999999999995</v>
      </c>
      <c r="V85" s="538">
        <v>0</v>
      </c>
    </row>
    <row r="86" spans="1:22" ht="21" customHeight="1">
      <c r="A86" s="818"/>
      <c r="B86" s="532" t="s">
        <v>231</v>
      </c>
      <c r="C86" s="536">
        <v>8</v>
      </c>
      <c r="D86" s="538">
        <v>6.4</v>
      </c>
      <c r="E86" s="536">
        <v>241</v>
      </c>
      <c r="F86" s="538">
        <v>120.5</v>
      </c>
      <c r="G86" s="539">
        <v>1578</v>
      </c>
      <c r="H86" s="539">
        <v>831</v>
      </c>
      <c r="I86" s="539">
        <v>121</v>
      </c>
      <c r="J86" s="539">
        <v>626</v>
      </c>
      <c r="K86" s="536">
        <v>1733</v>
      </c>
      <c r="L86" s="536">
        <v>1245</v>
      </c>
      <c r="M86" s="536">
        <v>104</v>
      </c>
      <c r="N86" s="536">
        <v>384</v>
      </c>
      <c r="O86" s="538">
        <v>604.95000000000005</v>
      </c>
      <c r="P86" s="541">
        <v>362.97</v>
      </c>
      <c r="Q86" s="538">
        <v>241.98000000000002</v>
      </c>
      <c r="R86" s="538"/>
      <c r="S86" s="538">
        <v>731.85</v>
      </c>
      <c r="T86" s="542">
        <v>489.87</v>
      </c>
      <c r="U86" s="538">
        <v>241.98000000000002</v>
      </c>
      <c r="V86" s="538">
        <v>0</v>
      </c>
    </row>
    <row r="87" spans="1:22" ht="21" customHeight="1">
      <c r="A87" s="532" t="s">
        <v>367</v>
      </c>
      <c r="B87" s="532" t="s">
        <v>258</v>
      </c>
      <c r="C87" s="536">
        <v>13</v>
      </c>
      <c r="D87" s="538">
        <v>10.4</v>
      </c>
      <c r="E87" s="536">
        <v>334</v>
      </c>
      <c r="F87" s="538">
        <v>167</v>
      </c>
      <c r="G87" s="539">
        <v>2297</v>
      </c>
      <c r="H87" s="539">
        <v>900</v>
      </c>
      <c r="I87" s="539">
        <v>226</v>
      </c>
      <c r="J87" s="539">
        <v>1171</v>
      </c>
      <c r="K87" s="536">
        <v>2401</v>
      </c>
      <c r="L87" s="536">
        <v>1011</v>
      </c>
      <c r="M87" s="536">
        <v>295</v>
      </c>
      <c r="N87" s="536">
        <v>1095</v>
      </c>
      <c r="O87" s="538">
        <v>755.65</v>
      </c>
      <c r="P87" s="541">
        <v>453.39</v>
      </c>
      <c r="Q87" s="538">
        <v>302.26</v>
      </c>
      <c r="R87" s="538"/>
      <c r="S87" s="538">
        <v>933.05</v>
      </c>
      <c r="T87" s="542">
        <v>630.79</v>
      </c>
      <c r="U87" s="538">
        <v>302.26</v>
      </c>
      <c r="V87" s="538">
        <v>0</v>
      </c>
    </row>
    <row r="88" spans="1:22" ht="21" customHeight="1">
      <c r="A88" s="532" t="s">
        <v>223</v>
      </c>
      <c r="B88" s="532" t="s">
        <v>224</v>
      </c>
      <c r="C88" s="536">
        <v>13</v>
      </c>
      <c r="D88" s="538">
        <v>10.4</v>
      </c>
      <c r="E88" s="536">
        <v>386</v>
      </c>
      <c r="F88" s="538">
        <v>193</v>
      </c>
      <c r="G88" s="539">
        <v>2647</v>
      </c>
      <c r="H88" s="539">
        <v>885</v>
      </c>
      <c r="I88" s="539">
        <v>285</v>
      </c>
      <c r="J88" s="539">
        <v>1477</v>
      </c>
      <c r="K88" s="536">
        <v>2773</v>
      </c>
      <c r="L88" s="536">
        <v>940</v>
      </c>
      <c r="M88" s="536">
        <v>389</v>
      </c>
      <c r="N88" s="536">
        <v>1444</v>
      </c>
      <c r="O88" s="538">
        <v>834.02</v>
      </c>
      <c r="P88" s="541">
        <v>500.41</v>
      </c>
      <c r="Q88" s="538">
        <v>333.60999999999996</v>
      </c>
      <c r="R88" s="538"/>
      <c r="S88" s="538">
        <v>1037.42</v>
      </c>
      <c r="T88" s="542">
        <v>703.81000000000006</v>
      </c>
      <c r="U88" s="538">
        <v>333.60999999999996</v>
      </c>
      <c r="V88" s="538">
        <v>0</v>
      </c>
    </row>
    <row r="89" spans="1:22" ht="21" customHeight="1">
      <c r="A89" s="532" t="s">
        <v>510</v>
      </c>
      <c r="B89" s="532" t="s">
        <v>511</v>
      </c>
      <c r="C89" s="536">
        <v>17</v>
      </c>
      <c r="D89" s="538">
        <v>13.600000000000001</v>
      </c>
      <c r="E89" s="536">
        <v>469</v>
      </c>
      <c r="F89" s="538">
        <v>234.5</v>
      </c>
      <c r="G89" s="539">
        <v>3265</v>
      </c>
      <c r="H89" s="539">
        <v>1339</v>
      </c>
      <c r="I89" s="539">
        <v>312</v>
      </c>
      <c r="J89" s="539">
        <v>1614</v>
      </c>
      <c r="K89" s="536">
        <v>3371</v>
      </c>
      <c r="L89" s="536">
        <v>1313</v>
      </c>
      <c r="M89" s="536">
        <v>437</v>
      </c>
      <c r="N89" s="536">
        <v>1621</v>
      </c>
      <c r="O89" s="538">
        <v>1062.8800000000001</v>
      </c>
      <c r="P89" s="541">
        <v>637.73</v>
      </c>
      <c r="Q89" s="538">
        <v>425.15000000000009</v>
      </c>
      <c r="R89" s="538"/>
      <c r="S89" s="538">
        <v>1310.98</v>
      </c>
      <c r="T89" s="542">
        <v>885.83</v>
      </c>
      <c r="U89" s="538">
        <v>425.15000000000009</v>
      </c>
      <c r="V89" s="538">
        <v>0</v>
      </c>
    </row>
    <row r="90" spans="1:22" ht="21" customHeight="1">
      <c r="A90" s="546" t="s">
        <v>253</v>
      </c>
      <c r="B90" s="532" t="s">
        <v>254</v>
      </c>
      <c r="C90" s="536">
        <v>7</v>
      </c>
      <c r="D90" s="538">
        <v>5.6000000000000005</v>
      </c>
      <c r="E90" s="536">
        <v>217</v>
      </c>
      <c r="F90" s="538">
        <v>108.5</v>
      </c>
      <c r="G90" s="539">
        <v>1509</v>
      </c>
      <c r="H90" s="539">
        <v>645</v>
      </c>
      <c r="I90" s="539">
        <v>140</v>
      </c>
      <c r="J90" s="539">
        <v>724</v>
      </c>
      <c r="K90" s="536">
        <v>1558</v>
      </c>
      <c r="L90" s="536">
        <v>655</v>
      </c>
      <c r="M90" s="536">
        <v>192</v>
      </c>
      <c r="N90" s="536">
        <v>711</v>
      </c>
      <c r="O90" s="538">
        <v>498.63</v>
      </c>
      <c r="P90" s="541">
        <v>299.18</v>
      </c>
      <c r="Q90" s="538">
        <v>199.45</v>
      </c>
      <c r="R90" s="538"/>
      <c r="S90" s="538">
        <v>612.73</v>
      </c>
      <c r="T90" s="542">
        <v>413.28000000000003</v>
      </c>
      <c r="U90" s="538">
        <v>199.45</v>
      </c>
      <c r="V90" s="538">
        <v>0</v>
      </c>
    </row>
    <row r="91" spans="1:22" ht="21" customHeight="1">
      <c r="A91" s="532" t="s">
        <v>512</v>
      </c>
      <c r="B91" s="532" t="s">
        <v>240</v>
      </c>
      <c r="C91" s="536">
        <v>16</v>
      </c>
      <c r="D91" s="538">
        <v>12.8</v>
      </c>
      <c r="E91" s="536">
        <v>472</v>
      </c>
      <c r="F91" s="538">
        <v>236</v>
      </c>
      <c r="G91" s="539">
        <v>3031</v>
      </c>
      <c r="H91" s="539">
        <v>1380</v>
      </c>
      <c r="I91" s="539">
        <v>268</v>
      </c>
      <c r="J91" s="539">
        <v>1383</v>
      </c>
      <c r="K91" s="536">
        <v>3392</v>
      </c>
      <c r="L91" s="536">
        <v>1485</v>
      </c>
      <c r="M91" s="536">
        <v>405</v>
      </c>
      <c r="N91" s="536">
        <v>1502</v>
      </c>
      <c r="O91" s="538">
        <v>1058.7</v>
      </c>
      <c r="P91" s="541">
        <v>635.22</v>
      </c>
      <c r="Q91" s="538">
        <v>423.48</v>
      </c>
      <c r="R91" s="538"/>
      <c r="S91" s="538">
        <v>1307.5</v>
      </c>
      <c r="T91" s="542">
        <v>884.02</v>
      </c>
      <c r="U91" s="538">
        <v>423.48</v>
      </c>
      <c r="V91" s="538">
        <v>0</v>
      </c>
    </row>
    <row r="92" spans="1:22" ht="21" customHeight="1">
      <c r="A92" s="815" t="s">
        <v>244</v>
      </c>
      <c r="B92" s="529" t="s">
        <v>33</v>
      </c>
      <c r="C92" s="544">
        <v>20</v>
      </c>
      <c r="D92" s="544">
        <v>16</v>
      </c>
      <c r="E92" s="544">
        <v>594</v>
      </c>
      <c r="F92" s="544">
        <v>297</v>
      </c>
      <c r="G92" s="545">
        <v>4275</v>
      </c>
      <c r="H92" s="545">
        <v>2222</v>
      </c>
      <c r="I92" s="545">
        <v>332</v>
      </c>
      <c r="J92" s="545">
        <v>1721</v>
      </c>
      <c r="K92" s="544">
        <v>4266</v>
      </c>
      <c r="L92" s="544">
        <v>2191</v>
      </c>
      <c r="M92" s="544">
        <v>441</v>
      </c>
      <c r="N92" s="544">
        <v>1634</v>
      </c>
      <c r="O92" s="544">
        <v>1467.46</v>
      </c>
      <c r="P92" s="544">
        <v>880.48</v>
      </c>
      <c r="Q92" s="544">
        <v>586.98</v>
      </c>
      <c r="R92" s="544">
        <v>0</v>
      </c>
      <c r="S92" s="544">
        <v>1780.46</v>
      </c>
      <c r="T92" s="544">
        <v>1193.48</v>
      </c>
      <c r="U92" s="544">
        <v>586.98</v>
      </c>
      <c r="V92" s="544">
        <v>0</v>
      </c>
    </row>
    <row r="93" spans="1:22" ht="21" customHeight="1">
      <c r="A93" s="815"/>
      <c r="B93" s="532" t="s">
        <v>245</v>
      </c>
      <c r="C93" s="536">
        <v>11</v>
      </c>
      <c r="D93" s="538">
        <v>8.8000000000000007</v>
      </c>
      <c r="E93" s="536">
        <v>334</v>
      </c>
      <c r="F93" s="538">
        <v>167</v>
      </c>
      <c r="G93" s="539">
        <v>2298</v>
      </c>
      <c r="H93" s="539">
        <v>1123</v>
      </c>
      <c r="I93" s="539">
        <v>190</v>
      </c>
      <c r="J93" s="539">
        <v>985</v>
      </c>
      <c r="K93" s="536">
        <v>2398</v>
      </c>
      <c r="L93" s="536">
        <v>1176</v>
      </c>
      <c r="M93" s="536">
        <v>260</v>
      </c>
      <c r="N93" s="536">
        <v>962</v>
      </c>
      <c r="O93" s="538">
        <v>794.2</v>
      </c>
      <c r="P93" s="541">
        <v>476.52</v>
      </c>
      <c r="Q93" s="538">
        <v>317.68000000000006</v>
      </c>
      <c r="R93" s="538"/>
      <c r="S93" s="538">
        <v>970</v>
      </c>
      <c r="T93" s="542">
        <v>652.31999999999994</v>
      </c>
      <c r="U93" s="538">
        <v>317.68000000000006</v>
      </c>
      <c r="V93" s="538">
        <v>0</v>
      </c>
    </row>
    <row r="94" spans="1:22" ht="21" customHeight="1">
      <c r="A94" s="815"/>
      <c r="B94" s="532" t="s">
        <v>246</v>
      </c>
      <c r="C94" s="536">
        <v>9</v>
      </c>
      <c r="D94" s="538">
        <v>7.2</v>
      </c>
      <c r="E94" s="536">
        <v>260</v>
      </c>
      <c r="F94" s="538">
        <v>130</v>
      </c>
      <c r="G94" s="539">
        <v>1977</v>
      </c>
      <c r="H94" s="539">
        <v>1099</v>
      </c>
      <c r="I94" s="539">
        <v>142</v>
      </c>
      <c r="J94" s="539">
        <v>736</v>
      </c>
      <c r="K94" s="536">
        <v>1868</v>
      </c>
      <c r="L94" s="536">
        <v>1015</v>
      </c>
      <c r="M94" s="536">
        <v>181</v>
      </c>
      <c r="N94" s="536">
        <v>672</v>
      </c>
      <c r="O94" s="538">
        <v>673.26</v>
      </c>
      <c r="P94" s="541">
        <v>403.96</v>
      </c>
      <c r="Q94" s="538">
        <v>269.3</v>
      </c>
      <c r="R94" s="538"/>
      <c r="S94" s="538">
        <v>810.46</v>
      </c>
      <c r="T94" s="542">
        <v>541.16000000000008</v>
      </c>
      <c r="U94" s="538">
        <v>269.3</v>
      </c>
      <c r="V94" s="538">
        <v>0</v>
      </c>
    </row>
    <row r="95" spans="1:22" ht="21" customHeight="1">
      <c r="A95" s="532" t="s">
        <v>225</v>
      </c>
      <c r="B95" s="532" t="s">
        <v>226</v>
      </c>
      <c r="C95" s="536">
        <v>11</v>
      </c>
      <c r="D95" s="538">
        <v>8.8000000000000007</v>
      </c>
      <c r="E95" s="536">
        <v>328</v>
      </c>
      <c r="F95" s="538">
        <v>164</v>
      </c>
      <c r="G95" s="539">
        <v>2110</v>
      </c>
      <c r="H95" s="539">
        <v>703</v>
      </c>
      <c r="I95" s="539">
        <v>228</v>
      </c>
      <c r="J95" s="539">
        <v>1179</v>
      </c>
      <c r="K95" s="536">
        <v>2358</v>
      </c>
      <c r="L95" s="536">
        <v>788</v>
      </c>
      <c r="M95" s="536">
        <v>333</v>
      </c>
      <c r="N95" s="536">
        <v>1237</v>
      </c>
      <c r="O95" s="538">
        <v>686.35</v>
      </c>
      <c r="P95" s="541">
        <v>411.81</v>
      </c>
      <c r="Q95" s="538">
        <v>274.54000000000002</v>
      </c>
      <c r="R95" s="538"/>
      <c r="S95" s="538">
        <v>859.14999999999986</v>
      </c>
      <c r="T95" s="542">
        <v>584.6099999999999</v>
      </c>
      <c r="U95" s="538">
        <v>274.54000000000002</v>
      </c>
      <c r="V95" s="538">
        <v>0</v>
      </c>
    </row>
    <row r="96" spans="1:22" ht="21" customHeight="1">
      <c r="A96" s="532" t="s">
        <v>242</v>
      </c>
      <c r="B96" s="532" t="s">
        <v>243</v>
      </c>
      <c r="C96" s="536">
        <v>6</v>
      </c>
      <c r="D96" s="538">
        <v>4.8000000000000007</v>
      </c>
      <c r="E96" s="536">
        <v>174</v>
      </c>
      <c r="F96" s="538">
        <v>87</v>
      </c>
      <c r="G96" s="539">
        <v>1135</v>
      </c>
      <c r="H96" s="539">
        <v>441</v>
      </c>
      <c r="I96" s="539">
        <v>112</v>
      </c>
      <c r="J96" s="539">
        <v>582</v>
      </c>
      <c r="K96" s="536">
        <v>1248</v>
      </c>
      <c r="L96" s="536">
        <v>449</v>
      </c>
      <c r="M96" s="536">
        <v>170</v>
      </c>
      <c r="N96" s="536">
        <v>629</v>
      </c>
      <c r="O96" s="538">
        <v>375.54</v>
      </c>
      <c r="P96" s="541">
        <v>225.32</v>
      </c>
      <c r="Q96" s="538">
        <v>150.22000000000003</v>
      </c>
      <c r="R96" s="538"/>
      <c r="S96" s="538">
        <v>467.34000000000003</v>
      </c>
      <c r="T96" s="542">
        <v>317.12</v>
      </c>
      <c r="U96" s="538">
        <v>150.22000000000003</v>
      </c>
      <c r="V96" s="538">
        <v>0</v>
      </c>
    </row>
    <row r="97" spans="1:22" ht="21" customHeight="1">
      <c r="A97" s="532" t="s">
        <v>237</v>
      </c>
      <c r="B97" s="532" t="s">
        <v>238</v>
      </c>
      <c r="C97" s="536">
        <v>5</v>
      </c>
      <c r="D97" s="538">
        <v>4</v>
      </c>
      <c r="E97" s="536">
        <v>144</v>
      </c>
      <c r="F97" s="538">
        <v>72</v>
      </c>
      <c r="G97" s="539">
        <v>946</v>
      </c>
      <c r="H97" s="539">
        <v>508</v>
      </c>
      <c r="I97" s="539">
        <v>71</v>
      </c>
      <c r="J97" s="539">
        <v>367</v>
      </c>
      <c r="K97" s="536">
        <v>1034</v>
      </c>
      <c r="L97" s="536">
        <v>370</v>
      </c>
      <c r="M97" s="536">
        <v>141</v>
      </c>
      <c r="N97" s="536">
        <v>523</v>
      </c>
      <c r="O97" s="538">
        <v>326.04000000000002</v>
      </c>
      <c r="P97" s="541">
        <v>195.62</v>
      </c>
      <c r="Q97" s="538">
        <v>130.42000000000002</v>
      </c>
      <c r="R97" s="538"/>
      <c r="S97" s="538">
        <v>402.04</v>
      </c>
      <c r="T97" s="542">
        <v>271.62</v>
      </c>
      <c r="U97" s="538">
        <v>130.42000000000002</v>
      </c>
      <c r="V97" s="538">
        <v>0</v>
      </c>
    </row>
    <row r="98" spans="1:22" ht="21" customHeight="1">
      <c r="A98" s="532" t="s">
        <v>363</v>
      </c>
      <c r="B98" s="532" t="s">
        <v>228</v>
      </c>
      <c r="C98" s="536">
        <v>12</v>
      </c>
      <c r="D98" s="538">
        <v>9.6000000000000014</v>
      </c>
      <c r="E98" s="536">
        <v>374</v>
      </c>
      <c r="F98" s="538">
        <v>187</v>
      </c>
      <c r="G98" s="539">
        <v>2320</v>
      </c>
      <c r="H98" s="539">
        <v>1282</v>
      </c>
      <c r="I98" s="539">
        <v>168</v>
      </c>
      <c r="J98" s="539">
        <v>870</v>
      </c>
      <c r="K98" s="536">
        <v>2688</v>
      </c>
      <c r="L98" s="536">
        <v>1356</v>
      </c>
      <c r="M98" s="536">
        <v>283</v>
      </c>
      <c r="N98" s="536">
        <v>1049</v>
      </c>
      <c r="O98" s="538">
        <v>865.87</v>
      </c>
      <c r="P98" s="541">
        <v>519.52</v>
      </c>
      <c r="Q98" s="538">
        <v>346.35</v>
      </c>
      <c r="R98" s="538"/>
      <c r="S98" s="538">
        <v>1062.47</v>
      </c>
      <c r="T98" s="542">
        <v>716.12</v>
      </c>
      <c r="U98" s="538">
        <v>346.35</v>
      </c>
      <c r="V98" s="538">
        <v>0</v>
      </c>
    </row>
    <row r="99" spans="1:22" ht="21" customHeight="1">
      <c r="A99" s="532" t="s">
        <v>365</v>
      </c>
      <c r="B99" s="532" t="s">
        <v>236</v>
      </c>
      <c r="C99" s="536">
        <v>7</v>
      </c>
      <c r="D99" s="538">
        <v>5.6000000000000005</v>
      </c>
      <c r="E99" s="536">
        <v>212</v>
      </c>
      <c r="F99" s="538">
        <v>106</v>
      </c>
      <c r="G99" s="539">
        <v>1301</v>
      </c>
      <c r="H99" s="539">
        <v>434</v>
      </c>
      <c r="I99" s="539">
        <v>140</v>
      </c>
      <c r="J99" s="539">
        <v>727</v>
      </c>
      <c r="K99" s="536">
        <v>1523</v>
      </c>
      <c r="L99" s="536">
        <v>508</v>
      </c>
      <c r="M99" s="536">
        <v>216</v>
      </c>
      <c r="N99" s="536">
        <v>799</v>
      </c>
      <c r="O99" s="538">
        <v>433.84</v>
      </c>
      <c r="P99" s="541">
        <v>260.3</v>
      </c>
      <c r="Q99" s="538">
        <v>173.53999999999996</v>
      </c>
      <c r="R99" s="538"/>
      <c r="S99" s="538">
        <v>545.44000000000005</v>
      </c>
      <c r="T99" s="542">
        <v>371.90000000000003</v>
      </c>
      <c r="U99" s="538">
        <v>173.53999999999996</v>
      </c>
      <c r="V99" s="538">
        <v>0</v>
      </c>
    </row>
    <row r="100" spans="1:22" s="401" customFormat="1" ht="21" customHeight="1">
      <c r="A100" s="532" t="s">
        <v>247</v>
      </c>
      <c r="B100" s="532" t="s">
        <v>248</v>
      </c>
      <c r="C100" s="536">
        <v>8</v>
      </c>
      <c r="D100" s="538">
        <v>6.4</v>
      </c>
      <c r="E100" s="536">
        <v>251</v>
      </c>
      <c r="F100" s="538">
        <v>125.5</v>
      </c>
      <c r="G100" s="539">
        <v>1442</v>
      </c>
      <c r="H100" s="539">
        <v>780</v>
      </c>
      <c r="I100" s="539">
        <v>107</v>
      </c>
      <c r="J100" s="539">
        <v>555</v>
      </c>
      <c r="K100" s="536">
        <v>1801</v>
      </c>
      <c r="L100" s="536">
        <v>1003</v>
      </c>
      <c r="M100" s="536">
        <v>169</v>
      </c>
      <c r="N100" s="536">
        <v>629</v>
      </c>
      <c r="O100" s="538">
        <v>568.04</v>
      </c>
      <c r="P100" s="541">
        <v>340.82</v>
      </c>
      <c r="Q100" s="538">
        <v>227.21999999999997</v>
      </c>
      <c r="R100" s="538"/>
      <c r="S100" s="538">
        <v>699.93999999999994</v>
      </c>
      <c r="T100" s="542">
        <v>472.71999999999997</v>
      </c>
      <c r="U100" s="538">
        <v>227.21999999999997</v>
      </c>
      <c r="V100" s="538">
        <v>0</v>
      </c>
    </row>
    <row r="101" spans="1:22" s="401" customFormat="1" ht="21" customHeight="1">
      <c r="A101" s="532" t="s">
        <v>513</v>
      </c>
      <c r="B101" s="532" t="s">
        <v>252</v>
      </c>
      <c r="C101" s="536">
        <v>8</v>
      </c>
      <c r="D101" s="538">
        <v>6.4</v>
      </c>
      <c r="E101" s="536">
        <v>254</v>
      </c>
      <c r="F101" s="538">
        <v>127</v>
      </c>
      <c r="G101" s="539">
        <v>1574</v>
      </c>
      <c r="H101" s="539">
        <v>801</v>
      </c>
      <c r="I101" s="539">
        <v>125</v>
      </c>
      <c r="J101" s="539">
        <v>648</v>
      </c>
      <c r="K101" s="536">
        <v>1826</v>
      </c>
      <c r="L101" s="536">
        <v>952</v>
      </c>
      <c r="M101" s="536">
        <v>186</v>
      </c>
      <c r="N101" s="536">
        <v>688</v>
      </c>
      <c r="O101" s="538">
        <v>583.94000000000005</v>
      </c>
      <c r="P101" s="541">
        <v>350.36</v>
      </c>
      <c r="Q101" s="538">
        <v>233.58000000000004</v>
      </c>
      <c r="R101" s="538"/>
      <c r="S101" s="538">
        <v>717.34</v>
      </c>
      <c r="T101" s="542">
        <v>483.76</v>
      </c>
      <c r="U101" s="538">
        <v>233.58000000000004</v>
      </c>
      <c r="V101" s="538">
        <v>0</v>
      </c>
    </row>
    <row r="102" spans="1:22" s="401" customFormat="1" ht="21" customHeight="1">
      <c r="A102" s="532" t="s">
        <v>401</v>
      </c>
      <c r="B102" s="532" t="s">
        <v>234</v>
      </c>
      <c r="C102" s="536">
        <v>10</v>
      </c>
      <c r="D102" s="538">
        <v>8</v>
      </c>
      <c r="E102" s="536">
        <v>310</v>
      </c>
      <c r="F102" s="538">
        <v>155</v>
      </c>
      <c r="G102" s="539">
        <v>2032</v>
      </c>
      <c r="H102" s="539">
        <v>1058</v>
      </c>
      <c r="I102" s="539">
        <v>158</v>
      </c>
      <c r="J102" s="539">
        <v>816</v>
      </c>
      <c r="K102" s="536">
        <v>2225</v>
      </c>
      <c r="L102" s="536">
        <v>1202</v>
      </c>
      <c r="M102" s="536">
        <v>217</v>
      </c>
      <c r="N102" s="536">
        <v>806</v>
      </c>
      <c r="O102" s="538">
        <v>737.5</v>
      </c>
      <c r="P102" s="541">
        <v>442.5</v>
      </c>
      <c r="Q102" s="538">
        <v>295</v>
      </c>
      <c r="R102" s="538"/>
      <c r="S102" s="538">
        <v>900.5</v>
      </c>
      <c r="T102" s="542">
        <v>605.5</v>
      </c>
      <c r="U102" s="538">
        <v>295</v>
      </c>
      <c r="V102" s="538">
        <v>0</v>
      </c>
    </row>
    <row r="103" spans="1:22" s="401" customFormat="1" ht="21" customHeight="1">
      <c r="A103" s="532"/>
      <c r="B103" s="532" t="s">
        <v>514</v>
      </c>
      <c r="C103" s="536"/>
      <c r="D103" s="538"/>
      <c r="E103" s="536"/>
      <c r="F103" s="538"/>
      <c r="G103" s="539"/>
      <c r="H103" s="539"/>
      <c r="I103" s="539"/>
      <c r="J103" s="539"/>
      <c r="K103" s="536">
        <v>0</v>
      </c>
      <c r="L103" s="536">
        <v>0</v>
      </c>
      <c r="M103" s="536">
        <v>0</v>
      </c>
      <c r="N103" s="536">
        <v>0</v>
      </c>
      <c r="O103" s="538">
        <v>0</v>
      </c>
      <c r="P103" s="541">
        <v>0</v>
      </c>
      <c r="Q103" s="538"/>
      <c r="R103" s="538"/>
      <c r="S103" s="538">
        <v>0</v>
      </c>
      <c r="T103" s="542">
        <v>0</v>
      </c>
      <c r="U103" s="538">
        <v>0</v>
      </c>
      <c r="V103" s="538">
        <v>0</v>
      </c>
    </row>
    <row r="104" spans="1:22" s="401" customFormat="1" ht="21" customHeight="1">
      <c r="A104" s="547"/>
      <c r="B104" s="532" t="s">
        <v>515</v>
      </c>
      <c r="C104" s="536">
        <v>3</v>
      </c>
      <c r="D104" s="537">
        <v>2.4000000000000004</v>
      </c>
      <c r="E104" s="536">
        <v>92</v>
      </c>
      <c r="F104" s="538">
        <v>46</v>
      </c>
      <c r="G104" s="539">
        <v>1100</v>
      </c>
      <c r="H104" s="539">
        <v>752</v>
      </c>
      <c r="I104" s="539">
        <v>55</v>
      </c>
      <c r="J104" s="539">
        <v>293</v>
      </c>
      <c r="K104" s="536">
        <v>1166</v>
      </c>
      <c r="L104" s="536">
        <v>838</v>
      </c>
      <c r="M104" s="536">
        <v>0</v>
      </c>
      <c r="N104" s="536">
        <v>328</v>
      </c>
      <c r="O104" s="538">
        <v>427.19</v>
      </c>
      <c r="P104" s="541">
        <v>256.31</v>
      </c>
      <c r="Q104" s="538">
        <v>170.88</v>
      </c>
      <c r="R104" s="538"/>
      <c r="S104" s="538">
        <v>475.59</v>
      </c>
      <c r="T104" s="542">
        <v>304.70999999999998</v>
      </c>
      <c r="U104" s="538">
        <v>170.88</v>
      </c>
      <c r="V104" s="538">
        <v>0</v>
      </c>
    </row>
    <row r="105" spans="1:22" s="401" customFormat="1" ht="21" customHeight="1">
      <c r="A105" s="547"/>
      <c r="B105" s="532" t="s">
        <v>516</v>
      </c>
      <c r="C105" s="536">
        <v>5</v>
      </c>
      <c r="D105" s="538">
        <v>4</v>
      </c>
      <c r="E105" s="536">
        <v>159</v>
      </c>
      <c r="F105" s="538">
        <v>79.5</v>
      </c>
      <c r="G105" s="539">
        <v>1125</v>
      </c>
      <c r="H105" s="539">
        <v>375</v>
      </c>
      <c r="I105" s="539">
        <v>122</v>
      </c>
      <c r="J105" s="539">
        <v>628</v>
      </c>
      <c r="K105" s="536">
        <v>1140</v>
      </c>
      <c r="L105" s="536">
        <v>414</v>
      </c>
      <c r="M105" s="536">
        <v>154</v>
      </c>
      <c r="N105" s="536">
        <v>572</v>
      </c>
      <c r="O105" s="538">
        <v>351.12</v>
      </c>
      <c r="P105" s="541">
        <v>210.67</v>
      </c>
      <c r="Q105" s="538">
        <v>140.45000000000002</v>
      </c>
      <c r="R105" s="538"/>
      <c r="S105" s="538">
        <v>434.62</v>
      </c>
      <c r="T105" s="542">
        <v>294.16999999999996</v>
      </c>
      <c r="U105" s="538">
        <v>140.45000000000002</v>
      </c>
      <c r="V105" s="538">
        <v>0</v>
      </c>
    </row>
    <row r="106" spans="1:22" s="401" customFormat="1" ht="21" customHeight="1">
      <c r="A106" s="547"/>
      <c r="B106" s="548" t="s">
        <v>517</v>
      </c>
      <c r="C106" s="536"/>
      <c r="D106" s="538"/>
      <c r="E106" s="536"/>
      <c r="F106" s="538"/>
      <c r="G106" s="539"/>
      <c r="H106" s="539"/>
      <c r="I106" s="539"/>
      <c r="J106" s="539"/>
      <c r="K106" s="536">
        <v>0</v>
      </c>
      <c r="L106" s="536">
        <v>0</v>
      </c>
      <c r="M106" s="536">
        <v>0</v>
      </c>
      <c r="N106" s="536">
        <v>0</v>
      </c>
      <c r="O106" s="538">
        <v>0</v>
      </c>
      <c r="P106" s="541">
        <v>0</v>
      </c>
      <c r="Q106" s="538"/>
      <c r="R106" s="538"/>
      <c r="S106" s="538">
        <v>0</v>
      </c>
      <c r="T106" s="542">
        <v>0</v>
      </c>
      <c r="U106" s="538">
        <v>0</v>
      </c>
      <c r="V106" s="538">
        <v>0</v>
      </c>
    </row>
    <row r="107" spans="1:22" s="383" customFormat="1" ht="21" customHeight="1">
      <c r="A107" s="815" t="s">
        <v>267</v>
      </c>
      <c r="B107" s="529" t="s">
        <v>33</v>
      </c>
      <c r="C107" s="549">
        <v>101</v>
      </c>
      <c r="D107" s="549">
        <v>80.800000000000011</v>
      </c>
      <c r="E107" s="549">
        <v>2147</v>
      </c>
      <c r="F107" s="549">
        <v>1073.5</v>
      </c>
      <c r="G107" s="550">
        <v>15502</v>
      </c>
      <c r="H107" s="550">
        <v>5260</v>
      </c>
      <c r="I107" s="550">
        <v>1659</v>
      </c>
      <c r="J107" s="550">
        <v>8583</v>
      </c>
      <c r="K107" s="549">
        <v>16046</v>
      </c>
      <c r="L107" s="549">
        <v>5349</v>
      </c>
      <c r="M107" s="549">
        <v>2272</v>
      </c>
      <c r="N107" s="549">
        <v>8425</v>
      </c>
      <c r="O107" s="549">
        <v>4853.4900000000007</v>
      </c>
      <c r="P107" s="549">
        <v>2912.09</v>
      </c>
      <c r="Q107" s="549">
        <v>1941.4</v>
      </c>
      <c r="R107" s="549">
        <v>0</v>
      </c>
      <c r="S107" s="549">
        <v>6007.7900000000009</v>
      </c>
      <c r="T107" s="549">
        <v>4066.39</v>
      </c>
      <c r="U107" s="549">
        <v>1941.4</v>
      </c>
      <c r="V107" s="549">
        <v>0</v>
      </c>
    </row>
    <row r="108" spans="1:22" s="412" customFormat="1" ht="21" customHeight="1">
      <c r="A108" s="815"/>
      <c r="B108" s="532" t="s">
        <v>518</v>
      </c>
      <c r="C108" s="536">
        <v>41</v>
      </c>
      <c r="D108" s="538">
        <v>32.800000000000004</v>
      </c>
      <c r="E108" s="536">
        <v>864</v>
      </c>
      <c r="F108" s="538">
        <v>432</v>
      </c>
      <c r="G108" s="539">
        <v>6315</v>
      </c>
      <c r="H108" s="539">
        <v>2105</v>
      </c>
      <c r="I108" s="539">
        <v>682</v>
      </c>
      <c r="J108" s="539">
        <v>3528</v>
      </c>
      <c r="K108" s="536">
        <v>6475</v>
      </c>
      <c r="L108" s="536">
        <v>2158</v>
      </c>
      <c r="M108" s="536">
        <v>917</v>
      </c>
      <c r="N108" s="536">
        <v>3400</v>
      </c>
      <c r="O108" s="538">
        <v>1963.78</v>
      </c>
      <c r="P108" s="541">
        <v>1178.27</v>
      </c>
      <c r="Q108" s="538">
        <v>785.51</v>
      </c>
      <c r="R108" s="538"/>
      <c r="S108" s="538">
        <v>2428.58</v>
      </c>
      <c r="T108" s="542">
        <v>1643.07</v>
      </c>
      <c r="U108" s="538">
        <v>785.51</v>
      </c>
      <c r="V108" s="538">
        <v>0</v>
      </c>
    </row>
    <row r="109" spans="1:22" s="401" customFormat="1" ht="21" customHeight="1">
      <c r="A109" s="815"/>
      <c r="B109" s="532" t="s">
        <v>519</v>
      </c>
      <c r="C109" s="536">
        <v>34</v>
      </c>
      <c r="D109" s="538">
        <v>27.200000000000003</v>
      </c>
      <c r="E109" s="536">
        <v>686</v>
      </c>
      <c r="F109" s="538">
        <v>343</v>
      </c>
      <c r="G109" s="539">
        <v>5145</v>
      </c>
      <c r="H109" s="539">
        <v>1715</v>
      </c>
      <c r="I109" s="539">
        <v>556</v>
      </c>
      <c r="J109" s="539">
        <v>2874</v>
      </c>
      <c r="K109" s="536">
        <v>5160</v>
      </c>
      <c r="L109" s="536">
        <v>1720</v>
      </c>
      <c r="M109" s="536">
        <v>731</v>
      </c>
      <c r="N109" s="536">
        <v>2709</v>
      </c>
      <c r="O109" s="538">
        <v>1582.19</v>
      </c>
      <c r="P109" s="541">
        <v>949.31</v>
      </c>
      <c r="Q109" s="538">
        <v>632.88000000000011</v>
      </c>
      <c r="R109" s="538"/>
      <c r="S109" s="538">
        <v>1952.39</v>
      </c>
      <c r="T109" s="542">
        <v>1319.51</v>
      </c>
      <c r="U109" s="538">
        <v>632.88000000000011</v>
      </c>
      <c r="V109" s="538">
        <v>0</v>
      </c>
    </row>
    <row r="110" spans="1:22" s="413" customFormat="1" ht="21" customHeight="1">
      <c r="A110" s="815"/>
      <c r="B110" s="532" t="s">
        <v>520</v>
      </c>
      <c r="C110" s="536">
        <v>22</v>
      </c>
      <c r="D110" s="542">
        <v>17.600000000000001</v>
      </c>
      <c r="E110" s="536">
        <v>480</v>
      </c>
      <c r="F110" s="538">
        <v>240</v>
      </c>
      <c r="G110" s="539">
        <v>3309</v>
      </c>
      <c r="H110" s="539">
        <v>1103</v>
      </c>
      <c r="I110" s="539">
        <v>357</v>
      </c>
      <c r="J110" s="539">
        <v>1849</v>
      </c>
      <c r="K110" s="536">
        <v>3569</v>
      </c>
      <c r="L110" s="536">
        <v>1190</v>
      </c>
      <c r="M110" s="536">
        <v>505</v>
      </c>
      <c r="N110" s="536">
        <v>1874</v>
      </c>
      <c r="O110" s="538">
        <v>1056.22</v>
      </c>
      <c r="P110" s="541">
        <v>633.73</v>
      </c>
      <c r="Q110" s="542">
        <v>422.49</v>
      </c>
      <c r="R110" s="542"/>
      <c r="S110" s="538">
        <v>1313.8200000000002</v>
      </c>
      <c r="T110" s="542">
        <v>891.33</v>
      </c>
      <c r="U110" s="538">
        <v>422.49</v>
      </c>
      <c r="V110" s="538">
        <v>0</v>
      </c>
    </row>
    <row r="111" spans="1:22" s="401" customFormat="1" ht="21" customHeight="1">
      <c r="A111" s="815"/>
      <c r="B111" s="532" t="s">
        <v>521</v>
      </c>
      <c r="C111" s="536">
        <v>4</v>
      </c>
      <c r="D111" s="542">
        <v>3.2</v>
      </c>
      <c r="E111" s="536">
        <v>117</v>
      </c>
      <c r="F111" s="538">
        <v>58.5</v>
      </c>
      <c r="G111" s="539">
        <v>733</v>
      </c>
      <c r="H111" s="539">
        <v>337</v>
      </c>
      <c r="I111" s="539">
        <v>64</v>
      </c>
      <c r="J111" s="539">
        <v>332</v>
      </c>
      <c r="K111" s="536">
        <v>842</v>
      </c>
      <c r="L111" s="536">
        <v>281</v>
      </c>
      <c r="M111" s="536">
        <v>119</v>
      </c>
      <c r="N111" s="536">
        <v>442</v>
      </c>
      <c r="O111" s="538">
        <v>251.3</v>
      </c>
      <c r="P111" s="541">
        <v>150.78</v>
      </c>
      <c r="Q111" s="538">
        <v>100.52000000000001</v>
      </c>
      <c r="R111" s="538"/>
      <c r="S111" s="538">
        <v>313</v>
      </c>
      <c r="T111" s="542">
        <v>212.48</v>
      </c>
      <c r="U111" s="538">
        <v>100.52000000000001</v>
      </c>
      <c r="V111" s="538">
        <v>0</v>
      </c>
    </row>
    <row r="112" spans="1:22" s="401" customFormat="1" ht="13.5">
      <c r="C112" s="416"/>
      <c r="D112" s="417"/>
      <c r="E112" s="418"/>
      <c r="F112" s="417"/>
      <c r="G112" s="419"/>
      <c r="H112" s="419"/>
      <c r="I112" s="419"/>
      <c r="J112" s="419"/>
      <c r="K112" s="420"/>
      <c r="L112" s="416"/>
      <c r="M112" s="416"/>
      <c r="N112" s="416"/>
      <c r="O112" s="417"/>
      <c r="P112" s="417"/>
      <c r="Q112" s="417"/>
      <c r="R112" s="417"/>
      <c r="S112" s="417"/>
      <c r="T112" s="421"/>
      <c r="U112" s="417"/>
      <c r="V112" s="417"/>
    </row>
    <row r="113" spans="3:22" s="401" customFormat="1" ht="13.5">
      <c r="C113" s="416"/>
      <c r="D113" s="417"/>
      <c r="E113" s="418"/>
      <c r="F113" s="417"/>
      <c r="G113" s="419"/>
      <c r="H113" s="419"/>
      <c r="I113" s="419"/>
      <c r="J113" s="419"/>
      <c r="K113" s="420"/>
      <c r="L113" s="416"/>
      <c r="M113" s="416"/>
      <c r="N113" s="416"/>
      <c r="O113" s="417"/>
      <c r="P113" s="417"/>
      <c r="Q113" s="417"/>
      <c r="R113" s="417"/>
      <c r="S113" s="417"/>
      <c r="T113" s="421"/>
      <c r="U113" s="417"/>
      <c r="V113" s="417"/>
    </row>
  </sheetData>
  <mergeCells count="50">
    <mergeCell ref="A2:V2"/>
    <mergeCell ref="U3:V3"/>
    <mergeCell ref="A4:A7"/>
    <mergeCell ref="B4:B7"/>
    <mergeCell ref="C4:D4"/>
    <mergeCell ref="E4:F4"/>
    <mergeCell ref="G4:R4"/>
    <mergeCell ref="S4:V5"/>
    <mergeCell ref="C5:C7"/>
    <mergeCell ref="D5:D7"/>
    <mergeCell ref="E5:E7"/>
    <mergeCell ref="F5:F7"/>
    <mergeCell ref="G5:G7"/>
    <mergeCell ref="H5:J5"/>
    <mergeCell ref="V6:V7"/>
    <mergeCell ref="L5:N5"/>
    <mergeCell ref="O5:R5"/>
    <mergeCell ref="H6:H7"/>
    <mergeCell ref="I6:I7"/>
    <mergeCell ref="J6:J7"/>
    <mergeCell ref="L6:L7"/>
    <mergeCell ref="M6:M7"/>
    <mergeCell ref="N6:N7"/>
    <mergeCell ref="O6:O7"/>
    <mergeCell ref="P6:P7"/>
    <mergeCell ref="K5:K7"/>
    <mergeCell ref="Q6:Q7"/>
    <mergeCell ref="R6:R7"/>
    <mergeCell ref="S6:S7"/>
    <mergeCell ref="T6:T7"/>
    <mergeCell ref="U6:U7"/>
    <mergeCell ref="A34:A36"/>
    <mergeCell ref="A8:B8"/>
    <mergeCell ref="A10:A12"/>
    <mergeCell ref="A13:A15"/>
    <mergeCell ref="A16:A18"/>
    <mergeCell ref="A19:A21"/>
    <mergeCell ref="A22:A24"/>
    <mergeCell ref="A25:A27"/>
    <mergeCell ref="A28:A30"/>
    <mergeCell ref="A31:A33"/>
    <mergeCell ref="A55:A57"/>
    <mergeCell ref="A84:A86"/>
    <mergeCell ref="A92:A94"/>
    <mergeCell ref="A107:A111"/>
    <mergeCell ref="A37:A39"/>
    <mergeCell ref="A40:A42"/>
    <mergeCell ref="A43:A45"/>
    <mergeCell ref="A46:A48"/>
    <mergeCell ref="A50:A52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opLeftCell="A79" workbookViewId="0">
      <selection activeCell="E10" sqref="E10"/>
    </sheetView>
  </sheetViews>
  <sheetFormatPr defaultColWidth="9" defaultRowHeight="14.25"/>
  <cols>
    <col min="1" max="1" width="14.25" customWidth="1"/>
    <col min="2" max="2" width="13.125" customWidth="1"/>
    <col min="3" max="3" width="14.375" customWidth="1"/>
    <col min="4" max="4" width="18" customWidth="1"/>
    <col min="5" max="5" width="12.875" customWidth="1"/>
  </cols>
  <sheetData>
    <row r="1" spans="1:5">
      <c r="A1" s="124" t="s">
        <v>192</v>
      </c>
    </row>
    <row r="2" spans="1:5" ht="14.25" customHeight="1">
      <c r="A2" s="576" t="s">
        <v>193</v>
      </c>
      <c r="B2" s="576"/>
      <c r="C2" s="576"/>
      <c r="D2" s="576"/>
      <c r="E2" s="576"/>
    </row>
    <row r="3" spans="1:5" ht="40.5" customHeight="1">
      <c r="A3" s="553"/>
      <c r="B3" s="553"/>
      <c r="C3" s="553"/>
      <c r="D3" s="553"/>
      <c r="E3" s="553"/>
    </row>
    <row r="4" spans="1:5" ht="24">
      <c r="A4" s="272" t="s">
        <v>194</v>
      </c>
      <c r="B4" s="273" t="s">
        <v>195</v>
      </c>
      <c r="C4" s="274" t="s">
        <v>196</v>
      </c>
      <c r="D4" s="275" t="s">
        <v>197</v>
      </c>
      <c r="E4" s="276" t="s">
        <v>18</v>
      </c>
    </row>
    <row r="5" spans="1:5">
      <c r="A5" s="277" t="s">
        <v>23</v>
      </c>
      <c r="B5" s="278" t="e">
        <f>B11+B6</f>
        <v>#REF!</v>
      </c>
      <c r="C5" s="279" t="e">
        <f>C11+C6</f>
        <v>#REF!</v>
      </c>
      <c r="D5" s="279">
        <f>D11+D6</f>
        <v>5650.3899999999994</v>
      </c>
      <c r="E5" s="279" t="e">
        <f>E11+E6</f>
        <v>#REF!</v>
      </c>
    </row>
    <row r="6" spans="1:5">
      <c r="A6" s="277" t="s">
        <v>36</v>
      </c>
      <c r="B6" s="278" t="e">
        <f>B7</f>
        <v>#REF!</v>
      </c>
      <c r="C6" s="279" t="e">
        <f>C7</f>
        <v>#REF!</v>
      </c>
      <c r="D6" s="279">
        <f>D7</f>
        <v>0</v>
      </c>
      <c r="E6" s="279" t="e">
        <f>E7</f>
        <v>#REF!</v>
      </c>
    </row>
    <row r="7" spans="1:5">
      <c r="A7" s="280" t="s">
        <v>37</v>
      </c>
      <c r="B7" s="278" t="e">
        <f>SUM(B8:B10)</f>
        <v>#REF!</v>
      </c>
      <c r="C7" s="279" t="e">
        <f>SUM(C8:C10)</f>
        <v>#REF!</v>
      </c>
      <c r="D7" s="279">
        <f>SUM(D8:D10)</f>
        <v>0</v>
      </c>
      <c r="E7" s="279" t="e">
        <f>SUM(E8:E10)</f>
        <v>#REF!</v>
      </c>
    </row>
    <row r="8" spans="1:5">
      <c r="A8" s="281" t="s">
        <v>38</v>
      </c>
      <c r="B8" s="282" t="e">
        <f>VLOOKUP(A8,附件3高中免学费!$A$12:$G$171,7,0)</f>
        <v>#REF!</v>
      </c>
      <c r="C8" s="283" t="e">
        <f>ROUND(B8*320*2/10000,2)</f>
        <v>#REF!</v>
      </c>
      <c r="D8" s="284"/>
      <c r="E8" s="285" t="e">
        <f>C8-D8</f>
        <v>#REF!</v>
      </c>
    </row>
    <row r="9" spans="1:5">
      <c r="A9" s="281" t="s">
        <v>39</v>
      </c>
      <c r="B9" s="282" t="e">
        <f>VLOOKUP(A9,附件3高中免学费!$A$12:$G$171,7,0)</f>
        <v>#REF!</v>
      </c>
      <c r="C9" s="283" t="e">
        <f>ROUND(B9*320*2/10000,2)</f>
        <v>#REF!</v>
      </c>
      <c r="D9" s="284"/>
      <c r="E9" s="285" t="e">
        <f>C9-D9</f>
        <v>#REF!</v>
      </c>
    </row>
    <row r="10" spans="1:5" ht="24">
      <c r="A10" s="281" t="s">
        <v>40</v>
      </c>
      <c r="B10" s="282" t="e">
        <f>VLOOKUP(A10,附件3高中免学费!$A$12:$G$171,7,0)</f>
        <v>#REF!</v>
      </c>
      <c r="C10" s="283" t="e">
        <f>ROUND(B10*320*2/10000,2)</f>
        <v>#REF!</v>
      </c>
      <c r="D10" s="284"/>
      <c r="E10" s="285" t="e">
        <f>C10-D10</f>
        <v>#REF!</v>
      </c>
    </row>
    <row r="11" spans="1:5">
      <c r="A11" s="277" t="s">
        <v>41</v>
      </c>
      <c r="B11" s="278" t="e">
        <f>B12+B24+B32+B38+B49+B62+B74+B88+B95+B105+B119+B133+B142+B158</f>
        <v>#REF!</v>
      </c>
      <c r="C11" s="279" t="e">
        <f>C12+C24+C32+C38+C49+C62+C74+C88+C95+C105+C119+C133+C142+C158</f>
        <v>#REF!</v>
      </c>
      <c r="D11" s="279">
        <f>D12+D24+D32+D38+D49+D62+D74+D88+D95+D105+D119+D133+D142+D158</f>
        <v>5650.3899999999994</v>
      </c>
      <c r="E11" s="279" t="e">
        <f>E12+E24+E32+E38+E49+E62+E74+E88+E95+E105+E119+E133+E142+E158</f>
        <v>#REF!</v>
      </c>
    </row>
    <row r="12" spans="1:5">
      <c r="A12" s="277" t="s">
        <v>42</v>
      </c>
      <c r="B12" s="286" t="e">
        <f>SUM(B14:B23)</f>
        <v>#REF!</v>
      </c>
      <c r="C12" s="287" t="e">
        <f>SUM(C14:C23)</f>
        <v>#REF!</v>
      </c>
      <c r="D12" s="287">
        <f>SUM(D14:D23)</f>
        <v>217.53000000000003</v>
      </c>
      <c r="E12" s="287" t="e">
        <f>SUM(E14:E23)</f>
        <v>#REF!</v>
      </c>
    </row>
    <row r="13" spans="1:5" ht="24">
      <c r="A13" s="277" t="s">
        <v>43</v>
      </c>
      <c r="B13" s="286" t="e">
        <f>SUM(B14:B21)</f>
        <v>#REF!</v>
      </c>
      <c r="C13" s="287" t="e">
        <f>SUM(C14:C21)</f>
        <v>#REF!</v>
      </c>
      <c r="D13" s="287">
        <f>SUM(D14:D21)</f>
        <v>66.94</v>
      </c>
      <c r="E13" s="287" t="e">
        <f>SUM(E14:E21)</f>
        <v>#REF!</v>
      </c>
    </row>
    <row r="14" spans="1:5">
      <c r="A14" s="288" t="s">
        <v>44</v>
      </c>
      <c r="B14" s="282" t="e">
        <f>VLOOKUP(A14,附件3高中免学费!$A$12:$G$171,7,0)</f>
        <v>#REF!</v>
      </c>
      <c r="C14" s="283" t="e">
        <f t="shared" ref="C14:C23" si="0">ROUND(B14*320*2/10000,2)</f>
        <v>#REF!</v>
      </c>
      <c r="D14" s="289">
        <v>17.34</v>
      </c>
      <c r="E14" s="285" t="e">
        <f t="shared" ref="E14:E23" si="1">C14-D14</f>
        <v>#REF!</v>
      </c>
    </row>
    <row r="15" spans="1:5">
      <c r="A15" s="288" t="s">
        <v>45</v>
      </c>
      <c r="B15" s="282" t="e">
        <f>VLOOKUP(A15,附件3高中免学费!$A$12:$G$171,7,0)</f>
        <v>#REF!</v>
      </c>
      <c r="C15" s="283" t="e">
        <f t="shared" si="0"/>
        <v>#REF!</v>
      </c>
      <c r="D15" s="289">
        <v>22.46</v>
      </c>
      <c r="E15" s="285" t="e">
        <f t="shared" si="1"/>
        <v>#REF!</v>
      </c>
    </row>
    <row r="16" spans="1:5">
      <c r="A16" s="288" t="s">
        <v>48</v>
      </c>
      <c r="B16" s="282" t="e">
        <f>VLOOKUP(A16,附件3高中免学费!$A$12:$G$171,7,0)</f>
        <v>#REF!</v>
      </c>
      <c r="C16" s="283" t="e">
        <f t="shared" si="0"/>
        <v>#REF!</v>
      </c>
      <c r="D16" s="289">
        <v>20.61</v>
      </c>
      <c r="E16" s="285" t="e">
        <f t="shared" si="1"/>
        <v>#REF!</v>
      </c>
    </row>
    <row r="17" spans="1:5">
      <c r="A17" s="288" t="s">
        <v>49</v>
      </c>
      <c r="B17" s="282" t="e">
        <f>VLOOKUP(A17,附件3高中免学费!$A$12:$G$171,7,0)</f>
        <v>#REF!</v>
      </c>
      <c r="C17" s="283" t="e">
        <f t="shared" si="0"/>
        <v>#REF!</v>
      </c>
      <c r="D17" s="289">
        <v>0.06</v>
      </c>
      <c r="E17" s="285" t="e">
        <f t="shared" si="1"/>
        <v>#REF!</v>
      </c>
    </row>
    <row r="18" spans="1:5">
      <c r="A18" s="288" t="s">
        <v>50</v>
      </c>
      <c r="B18" s="282" t="e">
        <f>VLOOKUP(A18,附件3高中免学费!$A$12:$G$171,7,0)</f>
        <v>#REF!</v>
      </c>
      <c r="C18" s="283" t="e">
        <f t="shared" si="0"/>
        <v>#REF!</v>
      </c>
      <c r="D18" s="289">
        <v>2.11</v>
      </c>
      <c r="E18" s="285" t="e">
        <f t="shared" si="1"/>
        <v>#REF!</v>
      </c>
    </row>
    <row r="19" spans="1:5">
      <c r="A19" s="288" t="s">
        <v>51</v>
      </c>
      <c r="B19" s="282" t="e">
        <f>VLOOKUP(A19,附件3高中免学费!$A$12:$G$171,7,0)</f>
        <v>#REF!</v>
      </c>
      <c r="C19" s="283" t="e">
        <f t="shared" si="0"/>
        <v>#REF!</v>
      </c>
      <c r="D19" s="289">
        <v>0.9</v>
      </c>
      <c r="E19" s="285" t="e">
        <f t="shared" si="1"/>
        <v>#REF!</v>
      </c>
    </row>
    <row r="20" spans="1:5">
      <c r="A20" s="288" t="s">
        <v>52</v>
      </c>
      <c r="B20" s="282" t="e">
        <f>VLOOKUP(A20,附件3高中免学费!$A$12:$G$171,7,0)</f>
        <v>#REF!</v>
      </c>
      <c r="C20" s="283" t="e">
        <f t="shared" si="0"/>
        <v>#REF!</v>
      </c>
      <c r="D20" s="289">
        <v>2.1800000000000002</v>
      </c>
      <c r="E20" s="285" t="e">
        <f t="shared" si="1"/>
        <v>#REF!</v>
      </c>
    </row>
    <row r="21" spans="1:5">
      <c r="A21" s="288" t="s">
        <v>53</v>
      </c>
      <c r="B21" s="282" t="e">
        <f>VLOOKUP(A21,附件3高中免学费!$A$12:$G$171,7,0)</f>
        <v>#REF!</v>
      </c>
      <c r="C21" s="283" t="e">
        <f t="shared" si="0"/>
        <v>#REF!</v>
      </c>
      <c r="D21" s="289">
        <v>1.28</v>
      </c>
      <c r="E21" s="285" t="e">
        <f t="shared" si="1"/>
        <v>#REF!</v>
      </c>
    </row>
    <row r="22" spans="1:5">
      <c r="A22" s="288" t="s">
        <v>54</v>
      </c>
      <c r="B22" s="282" t="e">
        <f>VLOOKUP(A22,附件3高中免学费!$A$12:$G$171,7,0)</f>
        <v>#REF!</v>
      </c>
      <c r="C22" s="283" t="e">
        <f t="shared" si="0"/>
        <v>#REF!</v>
      </c>
      <c r="D22" s="289">
        <v>76.540000000000006</v>
      </c>
      <c r="E22" s="285" t="e">
        <f t="shared" si="1"/>
        <v>#REF!</v>
      </c>
    </row>
    <row r="23" spans="1:5">
      <c r="A23" s="288" t="s">
        <v>56</v>
      </c>
      <c r="B23" s="282" t="e">
        <f>VLOOKUP(A23,附件3高中免学费!$A$12:$G$171,7,0)</f>
        <v>#REF!</v>
      </c>
      <c r="C23" s="283" t="e">
        <f t="shared" si="0"/>
        <v>#REF!</v>
      </c>
      <c r="D23" s="289">
        <v>74.05</v>
      </c>
      <c r="E23" s="285" t="e">
        <f t="shared" si="1"/>
        <v>#REF!</v>
      </c>
    </row>
    <row r="24" spans="1:5">
      <c r="A24" s="277" t="s">
        <v>57</v>
      </c>
      <c r="B24" s="286" t="e">
        <f>SUM(B26:B31)</f>
        <v>#REF!</v>
      </c>
      <c r="C24" s="287" t="e">
        <f>SUM(C26:C31)</f>
        <v>#REF!</v>
      </c>
      <c r="D24" s="287">
        <f>SUM(D26:D31)</f>
        <v>160.07</v>
      </c>
      <c r="E24" s="287" t="e">
        <f>SUM(E26:E31)</f>
        <v>#REF!</v>
      </c>
    </row>
    <row r="25" spans="1:5" ht="24">
      <c r="A25" s="277" t="s">
        <v>43</v>
      </c>
      <c r="B25" s="290" t="e">
        <f>SUM(B26:B26)</f>
        <v>#REF!</v>
      </c>
      <c r="C25" s="291" t="e">
        <f>C26</f>
        <v>#REF!</v>
      </c>
      <c r="D25" s="291">
        <f>D26</f>
        <v>13.38</v>
      </c>
      <c r="E25" s="291" t="e">
        <f>E26</f>
        <v>#REF!</v>
      </c>
    </row>
    <row r="26" spans="1:5">
      <c r="A26" s="288" t="s">
        <v>58</v>
      </c>
      <c r="B26" s="282" t="e">
        <f>VLOOKUP(A26,附件3高中免学费!$A$12:$G$171,7,0)</f>
        <v>#REF!</v>
      </c>
      <c r="C26" s="283" t="e">
        <f t="shared" ref="C26:C31" si="2">ROUND(B26*320*2/10000,2)</f>
        <v>#REF!</v>
      </c>
      <c r="D26" s="289">
        <v>13.38</v>
      </c>
      <c r="E26" s="285" t="e">
        <f t="shared" ref="E26:E31" si="3">C26-D26</f>
        <v>#REF!</v>
      </c>
    </row>
    <row r="27" spans="1:5">
      <c r="A27" s="288" t="s">
        <v>59</v>
      </c>
      <c r="B27" s="282" t="e">
        <f>VLOOKUP(A27,附件3高中免学费!$A$12:$G$171,7,0)</f>
        <v>#REF!</v>
      </c>
      <c r="C27" s="283" t="e">
        <f t="shared" si="2"/>
        <v>#REF!</v>
      </c>
      <c r="D27" s="289">
        <v>9.2200000000000006</v>
      </c>
      <c r="E27" s="285" t="e">
        <f t="shared" si="3"/>
        <v>#REF!</v>
      </c>
    </row>
    <row r="28" spans="1:5">
      <c r="A28" s="288" t="s">
        <v>61</v>
      </c>
      <c r="B28" s="282" t="e">
        <f>VLOOKUP(A28,附件3高中免学费!$A$12:$G$171,7,0)</f>
        <v>#REF!</v>
      </c>
      <c r="C28" s="283" t="e">
        <f t="shared" si="2"/>
        <v>#REF!</v>
      </c>
      <c r="D28" s="289">
        <v>35.07</v>
      </c>
      <c r="E28" s="285" t="e">
        <f t="shared" si="3"/>
        <v>#REF!</v>
      </c>
    </row>
    <row r="29" spans="1:5">
      <c r="A29" s="288" t="s">
        <v>62</v>
      </c>
      <c r="B29" s="282" t="e">
        <f>VLOOKUP(A29,附件3高中免学费!$A$12:$G$171,7,0)</f>
        <v>#REF!</v>
      </c>
      <c r="C29" s="283" t="e">
        <f t="shared" si="2"/>
        <v>#REF!</v>
      </c>
      <c r="D29" s="289">
        <v>27.84</v>
      </c>
      <c r="E29" s="285" t="e">
        <f t="shared" si="3"/>
        <v>#REF!</v>
      </c>
    </row>
    <row r="30" spans="1:5">
      <c r="A30" s="288" t="s">
        <v>63</v>
      </c>
      <c r="B30" s="282" t="e">
        <f>VLOOKUP(A30,附件3高中免学费!$A$12:$G$171,7,0)</f>
        <v>#REF!</v>
      </c>
      <c r="C30" s="283" t="e">
        <f t="shared" si="2"/>
        <v>#REF!</v>
      </c>
      <c r="D30" s="289">
        <v>57.86</v>
      </c>
      <c r="E30" s="285" t="e">
        <f t="shared" si="3"/>
        <v>#REF!</v>
      </c>
    </row>
    <row r="31" spans="1:5">
      <c r="A31" s="288" t="s">
        <v>65</v>
      </c>
      <c r="B31" s="282" t="e">
        <f>VLOOKUP(A31,附件3高中免学费!$A$12:$G$171,7,0)</f>
        <v>#REF!</v>
      </c>
      <c r="C31" s="283" t="e">
        <f t="shared" si="2"/>
        <v>#REF!</v>
      </c>
      <c r="D31" s="289">
        <v>16.7</v>
      </c>
      <c r="E31" s="285" t="e">
        <f t="shared" si="3"/>
        <v>#REF!</v>
      </c>
    </row>
    <row r="32" spans="1:5">
      <c r="A32" s="277" t="s">
        <v>66</v>
      </c>
      <c r="B32" s="286" t="e">
        <f>SUM(B34:B37)</f>
        <v>#REF!</v>
      </c>
      <c r="C32" s="287" t="e">
        <f>SUM(C34:C37)</f>
        <v>#REF!</v>
      </c>
      <c r="D32" s="287">
        <f>SUM(D34:D37)</f>
        <v>110.39999999999999</v>
      </c>
      <c r="E32" s="287" t="e">
        <f>SUM(E34:E37)</f>
        <v>#REF!</v>
      </c>
    </row>
    <row r="33" spans="1:5" ht="24">
      <c r="A33" s="277" t="s">
        <v>43</v>
      </c>
      <c r="B33" s="286" t="e">
        <f>SUM(B34:B34)</f>
        <v>#REF!</v>
      </c>
      <c r="C33" s="287" t="e">
        <f>C34</f>
        <v>#REF!</v>
      </c>
      <c r="D33" s="287">
        <f>D34</f>
        <v>15.94</v>
      </c>
      <c r="E33" s="287" t="e">
        <f>E34</f>
        <v>#REF!</v>
      </c>
    </row>
    <row r="34" spans="1:5">
      <c r="A34" s="288" t="s">
        <v>67</v>
      </c>
      <c r="B34" s="282" t="e">
        <f>VLOOKUP(A34,附件3高中免学费!$A$12:$G$171,7,0)</f>
        <v>#REF!</v>
      </c>
      <c r="C34" s="283" t="e">
        <f>ROUND(B34*320*2/10000,2)</f>
        <v>#REF!</v>
      </c>
      <c r="D34" s="289">
        <v>15.94</v>
      </c>
      <c r="E34" s="285" t="e">
        <f>C34-D34</f>
        <v>#REF!</v>
      </c>
    </row>
    <row r="35" spans="1:5">
      <c r="A35" s="288" t="s">
        <v>68</v>
      </c>
      <c r="B35" s="282" t="e">
        <f>VLOOKUP(A35,附件3高中免学费!$A$12:$G$171,7,0)</f>
        <v>#REF!</v>
      </c>
      <c r="C35" s="283" t="e">
        <f>ROUND(B35*320*2/10000,2)</f>
        <v>#REF!</v>
      </c>
      <c r="D35" s="289">
        <v>48.19</v>
      </c>
      <c r="E35" s="285" t="e">
        <f>C35-D35</f>
        <v>#REF!</v>
      </c>
    </row>
    <row r="36" spans="1:5">
      <c r="A36" s="288" t="s">
        <v>69</v>
      </c>
      <c r="B36" s="282" t="e">
        <f>VLOOKUP(A36,附件3高中免学费!$A$12:$G$171,7,0)</f>
        <v>#REF!</v>
      </c>
      <c r="C36" s="283" t="e">
        <f>ROUND(B36*320*2/10000,2)</f>
        <v>#REF!</v>
      </c>
      <c r="D36" s="289">
        <v>44.54</v>
      </c>
      <c r="E36" s="285" t="e">
        <f>C36-D36</f>
        <v>#REF!</v>
      </c>
    </row>
    <row r="37" spans="1:5">
      <c r="A37" s="288" t="s">
        <v>70</v>
      </c>
      <c r="B37" s="282" t="e">
        <f>VLOOKUP(A37,附件3高中免学费!$A$12:$G$171,7,0)</f>
        <v>#REF!</v>
      </c>
      <c r="C37" s="283" t="e">
        <f>ROUND(B37*320*2/10000,2)</f>
        <v>#REF!</v>
      </c>
      <c r="D37" s="289">
        <v>1.73</v>
      </c>
      <c r="E37" s="285" t="e">
        <f>C37-D37</f>
        <v>#REF!</v>
      </c>
    </row>
    <row r="38" spans="1:5">
      <c r="A38" s="277" t="s">
        <v>71</v>
      </c>
      <c r="B38" s="286" t="e">
        <f>SUM(B40:B48)</f>
        <v>#REF!</v>
      </c>
      <c r="C38" s="287" t="e">
        <f>SUM(C40:C48)</f>
        <v>#REF!</v>
      </c>
      <c r="D38" s="287">
        <f>SUM(D40:D48)</f>
        <v>363.77</v>
      </c>
      <c r="E38" s="287" t="e">
        <f>SUM(E40:E48)</f>
        <v>#REF!</v>
      </c>
    </row>
    <row r="39" spans="1:5" ht="24">
      <c r="A39" s="277" t="s">
        <v>43</v>
      </c>
      <c r="B39" s="286" t="e">
        <f>SUM(B40:B41)</f>
        <v>#REF!</v>
      </c>
      <c r="C39" s="287" t="e">
        <f>SUM(C40:C41)</f>
        <v>#REF!</v>
      </c>
      <c r="D39" s="287">
        <f>SUM(D40:D41)</f>
        <v>14.27</v>
      </c>
      <c r="E39" s="287" t="e">
        <f>SUM(E40:E41)</f>
        <v>#REF!</v>
      </c>
    </row>
    <row r="40" spans="1:5">
      <c r="A40" s="288" t="s">
        <v>72</v>
      </c>
      <c r="B40" s="282" t="e">
        <f>VLOOKUP(A40,附件3高中免学费!$A$12:$G$171,7,0)</f>
        <v>#REF!</v>
      </c>
      <c r="C40" s="283" t="e">
        <f t="shared" ref="C40:C48" si="4">ROUND(B40*320*2/10000,2)</f>
        <v>#REF!</v>
      </c>
      <c r="D40" s="289">
        <v>12.16</v>
      </c>
      <c r="E40" s="285" t="e">
        <f t="shared" ref="E40:E48" si="5">C40-D40</f>
        <v>#REF!</v>
      </c>
    </row>
    <row r="41" spans="1:5">
      <c r="A41" s="288" t="s">
        <v>73</v>
      </c>
      <c r="B41" s="282" t="e">
        <f>VLOOKUP(A41,附件3高中免学费!$A$12:$G$171,7,0)</f>
        <v>#REF!</v>
      </c>
      <c r="C41" s="283" t="e">
        <f t="shared" si="4"/>
        <v>#REF!</v>
      </c>
      <c r="D41" s="289">
        <v>2.11</v>
      </c>
      <c r="E41" s="285" t="e">
        <f t="shared" si="5"/>
        <v>#REF!</v>
      </c>
    </row>
    <row r="42" spans="1:5">
      <c r="A42" s="288" t="s">
        <v>74</v>
      </c>
      <c r="B42" s="282" t="e">
        <f>VLOOKUP(A42,附件3高中免学费!$A$12:$G$171,7,0)</f>
        <v>#REF!</v>
      </c>
      <c r="C42" s="283" t="e">
        <f t="shared" si="4"/>
        <v>#REF!</v>
      </c>
      <c r="D42" s="289">
        <v>44.54</v>
      </c>
      <c r="E42" s="285" t="e">
        <f t="shared" si="5"/>
        <v>#REF!</v>
      </c>
    </row>
    <row r="43" spans="1:5">
      <c r="A43" s="288" t="s">
        <v>75</v>
      </c>
      <c r="B43" s="282" t="e">
        <f>VLOOKUP(A43,附件3高中免学费!$A$12:$G$171,7,0)</f>
        <v>#REF!</v>
      </c>
      <c r="C43" s="283" t="e">
        <f t="shared" si="4"/>
        <v>#REF!</v>
      </c>
      <c r="D43" s="289">
        <v>66.11</v>
      </c>
      <c r="E43" s="285" t="e">
        <f t="shared" si="5"/>
        <v>#REF!</v>
      </c>
    </row>
    <row r="44" spans="1:5">
      <c r="A44" s="288" t="s">
        <v>76</v>
      </c>
      <c r="B44" s="282" t="e">
        <f>VLOOKUP(A44,附件3高中免学费!$A$12:$G$171,7,0)</f>
        <v>#REF!</v>
      </c>
      <c r="C44" s="283" t="e">
        <f t="shared" si="4"/>
        <v>#REF!</v>
      </c>
      <c r="D44" s="289">
        <v>17.41</v>
      </c>
      <c r="E44" s="285" t="e">
        <f t="shared" si="5"/>
        <v>#REF!</v>
      </c>
    </row>
    <row r="45" spans="1:5">
      <c r="A45" s="288" t="s">
        <v>77</v>
      </c>
      <c r="B45" s="282" t="e">
        <f>VLOOKUP(A45,附件3高中免学费!$A$12:$G$171,7,0)</f>
        <v>#REF!</v>
      </c>
      <c r="C45" s="283" t="e">
        <f t="shared" si="4"/>
        <v>#REF!</v>
      </c>
      <c r="D45" s="289">
        <v>27.26</v>
      </c>
      <c r="E45" s="285" t="e">
        <f t="shared" si="5"/>
        <v>#REF!</v>
      </c>
    </row>
    <row r="46" spans="1:5">
      <c r="A46" s="288" t="s">
        <v>78</v>
      </c>
      <c r="B46" s="282" t="e">
        <f>VLOOKUP(A46,附件3高中免学费!$A$12:$G$171,7,0)</f>
        <v>#REF!</v>
      </c>
      <c r="C46" s="283" t="e">
        <f t="shared" si="4"/>
        <v>#REF!</v>
      </c>
      <c r="D46" s="289">
        <v>44.99</v>
      </c>
      <c r="E46" s="285" t="e">
        <f t="shared" si="5"/>
        <v>#REF!</v>
      </c>
    </row>
    <row r="47" spans="1:5">
      <c r="A47" s="288" t="s">
        <v>79</v>
      </c>
      <c r="B47" s="282" t="e">
        <f>VLOOKUP(A47,附件3高中免学费!$A$12:$G$171,7,0)</f>
        <v>#REF!</v>
      </c>
      <c r="C47" s="283" t="e">
        <f t="shared" si="4"/>
        <v>#REF!</v>
      </c>
      <c r="D47" s="289">
        <v>86.98</v>
      </c>
      <c r="E47" s="285" t="e">
        <f t="shared" si="5"/>
        <v>#REF!</v>
      </c>
    </row>
    <row r="48" spans="1:5">
      <c r="A48" s="288" t="s">
        <v>80</v>
      </c>
      <c r="B48" s="282" t="e">
        <f>VLOOKUP(A48,附件3高中免学费!$A$12:$G$171,7,0)</f>
        <v>#REF!</v>
      </c>
      <c r="C48" s="283" t="e">
        <f t="shared" si="4"/>
        <v>#REF!</v>
      </c>
      <c r="D48" s="289">
        <v>62.21</v>
      </c>
      <c r="E48" s="285" t="e">
        <f t="shared" si="5"/>
        <v>#REF!</v>
      </c>
    </row>
    <row r="49" spans="1:5">
      <c r="A49" s="277" t="s">
        <v>81</v>
      </c>
      <c r="B49" s="286" t="e">
        <f>SUM(B51:B61)</f>
        <v>#REF!</v>
      </c>
      <c r="C49" s="287" t="e">
        <f>SUM(C51:C61)</f>
        <v>#REF!</v>
      </c>
      <c r="D49" s="287">
        <f>SUM(D51:D61)</f>
        <v>936.14</v>
      </c>
      <c r="E49" s="287" t="e">
        <f>SUM(E51:E61)</f>
        <v>#REF!</v>
      </c>
    </row>
    <row r="50" spans="1:5" ht="24">
      <c r="A50" s="277" t="s">
        <v>43</v>
      </c>
      <c r="B50" s="286" t="e">
        <f>SUM(B51:B52)</f>
        <v>#REF!</v>
      </c>
      <c r="C50" s="287" t="e">
        <f>SUM(C51:C52)</f>
        <v>#REF!</v>
      </c>
      <c r="D50" s="287">
        <f>SUM(D51:D52)</f>
        <v>41.089999999999996</v>
      </c>
      <c r="E50" s="287" t="e">
        <f>SUM(E51:E52)</f>
        <v>#REF!</v>
      </c>
    </row>
    <row r="51" spans="1:5">
      <c r="A51" s="288" t="s">
        <v>82</v>
      </c>
      <c r="B51" s="282" t="e">
        <f>VLOOKUP(A51,附件3高中免学费!$A$12:$G$171,7,0)</f>
        <v>#REF!</v>
      </c>
      <c r="C51" s="283" t="e">
        <f t="shared" ref="C51:C61" si="6">ROUND(B51*320*2/10000,2)</f>
        <v>#REF!</v>
      </c>
      <c r="D51" s="289">
        <v>39.619999999999997</v>
      </c>
      <c r="E51" s="285" t="e">
        <f t="shared" ref="E51:E61" si="7">C51-D51</f>
        <v>#REF!</v>
      </c>
    </row>
    <row r="52" spans="1:5">
      <c r="A52" s="288" t="s">
        <v>83</v>
      </c>
      <c r="B52" s="282" t="e">
        <f>VLOOKUP(A52,附件3高中免学费!$A$12:$G$171,7,0)</f>
        <v>#REF!</v>
      </c>
      <c r="C52" s="283" t="e">
        <f t="shared" si="6"/>
        <v>#REF!</v>
      </c>
      <c r="D52" s="289">
        <v>1.47</v>
      </c>
      <c r="E52" s="285" t="e">
        <f t="shared" si="7"/>
        <v>#REF!</v>
      </c>
    </row>
    <row r="53" spans="1:5">
      <c r="A53" s="288" t="s">
        <v>84</v>
      </c>
      <c r="B53" s="282" t="e">
        <f>VLOOKUP(A53,附件3高中免学费!$A$12:$G$171,7,0)</f>
        <v>#REF!</v>
      </c>
      <c r="C53" s="283" t="e">
        <f t="shared" si="6"/>
        <v>#REF!</v>
      </c>
      <c r="D53" s="289">
        <v>71.489999999999995</v>
      </c>
      <c r="E53" s="285" t="e">
        <f t="shared" si="7"/>
        <v>#REF!</v>
      </c>
    </row>
    <row r="54" spans="1:5">
      <c r="A54" s="288" t="s">
        <v>85</v>
      </c>
      <c r="B54" s="282" t="e">
        <f>VLOOKUP(A54,附件3高中免学费!$A$12:$G$171,7,0)</f>
        <v>#REF!</v>
      </c>
      <c r="C54" s="283" t="e">
        <f t="shared" si="6"/>
        <v>#REF!</v>
      </c>
      <c r="D54" s="289">
        <v>132.54</v>
      </c>
      <c r="E54" s="285" t="e">
        <f t="shared" si="7"/>
        <v>#REF!</v>
      </c>
    </row>
    <row r="55" spans="1:5">
      <c r="A55" s="288" t="s">
        <v>86</v>
      </c>
      <c r="B55" s="282" t="e">
        <f>VLOOKUP(A55,附件3高中免学费!$A$12:$G$171,7,0)</f>
        <v>#REF!</v>
      </c>
      <c r="C55" s="283" t="e">
        <f t="shared" si="6"/>
        <v>#REF!</v>
      </c>
      <c r="D55" s="289">
        <v>174.85</v>
      </c>
      <c r="E55" s="285" t="e">
        <f t="shared" si="7"/>
        <v>#REF!</v>
      </c>
    </row>
    <row r="56" spans="1:5">
      <c r="A56" s="288" t="s">
        <v>87</v>
      </c>
      <c r="B56" s="282" t="e">
        <f>VLOOKUP(A56,附件3高中免学费!$A$12:$G$171,7,0)</f>
        <v>#REF!</v>
      </c>
      <c r="C56" s="283" t="e">
        <f t="shared" si="6"/>
        <v>#REF!</v>
      </c>
      <c r="D56" s="289">
        <v>89.86</v>
      </c>
      <c r="E56" s="285" t="e">
        <f t="shared" si="7"/>
        <v>#REF!</v>
      </c>
    </row>
    <row r="57" spans="1:5">
      <c r="A57" s="288" t="s">
        <v>88</v>
      </c>
      <c r="B57" s="282" t="e">
        <f>VLOOKUP(A57,附件3高中免学费!$A$12:$G$171,7,0)</f>
        <v>#REF!</v>
      </c>
      <c r="C57" s="283" t="e">
        <f t="shared" si="6"/>
        <v>#REF!</v>
      </c>
      <c r="D57" s="289">
        <v>97.28</v>
      </c>
      <c r="E57" s="285" t="e">
        <f t="shared" si="7"/>
        <v>#REF!</v>
      </c>
    </row>
    <row r="58" spans="1:5">
      <c r="A58" s="288" t="s">
        <v>89</v>
      </c>
      <c r="B58" s="282" t="e">
        <f>VLOOKUP(A58,附件3高中免学费!$A$12:$G$171,7,0)</f>
        <v>#REF!</v>
      </c>
      <c r="C58" s="283" t="e">
        <f t="shared" si="6"/>
        <v>#REF!</v>
      </c>
      <c r="D58" s="289">
        <v>89.79</v>
      </c>
      <c r="E58" s="285" t="e">
        <f t="shared" si="7"/>
        <v>#REF!</v>
      </c>
    </row>
    <row r="59" spans="1:5">
      <c r="A59" s="288" t="s">
        <v>90</v>
      </c>
      <c r="B59" s="282" t="e">
        <f>VLOOKUP(A59,附件3高中免学费!$A$12:$G$171,7,0)</f>
        <v>#REF!</v>
      </c>
      <c r="C59" s="283" t="e">
        <f t="shared" si="6"/>
        <v>#REF!</v>
      </c>
      <c r="D59" s="289">
        <v>155.13999999999999</v>
      </c>
      <c r="E59" s="285" t="e">
        <f t="shared" si="7"/>
        <v>#REF!</v>
      </c>
    </row>
    <row r="60" spans="1:5">
      <c r="A60" s="288" t="s">
        <v>91</v>
      </c>
      <c r="B60" s="282" t="e">
        <f>VLOOKUP(A60,附件3高中免学费!$A$12:$G$171,7,0)</f>
        <v>#REF!</v>
      </c>
      <c r="C60" s="283" t="e">
        <f t="shared" si="6"/>
        <v>#REF!</v>
      </c>
      <c r="D60" s="289">
        <v>35.01</v>
      </c>
      <c r="E60" s="285" t="e">
        <f t="shared" si="7"/>
        <v>#REF!</v>
      </c>
    </row>
    <row r="61" spans="1:5">
      <c r="A61" s="288" t="s">
        <v>92</v>
      </c>
      <c r="B61" s="282" t="e">
        <f>VLOOKUP(A61,附件3高中免学费!$A$12:$G$171,7,0)</f>
        <v>#REF!</v>
      </c>
      <c r="C61" s="283" t="e">
        <f t="shared" si="6"/>
        <v>#REF!</v>
      </c>
      <c r="D61" s="289">
        <v>49.09</v>
      </c>
      <c r="E61" s="285" t="e">
        <f t="shared" si="7"/>
        <v>#REF!</v>
      </c>
    </row>
    <row r="62" spans="1:5">
      <c r="A62" s="277" t="s">
        <v>93</v>
      </c>
      <c r="B62" s="286" t="e">
        <f>SUM(B64:B73)</f>
        <v>#REF!</v>
      </c>
      <c r="C62" s="287" t="e">
        <f>SUM(C64:C73)</f>
        <v>#REF!</v>
      </c>
      <c r="D62" s="287">
        <f>SUM(D64:D73)</f>
        <v>281.79000000000002</v>
      </c>
      <c r="E62" s="287" t="e">
        <f>SUM(E64:E73)</f>
        <v>#REF!</v>
      </c>
    </row>
    <row r="63" spans="1:5" ht="24">
      <c r="A63" s="277" t="s">
        <v>43</v>
      </c>
      <c r="B63" s="282" t="e">
        <f>SUM(B64:B67)</f>
        <v>#REF!</v>
      </c>
      <c r="C63" s="279" t="e">
        <f>SUM(C64:C67)</f>
        <v>#REF!</v>
      </c>
      <c r="D63" s="279">
        <f>SUM(D64:D67)</f>
        <v>31.42</v>
      </c>
      <c r="E63" s="279" t="e">
        <f>SUM(E64:E67)</f>
        <v>#REF!</v>
      </c>
    </row>
    <row r="64" spans="1:5">
      <c r="A64" s="288" t="s">
        <v>94</v>
      </c>
      <c r="B64" s="282" t="e">
        <f>VLOOKUP(A64,附件3高中免学费!$A$12:$G$171,7,0)</f>
        <v>#REF!</v>
      </c>
      <c r="C64" s="283" t="e">
        <f t="shared" ref="C64:C73" si="8">ROUND(B64*320*2/10000,2)</f>
        <v>#REF!</v>
      </c>
      <c r="D64" s="289">
        <v>15.68</v>
      </c>
      <c r="E64" s="285" t="e">
        <f t="shared" ref="E64:E73" si="9">C64-D64</f>
        <v>#REF!</v>
      </c>
    </row>
    <row r="65" spans="1:5">
      <c r="A65" s="288" t="s">
        <v>95</v>
      </c>
      <c r="B65" s="282" t="e">
        <f>VLOOKUP(A65,附件3高中免学费!$A$12:$G$171,7,0)</f>
        <v>#REF!</v>
      </c>
      <c r="C65" s="283" t="e">
        <f t="shared" si="8"/>
        <v>#REF!</v>
      </c>
      <c r="D65" s="289">
        <v>6.91</v>
      </c>
      <c r="E65" s="285" t="e">
        <f t="shared" si="9"/>
        <v>#REF!</v>
      </c>
    </row>
    <row r="66" spans="1:5">
      <c r="A66" s="288" t="s">
        <v>96</v>
      </c>
      <c r="B66" s="282" t="e">
        <f>VLOOKUP(A66,附件3高中免学费!$A$12:$G$171,7,0)</f>
        <v>#REF!</v>
      </c>
      <c r="C66" s="283" t="e">
        <f t="shared" si="8"/>
        <v>#REF!</v>
      </c>
      <c r="D66" s="289">
        <v>5.5</v>
      </c>
      <c r="E66" s="285" t="e">
        <f t="shared" si="9"/>
        <v>#REF!</v>
      </c>
    </row>
    <row r="67" spans="1:5">
      <c r="A67" s="288" t="s">
        <v>97</v>
      </c>
      <c r="B67" s="282" t="e">
        <f>VLOOKUP(A67,附件3高中免学费!$A$12:$G$171,7,0)</f>
        <v>#REF!</v>
      </c>
      <c r="C67" s="283" t="e">
        <f t="shared" si="8"/>
        <v>#REF!</v>
      </c>
      <c r="D67" s="289">
        <v>3.33</v>
      </c>
      <c r="E67" s="285" t="e">
        <f t="shared" si="9"/>
        <v>#REF!</v>
      </c>
    </row>
    <row r="68" spans="1:5">
      <c r="A68" s="288" t="s">
        <v>98</v>
      </c>
      <c r="B68" s="282" t="e">
        <f>VLOOKUP(A68,附件3高中免学费!$A$12:$G$171,7,0)</f>
        <v>#REF!</v>
      </c>
      <c r="C68" s="283" t="e">
        <f t="shared" si="8"/>
        <v>#REF!</v>
      </c>
      <c r="D68" s="289">
        <v>24.19</v>
      </c>
      <c r="E68" s="285" t="e">
        <f t="shared" si="9"/>
        <v>#REF!</v>
      </c>
    </row>
    <row r="69" spans="1:5">
      <c r="A69" s="288" t="s">
        <v>99</v>
      </c>
      <c r="B69" s="282" t="e">
        <f>VLOOKUP(A69,附件3高中免学费!$A$12:$G$171,7,0)</f>
        <v>#REF!</v>
      </c>
      <c r="C69" s="283" t="e">
        <f t="shared" si="8"/>
        <v>#REF!</v>
      </c>
      <c r="D69" s="289">
        <v>114.5</v>
      </c>
      <c r="E69" s="285" t="e">
        <f t="shared" si="9"/>
        <v>#REF!</v>
      </c>
    </row>
    <row r="70" spans="1:5">
      <c r="A70" s="288" t="s">
        <v>100</v>
      </c>
      <c r="B70" s="282" t="e">
        <f>VLOOKUP(A70,附件3高中免学费!$A$12:$G$171,7,0)</f>
        <v>#REF!</v>
      </c>
      <c r="C70" s="283" t="e">
        <f t="shared" si="8"/>
        <v>#REF!</v>
      </c>
      <c r="D70" s="289">
        <v>46.46</v>
      </c>
      <c r="E70" s="285" t="e">
        <f t="shared" si="9"/>
        <v>#REF!</v>
      </c>
    </row>
    <row r="71" spans="1:5">
      <c r="A71" s="288" t="s">
        <v>101</v>
      </c>
      <c r="B71" s="282" t="e">
        <f>VLOOKUP(A71,附件3高中免学费!$A$12:$G$171,7,0)</f>
        <v>#REF!</v>
      </c>
      <c r="C71" s="283" t="e">
        <f t="shared" si="8"/>
        <v>#REF!</v>
      </c>
      <c r="D71" s="289">
        <v>13.63</v>
      </c>
      <c r="E71" s="285" t="e">
        <f t="shared" si="9"/>
        <v>#REF!</v>
      </c>
    </row>
    <row r="72" spans="1:5">
      <c r="A72" s="288" t="s">
        <v>102</v>
      </c>
      <c r="B72" s="282" t="e">
        <f>VLOOKUP(A72,附件3高中免学费!$A$12:$G$171,7,0)</f>
        <v>#REF!</v>
      </c>
      <c r="C72" s="283" t="e">
        <f t="shared" si="8"/>
        <v>#REF!</v>
      </c>
      <c r="D72" s="289">
        <v>23.49</v>
      </c>
      <c r="E72" s="285" t="e">
        <f t="shared" si="9"/>
        <v>#REF!</v>
      </c>
    </row>
    <row r="73" spans="1:5">
      <c r="A73" s="288" t="s">
        <v>103</v>
      </c>
      <c r="B73" s="282" t="e">
        <f>VLOOKUP(A73,附件3高中免学费!$A$12:$G$171,7,0)</f>
        <v>#REF!</v>
      </c>
      <c r="C73" s="283" t="e">
        <f t="shared" si="8"/>
        <v>#REF!</v>
      </c>
      <c r="D73" s="289">
        <v>28.1</v>
      </c>
      <c r="E73" s="285" t="e">
        <f t="shared" si="9"/>
        <v>#REF!</v>
      </c>
    </row>
    <row r="74" spans="1:5">
      <c r="A74" s="277" t="s">
        <v>104</v>
      </c>
      <c r="B74" s="286" t="e">
        <f>SUM(B76:B87)</f>
        <v>#REF!</v>
      </c>
      <c r="C74" s="287" t="e">
        <f>SUM(C76:C87)</f>
        <v>#REF!</v>
      </c>
      <c r="D74" s="287">
        <f>SUM(D76:D87)</f>
        <v>269.75</v>
      </c>
      <c r="E74" s="287" t="e">
        <f>SUM(E76:E87)</f>
        <v>#REF!</v>
      </c>
    </row>
    <row r="75" spans="1:5" ht="24">
      <c r="A75" s="277" t="s">
        <v>43</v>
      </c>
      <c r="B75" s="278" t="e">
        <f>SUM(B76:B80)</f>
        <v>#REF!</v>
      </c>
      <c r="C75" s="279" t="e">
        <f>SUM(C76:C80)</f>
        <v>#REF!</v>
      </c>
      <c r="D75" s="279">
        <f>SUM(D76:D80)</f>
        <v>54.589999999999996</v>
      </c>
      <c r="E75" s="279" t="e">
        <f>SUM(E76:E80)</f>
        <v>#REF!</v>
      </c>
    </row>
    <row r="76" spans="1:5">
      <c r="A76" s="288" t="s">
        <v>105</v>
      </c>
      <c r="B76" s="282" t="e">
        <f>VLOOKUP(A76,附件3高中免学费!$A$12:$G$171,7,0)</f>
        <v>#REF!</v>
      </c>
      <c r="C76" s="283" t="e">
        <f t="shared" ref="C76:C87" si="10">ROUND(B76*320*2/10000,2)</f>
        <v>#REF!</v>
      </c>
      <c r="D76" s="289">
        <v>10.62</v>
      </c>
      <c r="E76" s="285" t="e">
        <f t="shared" ref="E76:E87" si="11">C76-D76</f>
        <v>#REF!</v>
      </c>
    </row>
    <row r="77" spans="1:5">
      <c r="A77" s="288" t="s">
        <v>106</v>
      </c>
      <c r="B77" s="282" t="e">
        <f>VLOOKUP(A77,附件3高中免学费!$A$12:$G$171,7,0)</f>
        <v>#REF!</v>
      </c>
      <c r="C77" s="283" t="e">
        <f t="shared" si="10"/>
        <v>#REF!</v>
      </c>
      <c r="D77" s="289">
        <v>30.08</v>
      </c>
      <c r="E77" s="285" t="e">
        <f t="shared" si="11"/>
        <v>#REF!</v>
      </c>
    </row>
    <row r="78" spans="1:5">
      <c r="A78" s="288" t="s">
        <v>107</v>
      </c>
      <c r="B78" s="282" t="e">
        <f>VLOOKUP(A78,附件3高中免学费!$A$12:$G$171,7,0)</f>
        <v>#REF!</v>
      </c>
      <c r="C78" s="283" t="e">
        <f t="shared" si="10"/>
        <v>#REF!</v>
      </c>
      <c r="D78" s="289">
        <v>5.95</v>
      </c>
      <c r="E78" s="285" t="e">
        <f t="shared" si="11"/>
        <v>#REF!</v>
      </c>
    </row>
    <row r="79" spans="1:5">
      <c r="A79" s="288" t="s">
        <v>108</v>
      </c>
      <c r="B79" s="282" t="e">
        <f>VLOOKUP(A79,附件3高中免学费!$A$12:$G$171,7,0)</f>
        <v>#REF!</v>
      </c>
      <c r="C79" s="283" t="e">
        <f t="shared" si="10"/>
        <v>#REF!</v>
      </c>
      <c r="D79" s="289">
        <v>2.69</v>
      </c>
      <c r="E79" s="285" t="e">
        <f t="shared" si="11"/>
        <v>#REF!</v>
      </c>
    </row>
    <row r="80" spans="1:5">
      <c r="A80" s="288" t="s">
        <v>109</v>
      </c>
      <c r="B80" s="282" t="e">
        <f>VLOOKUP(A80,附件3高中免学费!$A$12:$G$171,7,0)</f>
        <v>#REF!</v>
      </c>
      <c r="C80" s="283" t="e">
        <f t="shared" si="10"/>
        <v>#REF!</v>
      </c>
      <c r="D80" s="289">
        <v>5.25</v>
      </c>
      <c r="E80" s="285" t="e">
        <f t="shared" si="11"/>
        <v>#REF!</v>
      </c>
    </row>
    <row r="81" spans="1:5">
      <c r="A81" s="288" t="s">
        <v>110</v>
      </c>
      <c r="B81" s="282" t="e">
        <f>VLOOKUP(A81,附件3高中免学费!$A$12:$G$171,7,0)</f>
        <v>#REF!</v>
      </c>
      <c r="C81" s="283" t="e">
        <f t="shared" si="10"/>
        <v>#REF!</v>
      </c>
      <c r="D81" s="289">
        <v>11.65</v>
      </c>
      <c r="E81" s="285" t="e">
        <f t="shared" si="11"/>
        <v>#REF!</v>
      </c>
    </row>
    <row r="82" spans="1:5">
      <c r="A82" s="288" t="s">
        <v>111</v>
      </c>
      <c r="B82" s="282" t="e">
        <f>VLOOKUP(A82,附件3高中免学费!$A$12:$G$171,7,0)</f>
        <v>#REF!</v>
      </c>
      <c r="C82" s="283" t="e">
        <f t="shared" si="10"/>
        <v>#REF!</v>
      </c>
      <c r="D82" s="289">
        <v>24</v>
      </c>
      <c r="E82" s="285" t="e">
        <f t="shared" si="11"/>
        <v>#REF!</v>
      </c>
    </row>
    <row r="83" spans="1:5">
      <c r="A83" s="288" t="s">
        <v>112</v>
      </c>
      <c r="B83" s="282" t="e">
        <f>VLOOKUP(A83,附件3高中免学费!$A$12:$G$171,7,0)</f>
        <v>#REF!</v>
      </c>
      <c r="C83" s="283" t="e">
        <f t="shared" si="10"/>
        <v>#REF!</v>
      </c>
      <c r="D83" s="289">
        <v>36.99</v>
      </c>
      <c r="E83" s="285" t="e">
        <f t="shared" si="11"/>
        <v>#REF!</v>
      </c>
    </row>
    <row r="84" spans="1:5">
      <c r="A84" s="288" t="s">
        <v>113</v>
      </c>
      <c r="B84" s="282" t="e">
        <f>VLOOKUP(A84,附件3高中免学费!$A$12:$G$171,7,0)</f>
        <v>#REF!</v>
      </c>
      <c r="C84" s="283" t="e">
        <f t="shared" si="10"/>
        <v>#REF!</v>
      </c>
      <c r="D84" s="289">
        <v>28.54</v>
      </c>
      <c r="E84" s="285" t="e">
        <f t="shared" si="11"/>
        <v>#REF!</v>
      </c>
    </row>
    <row r="85" spans="1:5">
      <c r="A85" s="288" t="s">
        <v>114</v>
      </c>
      <c r="B85" s="282" t="e">
        <f>VLOOKUP(A85,附件3高中免学费!$A$12:$G$171,7,0)</f>
        <v>#REF!</v>
      </c>
      <c r="C85" s="283" t="e">
        <f t="shared" si="10"/>
        <v>#REF!</v>
      </c>
      <c r="D85" s="289">
        <v>25.6</v>
      </c>
      <c r="E85" s="285" t="e">
        <f t="shared" si="11"/>
        <v>#REF!</v>
      </c>
    </row>
    <row r="86" spans="1:5">
      <c r="A86" s="288" t="s">
        <v>115</v>
      </c>
      <c r="B86" s="282" t="e">
        <f>VLOOKUP(A86,附件3高中免学费!$A$12:$G$171,7,0)</f>
        <v>#REF!</v>
      </c>
      <c r="C86" s="283" t="e">
        <f t="shared" si="10"/>
        <v>#REF!</v>
      </c>
      <c r="D86" s="289">
        <v>35.39</v>
      </c>
      <c r="E86" s="285" t="e">
        <f t="shared" si="11"/>
        <v>#REF!</v>
      </c>
    </row>
    <row r="87" spans="1:5">
      <c r="A87" s="288" t="s">
        <v>116</v>
      </c>
      <c r="B87" s="282" t="e">
        <f>VLOOKUP(A87,附件3高中免学费!$A$12:$G$171,7,0)</f>
        <v>#REF!</v>
      </c>
      <c r="C87" s="283" t="e">
        <f t="shared" si="10"/>
        <v>#REF!</v>
      </c>
      <c r="D87" s="289">
        <v>52.99</v>
      </c>
      <c r="E87" s="285" t="e">
        <f t="shared" si="11"/>
        <v>#REF!</v>
      </c>
    </row>
    <row r="88" spans="1:5">
      <c r="A88" s="292" t="s">
        <v>117</v>
      </c>
      <c r="B88" s="286" t="e">
        <f>SUM(B90:B94)</f>
        <v>#REF!</v>
      </c>
      <c r="C88" s="287" t="e">
        <f>SUM(C90:C94)</f>
        <v>#REF!</v>
      </c>
      <c r="D88" s="287">
        <f>SUM(D90:D94)</f>
        <v>228.48000000000002</v>
      </c>
      <c r="E88" s="287" t="e">
        <f>SUM(E90:E94)</f>
        <v>#REF!</v>
      </c>
    </row>
    <row r="89" spans="1:5" ht="24">
      <c r="A89" s="292" t="s">
        <v>43</v>
      </c>
      <c r="B89" s="278" t="e">
        <f>SUM(B90:B92)</f>
        <v>#REF!</v>
      </c>
      <c r="C89" s="279" t="e">
        <f>SUM(C90:C92)</f>
        <v>#REF!</v>
      </c>
      <c r="D89" s="279">
        <f>SUM(D90:D92)</f>
        <v>54.27</v>
      </c>
      <c r="E89" s="279" t="e">
        <f>SUM(E90:E92)</f>
        <v>#REF!</v>
      </c>
    </row>
    <row r="90" spans="1:5">
      <c r="A90" s="293" t="s">
        <v>118</v>
      </c>
      <c r="B90" s="282" t="e">
        <f>VLOOKUP(A90,附件3高中免学费!$A$12:$G$171,7,0)</f>
        <v>#REF!</v>
      </c>
      <c r="C90" s="283" t="e">
        <f>ROUND(B90*320*2/10000,2)</f>
        <v>#REF!</v>
      </c>
      <c r="D90" s="289">
        <v>9.73</v>
      </c>
      <c r="E90" s="285" t="e">
        <f>C90-D90</f>
        <v>#REF!</v>
      </c>
    </row>
    <row r="91" spans="1:5">
      <c r="A91" s="293" t="s">
        <v>119</v>
      </c>
      <c r="B91" s="282" t="e">
        <f>VLOOKUP(A91,附件3高中免学费!$A$12:$G$171,7,0)</f>
        <v>#REF!</v>
      </c>
      <c r="C91" s="283" t="e">
        <f>ROUND(B91*320*2/10000,2)</f>
        <v>#REF!</v>
      </c>
      <c r="D91" s="289">
        <v>40</v>
      </c>
      <c r="E91" s="285" t="e">
        <f>C91-D91</f>
        <v>#REF!</v>
      </c>
    </row>
    <row r="92" spans="1:5">
      <c r="A92" s="293" t="s">
        <v>120</v>
      </c>
      <c r="B92" s="282" t="e">
        <f>VLOOKUP(A92,附件3高中免学费!$A$12:$G$171,7,0)</f>
        <v>#REF!</v>
      </c>
      <c r="C92" s="283" t="e">
        <f>ROUND(B92*320*2/10000,2)</f>
        <v>#REF!</v>
      </c>
      <c r="D92" s="289">
        <v>4.54</v>
      </c>
      <c r="E92" s="285" t="e">
        <f>C92-D92</f>
        <v>#REF!</v>
      </c>
    </row>
    <row r="93" spans="1:5">
      <c r="A93" s="288" t="s">
        <v>121</v>
      </c>
      <c r="B93" s="282" t="e">
        <f>VLOOKUP(A93,附件3高中免学费!$A$12:$G$171,7,0)</f>
        <v>#REF!</v>
      </c>
      <c r="C93" s="283" t="e">
        <f>ROUND(B93*320*2/10000,2)</f>
        <v>#REF!</v>
      </c>
      <c r="D93" s="289">
        <v>75.069999999999993</v>
      </c>
      <c r="E93" s="285" t="e">
        <f>C93-D93</f>
        <v>#REF!</v>
      </c>
    </row>
    <row r="94" spans="1:5">
      <c r="A94" s="288" t="s">
        <v>122</v>
      </c>
      <c r="B94" s="282" t="e">
        <f>VLOOKUP(A94,附件3高中免学费!$A$12:$G$171,7,0)</f>
        <v>#REF!</v>
      </c>
      <c r="C94" s="283" t="e">
        <f>ROUND(B94*320*2/10000,2)</f>
        <v>#REF!</v>
      </c>
      <c r="D94" s="289">
        <v>99.14</v>
      </c>
      <c r="E94" s="285" t="e">
        <f>C94-D94</f>
        <v>#REF!</v>
      </c>
    </row>
    <row r="95" spans="1:5">
      <c r="A95" s="277" t="s">
        <v>123</v>
      </c>
      <c r="B95" s="286" t="e">
        <f>SUM(B97:B104)</f>
        <v>#REF!</v>
      </c>
      <c r="C95" s="287" t="e">
        <f>SUM(C97:C104)</f>
        <v>#REF!</v>
      </c>
      <c r="D95" s="287">
        <f>SUM(D97:D104)</f>
        <v>252.29</v>
      </c>
      <c r="E95" s="287" t="e">
        <f>SUM(E97:E104)</f>
        <v>#REF!</v>
      </c>
    </row>
    <row r="96" spans="1:5" ht="24">
      <c r="A96" s="277" t="s">
        <v>43</v>
      </c>
      <c r="B96" s="278" t="e">
        <f>SUM(B97:B100)</f>
        <v>#REF!</v>
      </c>
      <c r="C96" s="279" t="e">
        <f>SUM(C97:C100)</f>
        <v>#REF!</v>
      </c>
      <c r="D96" s="279">
        <f>SUM(D97:D100)</f>
        <v>61.32</v>
      </c>
      <c r="E96" s="279" t="e">
        <f>SUM(E97:E100)</f>
        <v>#REF!</v>
      </c>
    </row>
    <row r="97" spans="1:5">
      <c r="A97" s="288" t="s">
        <v>124</v>
      </c>
      <c r="B97" s="282" t="e">
        <f>VLOOKUP(A97,附件3高中免学费!$A$12:$G$171,7,0)</f>
        <v>#REF!</v>
      </c>
      <c r="C97" s="283" t="e">
        <f t="shared" ref="C97:C104" si="12">ROUND(B97*320*2/10000,2)</f>
        <v>#REF!</v>
      </c>
      <c r="D97" s="289">
        <v>6.21</v>
      </c>
      <c r="E97" s="285" t="e">
        <f t="shared" ref="E97:E104" si="13">C97-D97</f>
        <v>#REF!</v>
      </c>
    </row>
    <row r="98" spans="1:5">
      <c r="A98" s="288" t="s">
        <v>125</v>
      </c>
      <c r="B98" s="282" t="e">
        <f>VLOOKUP(A98,附件3高中免学费!$A$12:$G$171,7,0)</f>
        <v>#REF!</v>
      </c>
      <c r="C98" s="283" t="e">
        <f t="shared" si="12"/>
        <v>#REF!</v>
      </c>
      <c r="D98" s="289">
        <v>14.4</v>
      </c>
      <c r="E98" s="285" t="e">
        <f t="shared" si="13"/>
        <v>#REF!</v>
      </c>
    </row>
    <row r="99" spans="1:5">
      <c r="A99" s="288" t="s">
        <v>126</v>
      </c>
      <c r="B99" s="282" t="e">
        <f>VLOOKUP(A99,附件3高中免学费!$A$12:$G$171,7,0)</f>
        <v>#REF!</v>
      </c>
      <c r="C99" s="283" t="e">
        <f t="shared" si="12"/>
        <v>#REF!</v>
      </c>
      <c r="D99" s="289">
        <v>36.74</v>
      </c>
      <c r="E99" s="285" t="e">
        <f t="shared" si="13"/>
        <v>#REF!</v>
      </c>
    </row>
    <row r="100" spans="1:5">
      <c r="A100" s="288" t="s">
        <v>127</v>
      </c>
      <c r="B100" s="282" t="e">
        <f>VLOOKUP(A100,附件3高中免学费!$A$12:$G$171,7,0)</f>
        <v>#REF!</v>
      </c>
      <c r="C100" s="283" t="e">
        <f t="shared" si="12"/>
        <v>#REF!</v>
      </c>
      <c r="D100" s="289">
        <v>3.97</v>
      </c>
      <c r="E100" s="285" t="e">
        <f t="shared" si="13"/>
        <v>#REF!</v>
      </c>
    </row>
    <row r="101" spans="1:5">
      <c r="A101" s="288" t="s">
        <v>128</v>
      </c>
      <c r="B101" s="282" t="e">
        <f>VLOOKUP(A101,附件3高中免学费!$A$12:$G$171,7,0)</f>
        <v>#REF!</v>
      </c>
      <c r="C101" s="283" t="e">
        <f t="shared" si="12"/>
        <v>#REF!</v>
      </c>
      <c r="D101" s="289">
        <v>22.46</v>
      </c>
      <c r="E101" s="285" t="e">
        <f t="shared" si="13"/>
        <v>#REF!</v>
      </c>
    </row>
    <row r="102" spans="1:5">
      <c r="A102" s="288" t="s">
        <v>129</v>
      </c>
      <c r="B102" s="282" t="e">
        <f>VLOOKUP(A102,附件3高中免学费!$A$12:$G$171,7,0)</f>
        <v>#REF!</v>
      </c>
      <c r="C102" s="283" t="e">
        <f t="shared" si="12"/>
        <v>#REF!</v>
      </c>
      <c r="D102" s="289">
        <v>24</v>
      </c>
      <c r="E102" s="285" t="e">
        <f t="shared" si="13"/>
        <v>#REF!</v>
      </c>
    </row>
    <row r="103" spans="1:5">
      <c r="A103" s="288" t="s">
        <v>130</v>
      </c>
      <c r="B103" s="282" t="e">
        <f>VLOOKUP(A103,附件3高中免学费!$A$12:$G$171,7,0)</f>
        <v>#REF!</v>
      </c>
      <c r="C103" s="283" t="e">
        <f t="shared" si="12"/>
        <v>#REF!</v>
      </c>
      <c r="D103" s="289">
        <v>36.159999999999997</v>
      </c>
      <c r="E103" s="285" t="e">
        <f t="shared" si="13"/>
        <v>#REF!</v>
      </c>
    </row>
    <row r="104" spans="1:5">
      <c r="A104" s="288" t="s">
        <v>131</v>
      </c>
      <c r="B104" s="282" t="e">
        <f>VLOOKUP(A104,附件3高中免学费!$A$12:$G$171,7,0)</f>
        <v>#REF!</v>
      </c>
      <c r="C104" s="283" t="e">
        <f t="shared" si="12"/>
        <v>#REF!</v>
      </c>
      <c r="D104" s="289">
        <v>108.35</v>
      </c>
      <c r="E104" s="285" t="e">
        <f t="shared" si="13"/>
        <v>#REF!</v>
      </c>
    </row>
    <row r="105" spans="1:5">
      <c r="A105" s="277" t="s">
        <v>132</v>
      </c>
      <c r="B105" s="286" t="e">
        <f>SUM(B107:B118)</f>
        <v>#REF!</v>
      </c>
      <c r="C105" s="287" t="e">
        <f>SUM(C107:C118)</f>
        <v>#REF!</v>
      </c>
      <c r="D105" s="287">
        <f>SUM(D107:D118)</f>
        <v>557.24</v>
      </c>
      <c r="E105" s="287" t="e">
        <f>SUM(E107:E118)</f>
        <v>#REF!</v>
      </c>
    </row>
    <row r="106" spans="1:5" ht="24">
      <c r="A106" s="277" t="s">
        <v>43</v>
      </c>
      <c r="B106" s="278" t="e">
        <f>SUM(B107:B109)</f>
        <v>#REF!</v>
      </c>
      <c r="C106" s="279" t="e">
        <f>SUM(C107:C109)</f>
        <v>#REF!</v>
      </c>
      <c r="D106" s="279">
        <f>SUM(D107:D109)</f>
        <v>69.19</v>
      </c>
      <c r="E106" s="279" t="e">
        <f>SUM(E107:E109)</f>
        <v>#REF!</v>
      </c>
    </row>
    <row r="107" spans="1:5">
      <c r="A107" s="288" t="s">
        <v>133</v>
      </c>
      <c r="B107" s="282" t="e">
        <f>VLOOKUP(A107,附件3高中免学费!$A$12:$G$171,7,0)</f>
        <v>#REF!</v>
      </c>
      <c r="C107" s="283" t="e">
        <f t="shared" ref="C107:C118" si="14">ROUND(B107*320*2/10000,2)</f>
        <v>#REF!</v>
      </c>
      <c r="D107" s="289">
        <v>26.24</v>
      </c>
      <c r="E107" s="285" t="e">
        <f t="shared" ref="E107:E118" si="15">C107-D107</f>
        <v>#REF!</v>
      </c>
    </row>
    <row r="108" spans="1:5">
      <c r="A108" s="288" t="s">
        <v>134</v>
      </c>
      <c r="B108" s="282" t="e">
        <f>VLOOKUP(A108,附件3高中免学费!$A$12:$G$171,7,0)</f>
        <v>#REF!</v>
      </c>
      <c r="C108" s="283" t="e">
        <f t="shared" si="14"/>
        <v>#REF!</v>
      </c>
      <c r="D108" s="289">
        <v>28.29</v>
      </c>
      <c r="E108" s="285" t="e">
        <f t="shared" si="15"/>
        <v>#REF!</v>
      </c>
    </row>
    <row r="109" spans="1:5">
      <c r="A109" s="288" t="s">
        <v>135</v>
      </c>
      <c r="B109" s="282" t="e">
        <f>VLOOKUP(A109,附件3高中免学费!$A$12:$G$171,7,0)</f>
        <v>#REF!</v>
      </c>
      <c r="C109" s="283" t="e">
        <f t="shared" si="14"/>
        <v>#REF!</v>
      </c>
      <c r="D109" s="289">
        <v>14.66</v>
      </c>
      <c r="E109" s="285" t="e">
        <f t="shared" si="15"/>
        <v>#REF!</v>
      </c>
    </row>
    <row r="110" spans="1:5">
      <c r="A110" s="288" t="s">
        <v>136</v>
      </c>
      <c r="B110" s="282" t="e">
        <f>VLOOKUP(A110,附件3高中免学费!$A$12:$G$171,7,0)</f>
        <v>#REF!</v>
      </c>
      <c r="C110" s="283" t="e">
        <f t="shared" si="14"/>
        <v>#REF!</v>
      </c>
      <c r="D110" s="289">
        <v>40.380000000000003</v>
      </c>
      <c r="E110" s="285" t="e">
        <f t="shared" si="15"/>
        <v>#REF!</v>
      </c>
    </row>
    <row r="111" spans="1:5">
      <c r="A111" s="288" t="s">
        <v>137</v>
      </c>
      <c r="B111" s="282" t="e">
        <f>VLOOKUP(A111,附件3高中免学费!$A$12:$G$171,7,0)</f>
        <v>#REF!</v>
      </c>
      <c r="C111" s="283" t="e">
        <f t="shared" si="14"/>
        <v>#REF!</v>
      </c>
      <c r="D111" s="289">
        <v>52.35</v>
      </c>
      <c r="E111" s="285" t="e">
        <f t="shared" si="15"/>
        <v>#REF!</v>
      </c>
    </row>
    <row r="112" spans="1:5">
      <c r="A112" s="288" t="s">
        <v>138</v>
      </c>
      <c r="B112" s="282" t="e">
        <f>VLOOKUP(A112,附件3高中免学费!$A$12:$G$171,7,0)</f>
        <v>#REF!</v>
      </c>
      <c r="C112" s="283" t="e">
        <f t="shared" si="14"/>
        <v>#REF!</v>
      </c>
      <c r="D112" s="289">
        <v>77.819999999999993</v>
      </c>
      <c r="E112" s="285" t="e">
        <f t="shared" si="15"/>
        <v>#REF!</v>
      </c>
    </row>
    <row r="113" spans="1:5">
      <c r="A113" s="288" t="s">
        <v>139</v>
      </c>
      <c r="B113" s="282" t="e">
        <f>VLOOKUP(A113,附件3高中免学费!$A$12:$G$171,7,0)</f>
        <v>#REF!</v>
      </c>
      <c r="C113" s="283" t="e">
        <f t="shared" si="14"/>
        <v>#REF!</v>
      </c>
      <c r="D113" s="289">
        <v>52.29</v>
      </c>
      <c r="E113" s="285" t="e">
        <f t="shared" si="15"/>
        <v>#REF!</v>
      </c>
    </row>
    <row r="114" spans="1:5">
      <c r="A114" s="288" t="s">
        <v>140</v>
      </c>
      <c r="B114" s="282" t="e">
        <f>VLOOKUP(A114,附件3高中免学费!$A$12:$G$171,7,0)</f>
        <v>#REF!</v>
      </c>
      <c r="C114" s="283" t="e">
        <f t="shared" si="14"/>
        <v>#REF!</v>
      </c>
      <c r="D114" s="289">
        <v>80.64</v>
      </c>
      <c r="E114" s="285" t="e">
        <f t="shared" si="15"/>
        <v>#REF!</v>
      </c>
    </row>
    <row r="115" spans="1:5">
      <c r="A115" s="288" t="s">
        <v>141</v>
      </c>
      <c r="B115" s="282" t="e">
        <f>VLOOKUP(A115,附件3高中免学费!$A$12:$G$171,7,0)</f>
        <v>#REF!</v>
      </c>
      <c r="C115" s="283" t="e">
        <f t="shared" si="14"/>
        <v>#REF!</v>
      </c>
      <c r="D115" s="289">
        <v>18.3</v>
      </c>
      <c r="E115" s="285" t="e">
        <f t="shared" si="15"/>
        <v>#REF!</v>
      </c>
    </row>
    <row r="116" spans="1:5">
      <c r="A116" s="288" t="s">
        <v>142</v>
      </c>
      <c r="B116" s="282" t="e">
        <f>VLOOKUP(A116,附件3高中免学费!$A$12:$G$171,7,0)</f>
        <v>#REF!</v>
      </c>
      <c r="C116" s="283" t="e">
        <f t="shared" si="14"/>
        <v>#REF!</v>
      </c>
      <c r="D116" s="289">
        <v>77.180000000000007</v>
      </c>
      <c r="E116" s="285" t="e">
        <f t="shared" si="15"/>
        <v>#REF!</v>
      </c>
    </row>
    <row r="117" spans="1:5">
      <c r="A117" s="288" t="s">
        <v>143</v>
      </c>
      <c r="B117" s="282" t="e">
        <f>VLOOKUP(A117,附件3高中免学费!$A$12:$G$171,7,0)</f>
        <v>#REF!</v>
      </c>
      <c r="C117" s="283" t="e">
        <f t="shared" si="14"/>
        <v>#REF!</v>
      </c>
      <c r="D117" s="289">
        <v>21.12</v>
      </c>
      <c r="E117" s="285" t="e">
        <f t="shared" si="15"/>
        <v>#REF!</v>
      </c>
    </row>
    <row r="118" spans="1:5">
      <c r="A118" s="288" t="s">
        <v>144</v>
      </c>
      <c r="B118" s="282" t="e">
        <f>VLOOKUP(A118,附件3高中免学费!$A$12:$G$171,7,0)</f>
        <v>#REF!</v>
      </c>
      <c r="C118" s="283" t="e">
        <f t="shared" si="14"/>
        <v>#REF!</v>
      </c>
      <c r="D118" s="289">
        <v>67.97</v>
      </c>
      <c r="E118" s="285" t="e">
        <f t="shared" si="15"/>
        <v>#REF!</v>
      </c>
    </row>
    <row r="119" spans="1:5">
      <c r="A119" s="277" t="s">
        <v>145</v>
      </c>
      <c r="B119" s="286" t="e">
        <f>SUM(B121:B132)</f>
        <v>#REF!</v>
      </c>
      <c r="C119" s="287" t="e">
        <f>SUM(C121:C132)</f>
        <v>#REF!</v>
      </c>
      <c r="D119" s="287">
        <f>SUM(D121:D132)</f>
        <v>411.45</v>
      </c>
      <c r="E119" s="287" t="e">
        <f>SUM(E121:E132)</f>
        <v>#REF!</v>
      </c>
    </row>
    <row r="120" spans="1:5" ht="24">
      <c r="A120" s="277" t="s">
        <v>43</v>
      </c>
      <c r="B120" s="278" t="e">
        <f>SUM(B121:B123)</f>
        <v>#REF!</v>
      </c>
      <c r="C120" s="279" t="e">
        <f>SUM(C121:C123)</f>
        <v>#REF!</v>
      </c>
      <c r="D120" s="279">
        <f>SUM(D121:D123)</f>
        <v>24.89</v>
      </c>
      <c r="E120" s="279" t="e">
        <f>SUM(E121:E123)</f>
        <v>#REF!</v>
      </c>
    </row>
    <row r="121" spans="1:5">
      <c r="A121" s="288" t="s">
        <v>146</v>
      </c>
      <c r="B121" s="282" t="e">
        <f>VLOOKUP(A121,附件3高中免学费!$A$12:$G$171,7,0)</f>
        <v>#REF!</v>
      </c>
      <c r="C121" s="283" t="e">
        <f t="shared" ref="C121:C132" si="16">ROUND(B121*320*2/10000,2)</f>
        <v>#REF!</v>
      </c>
      <c r="D121" s="289">
        <v>4.99</v>
      </c>
      <c r="E121" s="285" t="e">
        <f t="shared" ref="E121:E132" si="17">C121-D121</f>
        <v>#REF!</v>
      </c>
    </row>
    <row r="122" spans="1:5">
      <c r="A122" s="288" t="s">
        <v>147</v>
      </c>
      <c r="B122" s="282" t="e">
        <f>VLOOKUP(A122,附件3高中免学费!$A$12:$G$171,7,0)</f>
        <v>#REF!</v>
      </c>
      <c r="C122" s="283" t="e">
        <f t="shared" si="16"/>
        <v>#REF!</v>
      </c>
      <c r="D122" s="289">
        <v>11.52</v>
      </c>
      <c r="E122" s="285" t="e">
        <f t="shared" si="17"/>
        <v>#REF!</v>
      </c>
    </row>
    <row r="123" spans="1:5">
      <c r="A123" s="288" t="s">
        <v>148</v>
      </c>
      <c r="B123" s="282" t="e">
        <f>VLOOKUP(A123,附件3高中免学费!$A$12:$G$171,7,0)</f>
        <v>#REF!</v>
      </c>
      <c r="C123" s="283" t="e">
        <f t="shared" si="16"/>
        <v>#REF!</v>
      </c>
      <c r="D123" s="289">
        <v>8.3800000000000008</v>
      </c>
      <c r="E123" s="285" t="e">
        <f t="shared" si="17"/>
        <v>#REF!</v>
      </c>
    </row>
    <row r="124" spans="1:5">
      <c r="A124" s="288" t="s">
        <v>149</v>
      </c>
      <c r="B124" s="282" t="e">
        <f>VLOOKUP(A124,附件3高中免学费!$A$12:$G$171,7,0)</f>
        <v>#REF!</v>
      </c>
      <c r="C124" s="283" t="e">
        <f t="shared" si="16"/>
        <v>#REF!</v>
      </c>
      <c r="D124" s="289">
        <v>19.46</v>
      </c>
      <c r="E124" s="285" t="e">
        <f t="shared" si="17"/>
        <v>#REF!</v>
      </c>
    </row>
    <row r="125" spans="1:5">
      <c r="A125" s="288" t="s">
        <v>150</v>
      </c>
      <c r="B125" s="282" t="e">
        <f>VLOOKUP(A125,附件3高中免学费!$A$12:$G$171,7,0)</f>
        <v>#REF!</v>
      </c>
      <c r="C125" s="283" t="e">
        <f t="shared" si="16"/>
        <v>#REF!</v>
      </c>
      <c r="D125" s="289">
        <v>29.38</v>
      </c>
      <c r="E125" s="285" t="e">
        <f t="shared" si="17"/>
        <v>#REF!</v>
      </c>
    </row>
    <row r="126" spans="1:5">
      <c r="A126" s="288" t="s">
        <v>151</v>
      </c>
      <c r="B126" s="282" t="e">
        <f>VLOOKUP(A126,附件3高中免学费!$A$12:$G$171,7,0)</f>
        <v>#REF!</v>
      </c>
      <c r="C126" s="283" t="e">
        <f t="shared" si="16"/>
        <v>#REF!</v>
      </c>
      <c r="D126" s="289">
        <v>25.54</v>
      </c>
      <c r="E126" s="285" t="e">
        <f t="shared" si="17"/>
        <v>#REF!</v>
      </c>
    </row>
    <row r="127" spans="1:5">
      <c r="A127" s="288" t="s">
        <v>152</v>
      </c>
      <c r="B127" s="282" t="e">
        <f>VLOOKUP(A127,附件3高中免学费!$A$12:$G$171,7,0)</f>
        <v>#REF!</v>
      </c>
      <c r="C127" s="283" t="e">
        <f t="shared" si="16"/>
        <v>#REF!</v>
      </c>
      <c r="D127" s="289">
        <v>71.81</v>
      </c>
      <c r="E127" s="285" t="e">
        <f t="shared" si="17"/>
        <v>#REF!</v>
      </c>
    </row>
    <row r="128" spans="1:5">
      <c r="A128" s="288" t="s">
        <v>153</v>
      </c>
      <c r="B128" s="282" t="e">
        <f>VLOOKUP(A128,附件3高中免学费!$A$12:$G$171,7,0)</f>
        <v>#REF!</v>
      </c>
      <c r="C128" s="283" t="e">
        <f t="shared" si="16"/>
        <v>#REF!</v>
      </c>
      <c r="D128" s="289">
        <v>15.1</v>
      </c>
      <c r="E128" s="285" t="e">
        <f t="shared" si="17"/>
        <v>#REF!</v>
      </c>
    </row>
    <row r="129" spans="1:5">
      <c r="A129" s="288" t="s">
        <v>154</v>
      </c>
      <c r="B129" s="282" t="e">
        <f>VLOOKUP(A129,附件3高中免学费!$A$12:$G$171,7,0)</f>
        <v>#REF!</v>
      </c>
      <c r="C129" s="283" t="e">
        <f t="shared" si="16"/>
        <v>#REF!</v>
      </c>
      <c r="D129" s="289">
        <v>28.86</v>
      </c>
      <c r="E129" s="285" t="e">
        <f t="shared" si="17"/>
        <v>#REF!</v>
      </c>
    </row>
    <row r="130" spans="1:5">
      <c r="A130" s="288" t="s">
        <v>155</v>
      </c>
      <c r="B130" s="282" t="e">
        <f>VLOOKUP(A130,附件3高中免学费!$A$12:$G$171,7,0)</f>
        <v>#REF!</v>
      </c>
      <c r="C130" s="283" t="e">
        <f t="shared" si="16"/>
        <v>#REF!</v>
      </c>
      <c r="D130" s="289">
        <v>66.62</v>
      </c>
      <c r="E130" s="285" t="e">
        <f t="shared" si="17"/>
        <v>#REF!</v>
      </c>
    </row>
    <row r="131" spans="1:5">
      <c r="A131" s="288" t="s">
        <v>156</v>
      </c>
      <c r="B131" s="282" t="e">
        <f>VLOOKUP(A131,附件3高中免学费!$A$12:$G$171,7,0)</f>
        <v>#REF!</v>
      </c>
      <c r="C131" s="283" t="e">
        <f t="shared" si="16"/>
        <v>#REF!</v>
      </c>
      <c r="D131" s="289">
        <v>51.71</v>
      </c>
      <c r="E131" s="285" t="e">
        <f t="shared" si="17"/>
        <v>#REF!</v>
      </c>
    </row>
    <row r="132" spans="1:5">
      <c r="A132" s="288" t="s">
        <v>157</v>
      </c>
      <c r="B132" s="282" t="e">
        <f>VLOOKUP(A132,附件3高中免学费!$A$12:$G$171,7,0)</f>
        <v>#REF!</v>
      </c>
      <c r="C132" s="283" t="e">
        <f t="shared" si="16"/>
        <v>#REF!</v>
      </c>
      <c r="D132" s="289">
        <v>78.08</v>
      </c>
      <c r="E132" s="285" t="e">
        <f t="shared" si="17"/>
        <v>#REF!</v>
      </c>
    </row>
    <row r="133" spans="1:5">
      <c r="A133" s="277" t="s">
        <v>158</v>
      </c>
      <c r="B133" s="286" t="e">
        <f>SUM(B135:B141)</f>
        <v>#REF!</v>
      </c>
      <c r="C133" s="287" t="e">
        <f>SUM(C135:C141)</f>
        <v>#REF!</v>
      </c>
      <c r="D133" s="287">
        <f>SUM(D135:D141)</f>
        <v>523.4</v>
      </c>
      <c r="E133" s="287" t="e">
        <f>SUM(E135:E141)</f>
        <v>#REF!</v>
      </c>
    </row>
    <row r="134" spans="1:5" ht="24">
      <c r="A134" s="277" t="s">
        <v>43</v>
      </c>
      <c r="B134" s="278" t="e">
        <f>SUM(B135:B137)</f>
        <v>#REF!</v>
      </c>
      <c r="C134" s="279" t="e">
        <f>SUM(C135:C137)</f>
        <v>#REF!</v>
      </c>
      <c r="D134" s="279">
        <f>SUM(D135:D137)</f>
        <v>38.979999999999997</v>
      </c>
      <c r="E134" s="279" t="e">
        <f>SUM(E135:E137)</f>
        <v>#REF!</v>
      </c>
    </row>
    <row r="135" spans="1:5">
      <c r="A135" s="288" t="s">
        <v>159</v>
      </c>
      <c r="B135" s="282" t="e">
        <f>VLOOKUP(A135,附件3高中免学费!$A$12:$G$171,7,0)</f>
        <v>#REF!</v>
      </c>
      <c r="C135" s="283" t="e">
        <f t="shared" ref="C135:C141" si="18">ROUND(B135*320*2/10000,2)</f>
        <v>#REF!</v>
      </c>
      <c r="D135" s="289">
        <v>14.98</v>
      </c>
      <c r="E135" s="285" t="e">
        <f t="shared" ref="E135:E141" si="19">C135-D135</f>
        <v>#REF!</v>
      </c>
    </row>
    <row r="136" spans="1:5">
      <c r="A136" s="288" t="s">
        <v>160</v>
      </c>
      <c r="B136" s="282" t="e">
        <f>VLOOKUP(A136,附件3高中免学费!$A$12:$G$171,7,0)</f>
        <v>#REF!</v>
      </c>
      <c r="C136" s="283" t="e">
        <f t="shared" si="18"/>
        <v>#REF!</v>
      </c>
      <c r="D136" s="289">
        <v>21.31</v>
      </c>
      <c r="E136" s="285" t="e">
        <f t="shared" si="19"/>
        <v>#REF!</v>
      </c>
    </row>
    <row r="137" spans="1:5" ht="24">
      <c r="A137" s="281" t="s">
        <v>161</v>
      </c>
      <c r="B137" s="282" t="e">
        <f>VLOOKUP(A137,附件3高中免学费!$A$12:$G$171,7,0)</f>
        <v>#REF!</v>
      </c>
      <c r="C137" s="283" t="e">
        <f t="shared" si="18"/>
        <v>#REF!</v>
      </c>
      <c r="D137" s="289">
        <v>2.69</v>
      </c>
      <c r="E137" s="285" t="e">
        <f t="shared" si="19"/>
        <v>#REF!</v>
      </c>
    </row>
    <row r="138" spans="1:5">
      <c r="A138" s="288" t="s">
        <v>162</v>
      </c>
      <c r="B138" s="282" t="e">
        <f>VLOOKUP(A138,附件3高中免学费!$A$12:$G$171,7,0)</f>
        <v>#REF!</v>
      </c>
      <c r="C138" s="283" t="e">
        <f t="shared" si="18"/>
        <v>#REF!</v>
      </c>
      <c r="D138" s="289">
        <v>148.93</v>
      </c>
      <c r="E138" s="285" t="e">
        <f t="shared" si="19"/>
        <v>#REF!</v>
      </c>
    </row>
    <row r="139" spans="1:5">
      <c r="A139" s="288" t="s">
        <v>163</v>
      </c>
      <c r="B139" s="282" t="e">
        <f>VLOOKUP(A139,附件3高中免学费!$A$12:$G$171,7,0)</f>
        <v>#REF!</v>
      </c>
      <c r="C139" s="283" t="e">
        <f t="shared" si="18"/>
        <v>#REF!</v>
      </c>
      <c r="D139" s="289">
        <v>22.08</v>
      </c>
      <c r="E139" s="285" t="e">
        <f t="shared" si="19"/>
        <v>#REF!</v>
      </c>
    </row>
    <row r="140" spans="1:5">
      <c r="A140" s="288" t="s">
        <v>164</v>
      </c>
      <c r="B140" s="282" t="e">
        <f>VLOOKUP(A140,附件3高中免学费!$A$12:$G$171,7,0)</f>
        <v>#REF!</v>
      </c>
      <c r="C140" s="283" t="e">
        <f t="shared" si="18"/>
        <v>#REF!</v>
      </c>
      <c r="D140" s="289">
        <v>113.28</v>
      </c>
      <c r="E140" s="285" t="e">
        <f t="shared" si="19"/>
        <v>#REF!</v>
      </c>
    </row>
    <row r="141" spans="1:5">
      <c r="A141" s="288" t="s">
        <v>165</v>
      </c>
      <c r="B141" s="282" t="e">
        <f>VLOOKUP(A141,附件3高中免学费!$A$12:$G$171,7,0)</f>
        <v>#REF!</v>
      </c>
      <c r="C141" s="283" t="e">
        <f t="shared" si="18"/>
        <v>#REF!</v>
      </c>
      <c r="D141" s="289">
        <v>200.13</v>
      </c>
      <c r="E141" s="285" t="e">
        <f t="shared" si="19"/>
        <v>#REF!</v>
      </c>
    </row>
    <row r="142" spans="1:5">
      <c r="A142" s="277" t="s">
        <v>166</v>
      </c>
      <c r="B142" s="286" t="e">
        <f>SUM(B144:B157)</f>
        <v>#REF!</v>
      </c>
      <c r="C142" s="287" t="e">
        <f>SUM(C144:C157)</f>
        <v>#REF!</v>
      </c>
      <c r="D142" s="287">
        <f>SUM(D144:D157)</f>
        <v>554.41</v>
      </c>
      <c r="E142" s="287" t="e">
        <f>SUM(E144:E157)</f>
        <v>#REF!</v>
      </c>
    </row>
    <row r="143" spans="1:5" ht="24">
      <c r="A143" s="277" t="s">
        <v>43</v>
      </c>
      <c r="B143" s="278" t="e">
        <f>SUM(B144:B145)</f>
        <v>#REF!</v>
      </c>
      <c r="C143" s="279" t="e">
        <f>SUM(C144:C145)</f>
        <v>#REF!</v>
      </c>
      <c r="D143" s="279">
        <f>SUM(D144:D145)</f>
        <v>36.739999999999995</v>
      </c>
      <c r="E143" s="279" t="e">
        <f>SUM(E144:E145)</f>
        <v>#REF!</v>
      </c>
    </row>
    <row r="144" spans="1:5">
      <c r="A144" s="288" t="s">
        <v>167</v>
      </c>
      <c r="B144" s="282" t="e">
        <f>VLOOKUP(A144,附件3高中免学费!$A$12:$G$171,7,0)</f>
        <v>#REF!</v>
      </c>
      <c r="C144" s="283" t="e">
        <f t="shared" ref="C144:C157" si="20">ROUND(B144*320*2/10000,2)</f>
        <v>#REF!</v>
      </c>
      <c r="D144" s="289">
        <v>18.239999999999998</v>
      </c>
      <c r="E144" s="285" t="e">
        <f t="shared" ref="E144:E157" si="21">C144-D144</f>
        <v>#REF!</v>
      </c>
    </row>
    <row r="145" spans="1:5">
      <c r="A145" s="288" t="s">
        <v>168</v>
      </c>
      <c r="B145" s="282" t="e">
        <f>VLOOKUP(A145,附件3高中免学费!$A$12:$G$171,7,0)</f>
        <v>#REF!</v>
      </c>
      <c r="C145" s="283" t="e">
        <f t="shared" si="20"/>
        <v>#REF!</v>
      </c>
      <c r="D145" s="289">
        <v>18.5</v>
      </c>
      <c r="E145" s="285" t="e">
        <f t="shared" si="21"/>
        <v>#REF!</v>
      </c>
    </row>
    <row r="146" spans="1:5">
      <c r="A146" s="288" t="s">
        <v>169</v>
      </c>
      <c r="B146" s="282" t="e">
        <f>VLOOKUP(A146,附件3高中免学费!$A$12:$G$171,7,0)</f>
        <v>#REF!</v>
      </c>
      <c r="C146" s="283" t="e">
        <f t="shared" si="20"/>
        <v>#REF!</v>
      </c>
      <c r="D146" s="289">
        <v>80.64</v>
      </c>
      <c r="E146" s="285" t="e">
        <f t="shared" si="21"/>
        <v>#REF!</v>
      </c>
    </row>
    <row r="147" spans="1:5">
      <c r="A147" s="288" t="s">
        <v>170</v>
      </c>
      <c r="B147" s="282" t="e">
        <f>VLOOKUP(A147,附件3高中免学费!$A$12:$G$171,7,0)</f>
        <v>#REF!</v>
      </c>
      <c r="C147" s="283" t="e">
        <f t="shared" si="20"/>
        <v>#REF!</v>
      </c>
      <c r="D147" s="289">
        <v>43.07</v>
      </c>
      <c r="E147" s="285" t="e">
        <f t="shared" si="21"/>
        <v>#REF!</v>
      </c>
    </row>
    <row r="148" spans="1:5">
      <c r="A148" s="288" t="s">
        <v>171</v>
      </c>
      <c r="B148" s="282" t="e">
        <f>VLOOKUP(A148,附件3高中免学费!$A$12:$G$171,7,0)</f>
        <v>#REF!</v>
      </c>
      <c r="C148" s="283" t="e">
        <f t="shared" si="20"/>
        <v>#REF!</v>
      </c>
      <c r="D148" s="289">
        <v>82.94</v>
      </c>
      <c r="E148" s="285" t="e">
        <f t="shared" si="21"/>
        <v>#REF!</v>
      </c>
    </row>
    <row r="149" spans="1:5">
      <c r="A149" s="288" t="s">
        <v>172</v>
      </c>
      <c r="B149" s="282" t="e">
        <f>VLOOKUP(A149,附件3高中免学费!$A$12:$G$171,7,0)</f>
        <v>#REF!</v>
      </c>
      <c r="C149" s="283" t="e">
        <f t="shared" si="20"/>
        <v>#REF!</v>
      </c>
      <c r="D149" s="289">
        <v>52.93</v>
      </c>
      <c r="E149" s="285" t="e">
        <f t="shared" si="21"/>
        <v>#REF!</v>
      </c>
    </row>
    <row r="150" spans="1:5">
      <c r="A150" s="288" t="s">
        <v>173</v>
      </c>
      <c r="B150" s="282" t="e">
        <f>VLOOKUP(A150,附件3高中免学费!$A$12:$G$171,7,0)</f>
        <v>#REF!</v>
      </c>
      <c r="C150" s="283" t="e">
        <f t="shared" si="20"/>
        <v>#REF!</v>
      </c>
      <c r="D150" s="289">
        <v>31.42</v>
      </c>
      <c r="E150" s="285" t="e">
        <f t="shared" si="21"/>
        <v>#REF!</v>
      </c>
    </row>
    <row r="151" spans="1:5">
      <c r="A151" s="288" t="s">
        <v>174</v>
      </c>
      <c r="B151" s="282" t="e">
        <f>VLOOKUP(A151,附件3高中免学费!$A$12:$G$171,7,0)</f>
        <v>#REF!</v>
      </c>
      <c r="C151" s="283" t="e">
        <f t="shared" si="20"/>
        <v>#REF!</v>
      </c>
      <c r="D151" s="289">
        <v>30.02</v>
      </c>
      <c r="E151" s="285" t="e">
        <f t="shared" si="21"/>
        <v>#REF!</v>
      </c>
    </row>
    <row r="152" spans="1:5">
      <c r="A152" s="288" t="s">
        <v>175</v>
      </c>
      <c r="B152" s="282" t="e">
        <f>VLOOKUP(A152,附件3高中免学费!$A$12:$G$171,7,0)</f>
        <v>#REF!</v>
      </c>
      <c r="C152" s="283" t="e">
        <f t="shared" si="20"/>
        <v>#REF!</v>
      </c>
      <c r="D152" s="289">
        <v>21.5</v>
      </c>
      <c r="E152" s="285" t="e">
        <f t="shared" si="21"/>
        <v>#REF!</v>
      </c>
    </row>
    <row r="153" spans="1:5">
      <c r="A153" s="288" t="s">
        <v>176</v>
      </c>
      <c r="B153" s="282" t="e">
        <f>VLOOKUP(A153,附件3高中免学费!$A$12:$G$171,7,0)</f>
        <v>#REF!</v>
      </c>
      <c r="C153" s="283" t="e">
        <f t="shared" si="20"/>
        <v>#REF!</v>
      </c>
      <c r="D153" s="289">
        <v>41.98</v>
      </c>
      <c r="E153" s="285" t="e">
        <f t="shared" si="21"/>
        <v>#REF!</v>
      </c>
    </row>
    <row r="154" spans="1:5">
      <c r="A154" s="288" t="s">
        <v>177</v>
      </c>
      <c r="B154" s="282" t="e">
        <f>VLOOKUP(A154,附件3高中免学费!$A$12:$G$171,7,0)</f>
        <v>#REF!</v>
      </c>
      <c r="C154" s="283" t="e">
        <f t="shared" si="20"/>
        <v>#REF!</v>
      </c>
      <c r="D154" s="289">
        <v>3.9</v>
      </c>
      <c r="E154" s="285" t="e">
        <f t="shared" si="21"/>
        <v>#REF!</v>
      </c>
    </row>
    <row r="155" spans="1:5">
      <c r="A155" s="288" t="s">
        <v>178</v>
      </c>
      <c r="B155" s="282" t="e">
        <f>VLOOKUP(A155,附件3高中免学费!$A$12:$G$171,7,0)</f>
        <v>#REF!</v>
      </c>
      <c r="C155" s="283" t="e">
        <f t="shared" si="20"/>
        <v>#REF!</v>
      </c>
      <c r="D155" s="289">
        <v>61.95</v>
      </c>
      <c r="E155" s="285" t="e">
        <f t="shared" si="21"/>
        <v>#REF!</v>
      </c>
    </row>
    <row r="156" spans="1:5">
      <c r="A156" s="288" t="s">
        <v>179</v>
      </c>
      <c r="B156" s="282" t="e">
        <f>VLOOKUP(A156,附件3高中免学费!$A$12:$G$171,7,0)</f>
        <v>#REF!</v>
      </c>
      <c r="C156" s="283" t="e">
        <f t="shared" si="20"/>
        <v>#REF!</v>
      </c>
      <c r="D156" s="289">
        <v>35.9</v>
      </c>
      <c r="E156" s="285" t="e">
        <f t="shared" si="21"/>
        <v>#REF!</v>
      </c>
    </row>
    <row r="157" spans="1:5">
      <c r="A157" s="288" t="s">
        <v>180</v>
      </c>
      <c r="B157" s="282" t="e">
        <f>VLOOKUP(A157,附件3高中免学费!$A$12:$G$171,7,0)</f>
        <v>#REF!</v>
      </c>
      <c r="C157" s="283" t="e">
        <f t="shared" si="20"/>
        <v>#REF!</v>
      </c>
      <c r="D157" s="289">
        <v>31.42</v>
      </c>
      <c r="E157" s="285" t="e">
        <f t="shared" si="21"/>
        <v>#REF!</v>
      </c>
    </row>
    <row r="158" spans="1:5" ht="24">
      <c r="A158" s="277" t="s">
        <v>181</v>
      </c>
      <c r="B158" s="278" t="e">
        <f>SUM(B159:B167)</f>
        <v>#REF!</v>
      </c>
      <c r="C158" s="279" t="e">
        <f>SUM(C159:C167)</f>
        <v>#REF!</v>
      </c>
      <c r="D158" s="279">
        <f>SUM(D159:D167)</f>
        <v>783.67000000000007</v>
      </c>
      <c r="E158" s="279" t="e">
        <f>SUM(E159:E167)</f>
        <v>#REF!</v>
      </c>
    </row>
    <row r="159" spans="1:5">
      <c r="A159" s="288" t="s">
        <v>182</v>
      </c>
      <c r="B159" s="282" t="e">
        <f>VLOOKUP(A159,附件3高中免学费!$A$12:$G$171,7,0)</f>
        <v>#REF!</v>
      </c>
      <c r="C159" s="283" t="e">
        <f t="shared" ref="C159:C167" si="22">ROUND(B159*320*2/10000,2)</f>
        <v>#REF!</v>
      </c>
      <c r="D159" s="289">
        <v>84.16</v>
      </c>
      <c r="E159" s="285" t="e">
        <f t="shared" ref="E159:E167" si="23">C159-D159</f>
        <v>#REF!</v>
      </c>
    </row>
    <row r="160" spans="1:5">
      <c r="A160" s="288" t="s">
        <v>183</v>
      </c>
      <c r="B160" s="282" t="e">
        <f>VLOOKUP(A160,附件3高中免学费!$A$12:$G$171,7,0)</f>
        <v>#REF!</v>
      </c>
      <c r="C160" s="283" t="e">
        <f t="shared" si="22"/>
        <v>#REF!</v>
      </c>
      <c r="D160" s="289">
        <v>46.59</v>
      </c>
      <c r="E160" s="285" t="e">
        <f t="shared" si="23"/>
        <v>#REF!</v>
      </c>
    </row>
    <row r="161" spans="1:5">
      <c r="A161" s="288" t="s">
        <v>185</v>
      </c>
      <c r="B161" s="282" t="e">
        <f>VLOOKUP(A161,附件3高中免学费!$A$12:$G$171,7,0)</f>
        <v>#REF!</v>
      </c>
      <c r="C161" s="283" t="e">
        <f t="shared" si="22"/>
        <v>#REF!</v>
      </c>
      <c r="D161" s="289">
        <v>75.069999999999993</v>
      </c>
      <c r="E161" s="285" t="e">
        <f t="shared" si="23"/>
        <v>#REF!</v>
      </c>
    </row>
    <row r="162" spans="1:5">
      <c r="A162" s="288" t="s">
        <v>186</v>
      </c>
      <c r="B162" s="282" t="e">
        <f>VLOOKUP(A162,附件3高中免学费!$A$12:$G$171,7,0)</f>
        <v>#REF!</v>
      </c>
      <c r="C162" s="283" t="e">
        <f t="shared" si="22"/>
        <v>#REF!</v>
      </c>
      <c r="D162" s="289">
        <v>95.74</v>
      </c>
      <c r="E162" s="285" t="e">
        <f t="shared" si="23"/>
        <v>#REF!</v>
      </c>
    </row>
    <row r="163" spans="1:5">
      <c r="A163" s="288" t="s">
        <v>187</v>
      </c>
      <c r="B163" s="282" t="e">
        <f>VLOOKUP(A163,附件3高中免学费!$A$12:$G$171,7,0)</f>
        <v>#REF!</v>
      </c>
      <c r="C163" s="283" t="e">
        <f t="shared" si="22"/>
        <v>#REF!</v>
      </c>
      <c r="D163" s="289">
        <v>87.87</v>
      </c>
      <c r="E163" s="285" t="e">
        <f t="shared" si="23"/>
        <v>#REF!</v>
      </c>
    </row>
    <row r="164" spans="1:5">
      <c r="A164" s="288" t="s">
        <v>188</v>
      </c>
      <c r="B164" s="282" t="e">
        <f>VLOOKUP(A164,附件3高中免学费!$A$12:$G$171,7,0)</f>
        <v>#REF!</v>
      </c>
      <c r="C164" s="283" t="e">
        <f t="shared" si="22"/>
        <v>#REF!</v>
      </c>
      <c r="D164" s="289">
        <v>89.73</v>
      </c>
      <c r="E164" s="285" t="e">
        <f t="shared" si="23"/>
        <v>#REF!</v>
      </c>
    </row>
    <row r="165" spans="1:5">
      <c r="A165" s="288" t="s">
        <v>189</v>
      </c>
      <c r="B165" s="282" t="e">
        <f>VLOOKUP(A165,附件3高中免学费!$A$12:$G$171,7,0)</f>
        <v>#REF!</v>
      </c>
      <c r="C165" s="283" t="e">
        <f t="shared" si="22"/>
        <v>#REF!</v>
      </c>
      <c r="D165" s="289">
        <v>49.09</v>
      </c>
      <c r="E165" s="285" t="e">
        <f t="shared" si="23"/>
        <v>#REF!</v>
      </c>
    </row>
    <row r="166" spans="1:5">
      <c r="A166" s="288" t="s">
        <v>190</v>
      </c>
      <c r="B166" s="282" t="e">
        <f>VLOOKUP(A166,附件3高中免学费!$A$12:$G$171,7,0)</f>
        <v>#REF!</v>
      </c>
      <c r="C166" s="283" t="e">
        <f t="shared" si="22"/>
        <v>#REF!</v>
      </c>
      <c r="D166" s="289">
        <v>111.1</v>
      </c>
      <c r="E166" s="285" t="e">
        <f t="shared" si="23"/>
        <v>#REF!</v>
      </c>
    </row>
    <row r="167" spans="1:5">
      <c r="A167" s="288" t="s">
        <v>191</v>
      </c>
      <c r="B167" s="282" t="e">
        <f>VLOOKUP(A167,附件3高中免学费!$A$12:$G$171,7,0)</f>
        <v>#REF!</v>
      </c>
      <c r="C167" s="283" t="e">
        <f t="shared" si="22"/>
        <v>#REF!</v>
      </c>
      <c r="D167" s="294">
        <v>144.32</v>
      </c>
      <c r="E167" s="285" t="e">
        <f t="shared" si="23"/>
        <v>#REF!</v>
      </c>
    </row>
  </sheetData>
  <autoFilter ref="A5:E167"/>
  <mergeCells count="1">
    <mergeCell ref="A2:E3"/>
  </mergeCells>
  <phoneticPr fontId="15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A128" sqref="A128"/>
    </sheetView>
  </sheetViews>
  <sheetFormatPr defaultColWidth="9" defaultRowHeight="14.25"/>
  <cols>
    <col min="1" max="1" width="20.25" style="407" customWidth="1"/>
    <col min="2" max="2" width="22.125" style="407" customWidth="1"/>
    <col min="3" max="3" width="10.375" style="407" customWidth="1"/>
    <col min="4" max="4" width="14.125" style="407" customWidth="1"/>
    <col min="5" max="5" width="9.375" style="407" customWidth="1"/>
    <col min="6" max="6" width="41.625" style="407" customWidth="1"/>
    <col min="7" max="7" width="10.625" style="407" customWidth="1"/>
    <col min="8" max="8" width="10" style="407" customWidth="1"/>
    <col min="9" max="9" width="9.375" style="407" customWidth="1"/>
    <col min="10" max="10" width="36.625" style="407" customWidth="1"/>
    <col min="11" max="11" width="46" style="407" customWidth="1"/>
    <col min="12" max="12" width="10.625" style="407" customWidth="1"/>
    <col min="13" max="13" width="14.5" style="407" customWidth="1"/>
    <col min="14" max="14" width="9.375" style="407" customWidth="1"/>
    <col min="15" max="15" width="41.875" style="407" customWidth="1"/>
    <col min="16" max="16" width="44.25" style="407" customWidth="1"/>
    <col min="17" max="250" width="9" style="407"/>
    <col min="251" max="251" width="13.75" style="407" customWidth="1"/>
    <col min="252" max="252" width="20.25" style="407" customWidth="1"/>
    <col min="253" max="253" width="22.125" style="407" customWidth="1"/>
    <col min="254" max="254" width="10.375" style="407" customWidth="1"/>
    <col min="255" max="255" width="14.125" style="407" customWidth="1"/>
    <col min="256" max="257" width="9.375" style="407" customWidth="1"/>
    <col min="258" max="258" width="10.625" style="407" customWidth="1"/>
    <col min="259" max="259" width="10" style="407" customWidth="1"/>
    <col min="260" max="260" width="9.375" style="407" customWidth="1"/>
    <col min="261" max="261" width="8.625" style="407" customWidth="1"/>
    <col min="262" max="262" width="9.375" style="407" customWidth="1"/>
    <col min="263" max="263" width="10.625" style="407" customWidth="1"/>
    <col min="264" max="264" width="14.5" style="407" customWidth="1"/>
    <col min="265" max="266" width="9.375" style="407" customWidth="1"/>
    <col min="267" max="268" width="8.375" style="407" customWidth="1"/>
    <col min="269" max="271" width="9.375" style="407" customWidth="1"/>
    <col min="272" max="506" width="9" style="407"/>
    <col min="507" max="507" width="13.75" style="407" customWidth="1"/>
    <col min="508" max="508" width="20.25" style="407" customWidth="1"/>
    <col min="509" max="509" width="22.125" style="407" customWidth="1"/>
    <col min="510" max="510" width="10.375" style="407" customWidth="1"/>
    <col min="511" max="511" width="14.125" style="407" customWidth="1"/>
    <col min="512" max="513" width="9.375" style="407" customWidth="1"/>
    <col min="514" max="514" width="10.625" style="407" customWidth="1"/>
    <col min="515" max="515" width="10" style="407" customWidth="1"/>
    <col min="516" max="516" width="9.375" style="407" customWidth="1"/>
    <col min="517" max="517" width="8.625" style="407" customWidth="1"/>
    <col min="518" max="518" width="9.375" style="407" customWidth="1"/>
    <col min="519" max="519" width="10.625" style="407" customWidth="1"/>
    <col min="520" max="520" width="14.5" style="407" customWidth="1"/>
    <col min="521" max="522" width="9.375" style="407" customWidth="1"/>
    <col min="523" max="524" width="8.375" style="407" customWidth="1"/>
    <col min="525" max="527" width="9.375" style="407" customWidth="1"/>
    <col min="528" max="762" width="9" style="407"/>
    <col min="763" max="763" width="13.75" style="407" customWidth="1"/>
    <col min="764" max="764" width="20.25" style="407" customWidth="1"/>
    <col min="765" max="765" width="22.125" style="407" customWidth="1"/>
    <col min="766" max="766" width="10.375" style="407" customWidth="1"/>
    <col min="767" max="767" width="14.125" style="407" customWidth="1"/>
    <col min="768" max="769" width="9.375" style="407" customWidth="1"/>
    <col min="770" max="770" width="10.625" style="407" customWidth="1"/>
    <col min="771" max="771" width="10" style="407" customWidth="1"/>
    <col min="772" max="772" width="9.375" style="407" customWidth="1"/>
    <col min="773" max="773" width="8.625" style="407" customWidth="1"/>
    <col min="774" max="774" width="9.375" style="407" customWidth="1"/>
    <col min="775" max="775" width="10.625" style="407" customWidth="1"/>
    <col min="776" max="776" width="14.5" style="407" customWidth="1"/>
    <col min="777" max="778" width="9.375" style="407" customWidth="1"/>
    <col min="779" max="780" width="8.375" style="407" customWidth="1"/>
    <col min="781" max="783" width="9.375" style="407" customWidth="1"/>
    <col min="784" max="1018" width="9" style="407"/>
    <col min="1019" max="1019" width="13.75" style="407" customWidth="1"/>
    <col min="1020" max="1020" width="20.25" style="407" customWidth="1"/>
    <col min="1021" max="1021" width="22.125" style="407" customWidth="1"/>
    <col min="1022" max="1022" width="10.375" style="407" customWidth="1"/>
    <col min="1023" max="1023" width="14.125" style="407" customWidth="1"/>
    <col min="1024" max="1025" width="9.375" style="407" customWidth="1"/>
    <col min="1026" max="1026" width="10.625" style="407" customWidth="1"/>
    <col min="1027" max="1027" width="10" style="407" customWidth="1"/>
    <col min="1028" max="1028" width="9.375" style="407" customWidth="1"/>
    <col min="1029" max="1029" width="8.625" style="407" customWidth="1"/>
    <col min="1030" max="1030" width="9.375" style="407" customWidth="1"/>
    <col min="1031" max="1031" width="10.625" style="407" customWidth="1"/>
    <col min="1032" max="1032" width="14.5" style="407" customWidth="1"/>
    <col min="1033" max="1034" width="9.375" style="407" customWidth="1"/>
    <col min="1035" max="1036" width="8.375" style="407" customWidth="1"/>
    <col min="1037" max="1039" width="9.375" style="407" customWidth="1"/>
    <col min="1040" max="1274" width="9" style="407"/>
    <col min="1275" max="1275" width="13.75" style="407" customWidth="1"/>
    <col min="1276" max="1276" width="20.25" style="407" customWidth="1"/>
    <col min="1277" max="1277" width="22.125" style="407" customWidth="1"/>
    <col min="1278" max="1278" width="10.375" style="407" customWidth="1"/>
    <col min="1279" max="1279" width="14.125" style="407" customWidth="1"/>
    <col min="1280" max="1281" width="9.375" style="407" customWidth="1"/>
    <col min="1282" max="1282" width="10.625" style="407" customWidth="1"/>
    <col min="1283" max="1283" width="10" style="407" customWidth="1"/>
    <col min="1284" max="1284" width="9.375" style="407" customWidth="1"/>
    <col min="1285" max="1285" width="8.625" style="407" customWidth="1"/>
    <col min="1286" max="1286" width="9.375" style="407" customWidth="1"/>
    <col min="1287" max="1287" width="10.625" style="407" customWidth="1"/>
    <col min="1288" max="1288" width="14.5" style="407" customWidth="1"/>
    <col min="1289" max="1290" width="9.375" style="407" customWidth="1"/>
    <col min="1291" max="1292" width="8.375" style="407" customWidth="1"/>
    <col min="1293" max="1295" width="9.375" style="407" customWidth="1"/>
    <col min="1296" max="1530" width="9" style="407"/>
    <col min="1531" max="1531" width="13.75" style="407" customWidth="1"/>
    <col min="1532" max="1532" width="20.25" style="407" customWidth="1"/>
    <col min="1533" max="1533" width="22.125" style="407" customWidth="1"/>
    <col min="1534" max="1534" width="10.375" style="407" customWidth="1"/>
    <col min="1535" max="1535" width="14.125" style="407" customWidth="1"/>
    <col min="1536" max="1537" width="9.375" style="407" customWidth="1"/>
    <col min="1538" max="1538" width="10.625" style="407" customWidth="1"/>
    <col min="1539" max="1539" width="10" style="407" customWidth="1"/>
    <col min="1540" max="1540" width="9.375" style="407" customWidth="1"/>
    <col min="1541" max="1541" width="8.625" style="407" customWidth="1"/>
    <col min="1542" max="1542" width="9.375" style="407" customWidth="1"/>
    <col min="1543" max="1543" width="10.625" style="407" customWidth="1"/>
    <col min="1544" max="1544" width="14.5" style="407" customWidth="1"/>
    <col min="1545" max="1546" width="9.375" style="407" customWidth="1"/>
    <col min="1547" max="1548" width="8.375" style="407" customWidth="1"/>
    <col min="1549" max="1551" width="9.375" style="407" customWidth="1"/>
    <col min="1552" max="1786" width="9" style="407"/>
    <col min="1787" max="1787" width="13.75" style="407" customWidth="1"/>
    <col min="1788" max="1788" width="20.25" style="407" customWidth="1"/>
    <col min="1789" max="1789" width="22.125" style="407" customWidth="1"/>
    <col min="1790" max="1790" width="10.375" style="407" customWidth="1"/>
    <col min="1791" max="1791" width="14.125" style="407" customWidth="1"/>
    <col min="1792" max="1793" width="9.375" style="407" customWidth="1"/>
    <col min="1794" max="1794" width="10.625" style="407" customWidth="1"/>
    <col min="1795" max="1795" width="10" style="407" customWidth="1"/>
    <col min="1796" max="1796" width="9.375" style="407" customWidth="1"/>
    <col min="1797" max="1797" width="8.625" style="407" customWidth="1"/>
    <col min="1798" max="1798" width="9.375" style="407" customWidth="1"/>
    <col min="1799" max="1799" width="10.625" style="407" customWidth="1"/>
    <col min="1800" max="1800" width="14.5" style="407" customWidth="1"/>
    <col min="1801" max="1802" width="9.375" style="407" customWidth="1"/>
    <col min="1803" max="1804" width="8.375" style="407" customWidth="1"/>
    <col min="1805" max="1807" width="9.375" style="407" customWidth="1"/>
    <col min="1808" max="2042" width="9" style="407"/>
    <col min="2043" max="2043" width="13.75" style="407" customWidth="1"/>
    <col min="2044" max="2044" width="20.25" style="407" customWidth="1"/>
    <col min="2045" max="2045" width="22.125" style="407" customWidth="1"/>
    <col min="2046" max="2046" width="10.375" style="407" customWidth="1"/>
    <col min="2047" max="2047" width="14.125" style="407" customWidth="1"/>
    <col min="2048" max="2049" width="9.375" style="407" customWidth="1"/>
    <col min="2050" max="2050" width="10.625" style="407" customWidth="1"/>
    <col min="2051" max="2051" width="10" style="407" customWidth="1"/>
    <col min="2052" max="2052" width="9.375" style="407" customWidth="1"/>
    <col min="2053" max="2053" width="8.625" style="407" customWidth="1"/>
    <col min="2054" max="2054" width="9.375" style="407" customWidth="1"/>
    <col min="2055" max="2055" width="10.625" style="407" customWidth="1"/>
    <col min="2056" max="2056" width="14.5" style="407" customWidth="1"/>
    <col min="2057" max="2058" width="9.375" style="407" customWidth="1"/>
    <col min="2059" max="2060" width="8.375" style="407" customWidth="1"/>
    <col min="2061" max="2063" width="9.375" style="407" customWidth="1"/>
    <col min="2064" max="2298" width="9" style="407"/>
    <col min="2299" max="2299" width="13.75" style="407" customWidth="1"/>
    <col min="2300" max="2300" width="20.25" style="407" customWidth="1"/>
    <col min="2301" max="2301" width="22.125" style="407" customWidth="1"/>
    <col min="2302" max="2302" width="10.375" style="407" customWidth="1"/>
    <col min="2303" max="2303" width="14.125" style="407" customWidth="1"/>
    <col min="2304" max="2305" width="9.375" style="407" customWidth="1"/>
    <col min="2306" max="2306" width="10.625" style="407" customWidth="1"/>
    <col min="2307" max="2307" width="10" style="407" customWidth="1"/>
    <col min="2308" max="2308" width="9.375" style="407" customWidth="1"/>
    <col min="2309" max="2309" width="8.625" style="407" customWidth="1"/>
    <col min="2310" max="2310" width="9.375" style="407" customWidth="1"/>
    <col min="2311" max="2311" width="10.625" style="407" customWidth="1"/>
    <col min="2312" max="2312" width="14.5" style="407" customWidth="1"/>
    <col min="2313" max="2314" width="9.375" style="407" customWidth="1"/>
    <col min="2315" max="2316" width="8.375" style="407" customWidth="1"/>
    <col min="2317" max="2319" width="9.375" style="407" customWidth="1"/>
    <col min="2320" max="2554" width="9" style="407"/>
    <col min="2555" max="2555" width="13.75" style="407" customWidth="1"/>
    <col min="2556" max="2556" width="20.25" style="407" customWidth="1"/>
    <col min="2557" max="2557" width="22.125" style="407" customWidth="1"/>
    <col min="2558" max="2558" width="10.375" style="407" customWidth="1"/>
    <col min="2559" max="2559" width="14.125" style="407" customWidth="1"/>
    <col min="2560" max="2561" width="9.375" style="407" customWidth="1"/>
    <col min="2562" max="2562" width="10.625" style="407" customWidth="1"/>
    <col min="2563" max="2563" width="10" style="407" customWidth="1"/>
    <col min="2564" max="2564" width="9.375" style="407" customWidth="1"/>
    <col min="2565" max="2565" width="8.625" style="407" customWidth="1"/>
    <col min="2566" max="2566" width="9.375" style="407" customWidth="1"/>
    <col min="2567" max="2567" width="10.625" style="407" customWidth="1"/>
    <col min="2568" max="2568" width="14.5" style="407" customWidth="1"/>
    <col min="2569" max="2570" width="9.375" style="407" customWidth="1"/>
    <col min="2571" max="2572" width="8.375" style="407" customWidth="1"/>
    <col min="2573" max="2575" width="9.375" style="407" customWidth="1"/>
    <col min="2576" max="2810" width="9" style="407"/>
    <col min="2811" max="2811" width="13.75" style="407" customWidth="1"/>
    <col min="2812" max="2812" width="20.25" style="407" customWidth="1"/>
    <col min="2813" max="2813" width="22.125" style="407" customWidth="1"/>
    <col min="2814" max="2814" width="10.375" style="407" customWidth="1"/>
    <col min="2815" max="2815" width="14.125" style="407" customWidth="1"/>
    <col min="2816" max="2817" width="9.375" style="407" customWidth="1"/>
    <col min="2818" max="2818" width="10.625" style="407" customWidth="1"/>
    <col min="2819" max="2819" width="10" style="407" customWidth="1"/>
    <col min="2820" max="2820" width="9.375" style="407" customWidth="1"/>
    <col min="2821" max="2821" width="8.625" style="407" customWidth="1"/>
    <col min="2822" max="2822" width="9.375" style="407" customWidth="1"/>
    <col min="2823" max="2823" width="10.625" style="407" customWidth="1"/>
    <col min="2824" max="2824" width="14.5" style="407" customWidth="1"/>
    <col min="2825" max="2826" width="9.375" style="407" customWidth="1"/>
    <col min="2827" max="2828" width="8.375" style="407" customWidth="1"/>
    <col min="2829" max="2831" width="9.375" style="407" customWidth="1"/>
    <col min="2832" max="3066" width="9" style="407"/>
    <col min="3067" max="3067" width="13.75" style="407" customWidth="1"/>
    <col min="3068" max="3068" width="20.25" style="407" customWidth="1"/>
    <col min="3069" max="3069" width="22.125" style="407" customWidth="1"/>
    <col min="3070" max="3070" width="10.375" style="407" customWidth="1"/>
    <col min="3071" max="3071" width="14.125" style="407" customWidth="1"/>
    <col min="3072" max="3073" width="9.375" style="407" customWidth="1"/>
    <col min="3074" max="3074" width="10.625" style="407" customWidth="1"/>
    <col min="3075" max="3075" width="10" style="407" customWidth="1"/>
    <col min="3076" max="3076" width="9.375" style="407" customWidth="1"/>
    <col min="3077" max="3077" width="8.625" style="407" customWidth="1"/>
    <col min="3078" max="3078" width="9.375" style="407" customWidth="1"/>
    <col min="3079" max="3079" width="10.625" style="407" customWidth="1"/>
    <col min="3080" max="3080" width="14.5" style="407" customWidth="1"/>
    <col min="3081" max="3082" width="9.375" style="407" customWidth="1"/>
    <col min="3083" max="3084" width="8.375" style="407" customWidth="1"/>
    <col min="3085" max="3087" width="9.375" style="407" customWidth="1"/>
    <col min="3088" max="3322" width="9" style="407"/>
    <col min="3323" max="3323" width="13.75" style="407" customWidth="1"/>
    <col min="3324" max="3324" width="20.25" style="407" customWidth="1"/>
    <col min="3325" max="3325" width="22.125" style="407" customWidth="1"/>
    <col min="3326" max="3326" width="10.375" style="407" customWidth="1"/>
    <col min="3327" max="3327" width="14.125" style="407" customWidth="1"/>
    <col min="3328" max="3329" width="9.375" style="407" customWidth="1"/>
    <col min="3330" max="3330" width="10.625" style="407" customWidth="1"/>
    <col min="3331" max="3331" width="10" style="407" customWidth="1"/>
    <col min="3332" max="3332" width="9.375" style="407" customWidth="1"/>
    <col min="3333" max="3333" width="8.625" style="407" customWidth="1"/>
    <col min="3334" max="3334" width="9.375" style="407" customWidth="1"/>
    <col min="3335" max="3335" width="10.625" style="407" customWidth="1"/>
    <col min="3336" max="3336" width="14.5" style="407" customWidth="1"/>
    <col min="3337" max="3338" width="9.375" style="407" customWidth="1"/>
    <col min="3339" max="3340" width="8.375" style="407" customWidth="1"/>
    <col min="3341" max="3343" width="9.375" style="407" customWidth="1"/>
    <col min="3344" max="3578" width="9" style="407"/>
    <col min="3579" max="3579" width="13.75" style="407" customWidth="1"/>
    <col min="3580" max="3580" width="20.25" style="407" customWidth="1"/>
    <col min="3581" max="3581" width="22.125" style="407" customWidth="1"/>
    <col min="3582" max="3582" width="10.375" style="407" customWidth="1"/>
    <col min="3583" max="3583" width="14.125" style="407" customWidth="1"/>
    <col min="3584" max="3585" width="9.375" style="407" customWidth="1"/>
    <col min="3586" max="3586" width="10.625" style="407" customWidth="1"/>
    <col min="3587" max="3587" width="10" style="407" customWidth="1"/>
    <col min="3588" max="3588" width="9.375" style="407" customWidth="1"/>
    <col min="3589" max="3589" width="8.625" style="407" customWidth="1"/>
    <col min="3590" max="3590" width="9.375" style="407" customWidth="1"/>
    <col min="3591" max="3591" width="10.625" style="407" customWidth="1"/>
    <col min="3592" max="3592" width="14.5" style="407" customWidth="1"/>
    <col min="3593" max="3594" width="9.375" style="407" customWidth="1"/>
    <col min="3595" max="3596" width="8.375" style="407" customWidth="1"/>
    <col min="3597" max="3599" width="9.375" style="407" customWidth="1"/>
    <col min="3600" max="3834" width="9" style="407"/>
    <col min="3835" max="3835" width="13.75" style="407" customWidth="1"/>
    <col min="3836" max="3836" width="20.25" style="407" customWidth="1"/>
    <col min="3837" max="3837" width="22.125" style="407" customWidth="1"/>
    <col min="3838" max="3838" width="10.375" style="407" customWidth="1"/>
    <col min="3839" max="3839" width="14.125" style="407" customWidth="1"/>
    <col min="3840" max="3841" width="9.375" style="407" customWidth="1"/>
    <col min="3842" max="3842" width="10.625" style="407" customWidth="1"/>
    <col min="3843" max="3843" width="10" style="407" customWidth="1"/>
    <col min="3844" max="3844" width="9.375" style="407" customWidth="1"/>
    <col min="3845" max="3845" width="8.625" style="407" customWidth="1"/>
    <col min="3846" max="3846" width="9.375" style="407" customWidth="1"/>
    <col min="3847" max="3847" width="10.625" style="407" customWidth="1"/>
    <col min="3848" max="3848" width="14.5" style="407" customWidth="1"/>
    <col min="3849" max="3850" width="9.375" style="407" customWidth="1"/>
    <col min="3851" max="3852" width="8.375" style="407" customWidth="1"/>
    <col min="3853" max="3855" width="9.375" style="407" customWidth="1"/>
    <col min="3856" max="4090" width="9" style="407"/>
    <col min="4091" max="4091" width="13.75" style="407" customWidth="1"/>
    <col min="4092" max="4092" width="20.25" style="407" customWidth="1"/>
    <col min="4093" max="4093" width="22.125" style="407" customWidth="1"/>
    <col min="4094" max="4094" width="10.375" style="407" customWidth="1"/>
    <col min="4095" max="4095" width="14.125" style="407" customWidth="1"/>
    <col min="4096" max="4097" width="9.375" style="407" customWidth="1"/>
    <col min="4098" max="4098" width="10.625" style="407" customWidth="1"/>
    <col min="4099" max="4099" width="10" style="407" customWidth="1"/>
    <col min="4100" max="4100" width="9.375" style="407" customWidth="1"/>
    <col min="4101" max="4101" width="8.625" style="407" customWidth="1"/>
    <col min="4102" max="4102" width="9.375" style="407" customWidth="1"/>
    <col min="4103" max="4103" width="10.625" style="407" customWidth="1"/>
    <col min="4104" max="4104" width="14.5" style="407" customWidth="1"/>
    <col min="4105" max="4106" width="9.375" style="407" customWidth="1"/>
    <col min="4107" max="4108" width="8.375" style="407" customWidth="1"/>
    <col min="4109" max="4111" width="9.375" style="407" customWidth="1"/>
    <col min="4112" max="4346" width="9" style="407"/>
    <col min="4347" max="4347" width="13.75" style="407" customWidth="1"/>
    <col min="4348" max="4348" width="20.25" style="407" customWidth="1"/>
    <col min="4349" max="4349" width="22.125" style="407" customWidth="1"/>
    <col min="4350" max="4350" width="10.375" style="407" customWidth="1"/>
    <col min="4351" max="4351" width="14.125" style="407" customWidth="1"/>
    <col min="4352" max="4353" width="9.375" style="407" customWidth="1"/>
    <col min="4354" max="4354" width="10.625" style="407" customWidth="1"/>
    <col min="4355" max="4355" width="10" style="407" customWidth="1"/>
    <col min="4356" max="4356" width="9.375" style="407" customWidth="1"/>
    <col min="4357" max="4357" width="8.625" style="407" customWidth="1"/>
    <col min="4358" max="4358" width="9.375" style="407" customWidth="1"/>
    <col min="4359" max="4359" width="10.625" style="407" customWidth="1"/>
    <col min="4360" max="4360" width="14.5" style="407" customWidth="1"/>
    <col min="4361" max="4362" width="9.375" style="407" customWidth="1"/>
    <col min="4363" max="4364" width="8.375" style="407" customWidth="1"/>
    <col min="4365" max="4367" width="9.375" style="407" customWidth="1"/>
    <col min="4368" max="4602" width="9" style="407"/>
    <col min="4603" max="4603" width="13.75" style="407" customWidth="1"/>
    <col min="4604" max="4604" width="20.25" style="407" customWidth="1"/>
    <col min="4605" max="4605" width="22.125" style="407" customWidth="1"/>
    <col min="4606" max="4606" width="10.375" style="407" customWidth="1"/>
    <col min="4607" max="4607" width="14.125" style="407" customWidth="1"/>
    <col min="4608" max="4609" width="9.375" style="407" customWidth="1"/>
    <col min="4610" max="4610" width="10.625" style="407" customWidth="1"/>
    <col min="4611" max="4611" width="10" style="407" customWidth="1"/>
    <col min="4612" max="4612" width="9.375" style="407" customWidth="1"/>
    <col min="4613" max="4613" width="8.625" style="407" customWidth="1"/>
    <col min="4614" max="4614" width="9.375" style="407" customWidth="1"/>
    <col min="4615" max="4615" width="10.625" style="407" customWidth="1"/>
    <col min="4616" max="4616" width="14.5" style="407" customWidth="1"/>
    <col min="4617" max="4618" width="9.375" style="407" customWidth="1"/>
    <col min="4619" max="4620" width="8.375" style="407" customWidth="1"/>
    <col min="4621" max="4623" width="9.375" style="407" customWidth="1"/>
    <col min="4624" max="4858" width="9" style="407"/>
    <col min="4859" max="4859" width="13.75" style="407" customWidth="1"/>
    <col min="4860" max="4860" width="20.25" style="407" customWidth="1"/>
    <col min="4861" max="4861" width="22.125" style="407" customWidth="1"/>
    <col min="4862" max="4862" width="10.375" style="407" customWidth="1"/>
    <col min="4863" max="4863" width="14.125" style="407" customWidth="1"/>
    <col min="4864" max="4865" width="9.375" style="407" customWidth="1"/>
    <col min="4866" max="4866" width="10.625" style="407" customWidth="1"/>
    <col min="4867" max="4867" width="10" style="407" customWidth="1"/>
    <col min="4868" max="4868" width="9.375" style="407" customWidth="1"/>
    <col min="4869" max="4869" width="8.625" style="407" customWidth="1"/>
    <col min="4870" max="4870" width="9.375" style="407" customWidth="1"/>
    <col min="4871" max="4871" width="10.625" style="407" customWidth="1"/>
    <col min="4872" max="4872" width="14.5" style="407" customWidth="1"/>
    <col min="4873" max="4874" width="9.375" style="407" customWidth="1"/>
    <col min="4875" max="4876" width="8.375" style="407" customWidth="1"/>
    <col min="4877" max="4879" width="9.375" style="407" customWidth="1"/>
    <col min="4880" max="5114" width="9" style="407"/>
    <col min="5115" max="5115" width="13.75" style="407" customWidth="1"/>
    <col min="5116" max="5116" width="20.25" style="407" customWidth="1"/>
    <col min="5117" max="5117" width="22.125" style="407" customWidth="1"/>
    <col min="5118" max="5118" width="10.375" style="407" customWidth="1"/>
    <col min="5119" max="5119" width="14.125" style="407" customWidth="1"/>
    <col min="5120" max="5121" width="9.375" style="407" customWidth="1"/>
    <col min="5122" max="5122" width="10.625" style="407" customWidth="1"/>
    <col min="5123" max="5123" width="10" style="407" customWidth="1"/>
    <col min="5124" max="5124" width="9.375" style="407" customWidth="1"/>
    <col min="5125" max="5125" width="8.625" style="407" customWidth="1"/>
    <col min="5126" max="5126" width="9.375" style="407" customWidth="1"/>
    <col min="5127" max="5127" width="10.625" style="407" customWidth="1"/>
    <col min="5128" max="5128" width="14.5" style="407" customWidth="1"/>
    <col min="5129" max="5130" width="9.375" style="407" customWidth="1"/>
    <col min="5131" max="5132" width="8.375" style="407" customWidth="1"/>
    <col min="5133" max="5135" width="9.375" style="407" customWidth="1"/>
    <col min="5136" max="5370" width="9" style="407"/>
    <col min="5371" max="5371" width="13.75" style="407" customWidth="1"/>
    <col min="5372" max="5372" width="20.25" style="407" customWidth="1"/>
    <col min="5373" max="5373" width="22.125" style="407" customWidth="1"/>
    <col min="5374" max="5374" width="10.375" style="407" customWidth="1"/>
    <col min="5375" max="5375" width="14.125" style="407" customWidth="1"/>
    <col min="5376" max="5377" width="9.375" style="407" customWidth="1"/>
    <col min="5378" max="5378" width="10.625" style="407" customWidth="1"/>
    <col min="5379" max="5379" width="10" style="407" customWidth="1"/>
    <col min="5380" max="5380" width="9.375" style="407" customWidth="1"/>
    <col min="5381" max="5381" width="8.625" style="407" customWidth="1"/>
    <col min="5382" max="5382" width="9.375" style="407" customWidth="1"/>
    <col min="5383" max="5383" width="10.625" style="407" customWidth="1"/>
    <col min="5384" max="5384" width="14.5" style="407" customWidth="1"/>
    <col min="5385" max="5386" width="9.375" style="407" customWidth="1"/>
    <col min="5387" max="5388" width="8.375" style="407" customWidth="1"/>
    <col min="5389" max="5391" width="9.375" style="407" customWidth="1"/>
    <col min="5392" max="5626" width="9" style="407"/>
    <col min="5627" max="5627" width="13.75" style="407" customWidth="1"/>
    <col min="5628" max="5628" width="20.25" style="407" customWidth="1"/>
    <col min="5629" max="5629" width="22.125" style="407" customWidth="1"/>
    <col min="5630" max="5630" width="10.375" style="407" customWidth="1"/>
    <col min="5631" max="5631" width="14.125" style="407" customWidth="1"/>
    <col min="5632" max="5633" width="9.375" style="407" customWidth="1"/>
    <col min="5634" max="5634" width="10.625" style="407" customWidth="1"/>
    <col min="5635" max="5635" width="10" style="407" customWidth="1"/>
    <col min="5636" max="5636" width="9.375" style="407" customWidth="1"/>
    <col min="5637" max="5637" width="8.625" style="407" customWidth="1"/>
    <col min="5638" max="5638" width="9.375" style="407" customWidth="1"/>
    <col min="5639" max="5639" width="10.625" style="407" customWidth="1"/>
    <col min="5640" max="5640" width="14.5" style="407" customWidth="1"/>
    <col min="5641" max="5642" width="9.375" style="407" customWidth="1"/>
    <col min="5643" max="5644" width="8.375" style="407" customWidth="1"/>
    <col min="5645" max="5647" width="9.375" style="407" customWidth="1"/>
    <col min="5648" max="5882" width="9" style="407"/>
    <col min="5883" max="5883" width="13.75" style="407" customWidth="1"/>
    <col min="5884" max="5884" width="20.25" style="407" customWidth="1"/>
    <col min="5885" max="5885" width="22.125" style="407" customWidth="1"/>
    <col min="5886" max="5886" width="10.375" style="407" customWidth="1"/>
    <col min="5887" max="5887" width="14.125" style="407" customWidth="1"/>
    <col min="5888" max="5889" width="9.375" style="407" customWidth="1"/>
    <col min="5890" max="5890" width="10.625" style="407" customWidth="1"/>
    <col min="5891" max="5891" width="10" style="407" customWidth="1"/>
    <col min="5892" max="5892" width="9.375" style="407" customWidth="1"/>
    <col min="5893" max="5893" width="8.625" style="407" customWidth="1"/>
    <col min="5894" max="5894" width="9.375" style="407" customWidth="1"/>
    <col min="5895" max="5895" width="10.625" style="407" customWidth="1"/>
    <col min="5896" max="5896" width="14.5" style="407" customWidth="1"/>
    <col min="5897" max="5898" width="9.375" style="407" customWidth="1"/>
    <col min="5899" max="5900" width="8.375" style="407" customWidth="1"/>
    <col min="5901" max="5903" width="9.375" style="407" customWidth="1"/>
    <col min="5904" max="6138" width="9" style="407"/>
    <col min="6139" max="6139" width="13.75" style="407" customWidth="1"/>
    <col min="6140" max="6140" width="20.25" style="407" customWidth="1"/>
    <col min="6141" max="6141" width="22.125" style="407" customWidth="1"/>
    <col min="6142" max="6142" width="10.375" style="407" customWidth="1"/>
    <col min="6143" max="6143" width="14.125" style="407" customWidth="1"/>
    <col min="6144" max="6145" width="9.375" style="407" customWidth="1"/>
    <col min="6146" max="6146" width="10.625" style="407" customWidth="1"/>
    <col min="6147" max="6147" width="10" style="407" customWidth="1"/>
    <col min="6148" max="6148" width="9.375" style="407" customWidth="1"/>
    <col min="6149" max="6149" width="8.625" style="407" customWidth="1"/>
    <col min="6150" max="6150" width="9.375" style="407" customWidth="1"/>
    <col min="6151" max="6151" width="10.625" style="407" customWidth="1"/>
    <col min="6152" max="6152" width="14.5" style="407" customWidth="1"/>
    <col min="6153" max="6154" width="9.375" style="407" customWidth="1"/>
    <col min="6155" max="6156" width="8.375" style="407" customWidth="1"/>
    <col min="6157" max="6159" width="9.375" style="407" customWidth="1"/>
    <col min="6160" max="6394" width="9" style="407"/>
    <col min="6395" max="6395" width="13.75" style="407" customWidth="1"/>
    <col min="6396" max="6396" width="20.25" style="407" customWidth="1"/>
    <col min="6397" max="6397" width="22.125" style="407" customWidth="1"/>
    <col min="6398" max="6398" width="10.375" style="407" customWidth="1"/>
    <col min="6399" max="6399" width="14.125" style="407" customWidth="1"/>
    <col min="6400" max="6401" width="9.375" style="407" customWidth="1"/>
    <col min="6402" max="6402" width="10.625" style="407" customWidth="1"/>
    <col min="6403" max="6403" width="10" style="407" customWidth="1"/>
    <col min="6404" max="6404" width="9.375" style="407" customWidth="1"/>
    <col min="6405" max="6405" width="8.625" style="407" customWidth="1"/>
    <col min="6406" max="6406" width="9.375" style="407" customWidth="1"/>
    <col min="6407" max="6407" width="10.625" style="407" customWidth="1"/>
    <col min="6408" max="6408" width="14.5" style="407" customWidth="1"/>
    <col min="6409" max="6410" width="9.375" style="407" customWidth="1"/>
    <col min="6411" max="6412" width="8.375" style="407" customWidth="1"/>
    <col min="6413" max="6415" width="9.375" style="407" customWidth="1"/>
    <col min="6416" max="6650" width="9" style="407"/>
    <col min="6651" max="6651" width="13.75" style="407" customWidth="1"/>
    <col min="6652" max="6652" width="20.25" style="407" customWidth="1"/>
    <col min="6653" max="6653" width="22.125" style="407" customWidth="1"/>
    <col min="6654" max="6654" width="10.375" style="407" customWidth="1"/>
    <col min="6655" max="6655" width="14.125" style="407" customWidth="1"/>
    <col min="6656" max="6657" width="9.375" style="407" customWidth="1"/>
    <col min="6658" max="6658" width="10.625" style="407" customWidth="1"/>
    <col min="6659" max="6659" width="10" style="407" customWidth="1"/>
    <col min="6660" max="6660" width="9.375" style="407" customWidth="1"/>
    <col min="6661" max="6661" width="8.625" style="407" customWidth="1"/>
    <col min="6662" max="6662" width="9.375" style="407" customWidth="1"/>
    <col min="6663" max="6663" width="10.625" style="407" customWidth="1"/>
    <col min="6664" max="6664" width="14.5" style="407" customWidth="1"/>
    <col min="6665" max="6666" width="9.375" style="407" customWidth="1"/>
    <col min="6667" max="6668" width="8.375" style="407" customWidth="1"/>
    <col min="6669" max="6671" width="9.375" style="407" customWidth="1"/>
    <col min="6672" max="6906" width="9" style="407"/>
    <col min="6907" max="6907" width="13.75" style="407" customWidth="1"/>
    <col min="6908" max="6908" width="20.25" style="407" customWidth="1"/>
    <col min="6909" max="6909" width="22.125" style="407" customWidth="1"/>
    <col min="6910" max="6910" width="10.375" style="407" customWidth="1"/>
    <col min="6911" max="6911" width="14.125" style="407" customWidth="1"/>
    <col min="6912" max="6913" width="9.375" style="407" customWidth="1"/>
    <col min="6914" max="6914" width="10.625" style="407" customWidth="1"/>
    <col min="6915" max="6915" width="10" style="407" customWidth="1"/>
    <col min="6916" max="6916" width="9.375" style="407" customWidth="1"/>
    <col min="6917" max="6917" width="8.625" style="407" customWidth="1"/>
    <col min="6918" max="6918" width="9.375" style="407" customWidth="1"/>
    <col min="6919" max="6919" width="10.625" style="407" customWidth="1"/>
    <col min="6920" max="6920" width="14.5" style="407" customWidth="1"/>
    <col min="6921" max="6922" width="9.375" style="407" customWidth="1"/>
    <col min="6923" max="6924" width="8.375" style="407" customWidth="1"/>
    <col min="6925" max="6927" width="9.375" style="407" customWidth="1"/>
    <col min="6928" max="7162" width="9" style="407"/>
    <col min="7163" max="7163" width="13.75" style="407" customWidth="1"/>
    <col min="7164" max="7164" width="20.25" style="407" customWidth="1"/>
    <col min="7165" max="7165" width="22.125" style="407" customWidth="1"/>
    <col min="7166" max="7166" width="10.375" style="407" customWidth="1"/>
    <col min="7167" max="7167" width="14.125" style="407" customWidth="1"/>
    <col min="7168" max="7169" width="9.375" style="407" customWidth="1"/>
    <col min="7170" max="7170" width="10.625" style="407" customWidth="1"/>
    <col min="7171" max="7171" width="10" style="407" customWidth="1"/>
    <col min="7172" max="7172" width="9.375" style="407" customWidth="1"/>
    <col min="7173" max="7173" width="8.625" style="407" customWidth="1"/>
    <col min="7174" max="7174" width="9.375" style="407" customWidth="1"/>
    <col min="7175" max="7175" width="10.625" style="407" customWidth="1"/>
    <col min="7176" max="7176" width="14.5" style="407" customWidth="1"/>
    <col min="7177" max="7178" width="9.375" style="407" customWidth="1"/>
    <col min="7179" max="7180" width="8.375" style="407" customWidth="1"/>
    <col min="7181" max="7183" width="9.375" style="407" customWidth="1"/>
    <col min="7184" max="7418" width="9" style="407"/>
    <col min="7419" max="7419" width="13.75" style="407" customWidth="1"/>
    <col min="7420" max="7420" width="20.25" style="407" customWidth="1"/>
    <col min="7421" max="7421" width="22.125" style="407" customWidth="1"/>
    <col min="7422" max="7422" width="10.375" style="407" customWidth="1"/>
    <col min="7423" max="7423" width="14.125" style="407" customWidth="1"/>
    <col min="7424" max="7425" width="9.375" style="407" customWidth="1"/>
    <col min="7426" max="7426" width="10.625" style="407" customWidth="1"/>
    <col min="7427" max="7427" width="10" style="407" customWidth="1"/>
    <col min="7428" max="7428" width="9.375" style="407" customWidth="1"/>
    <col min="7429" max="7429" width="8.625" style="407" customWidth="1"/>
    <col min="7430" max="7430" width="9.375" style="407" customWidth="1"/>
    <col min="7431" max="7431" width="10.625" style="407" customWidth="1"/>
    <col min="7432" max="7432" width="14.5" style="407" customWidth="1"/>
    <col min="7433" max="7434" width="9.375" style="407" customWidth="1"/>
    <col min="7435" max="7436" width="8.375" style="407" customWidth="1"/>
    <col min="7437" max="7439" width="9.375" style="407" customWidth="1"/>
    <col min="7440" max="7674" width="9" style="407"/>
    <col min="7675" max="7675" width="13.75" style="407" customWidth="1"/>
    <col min="7676" max="7676" width="20.25" style="407" customWidth="1"/>
    <col min="7677" max="7677" width="22.125" style="407" customWidth="1"/>
    <col min="7678" max="7678" width="10.375" style="407" customWidth="1"/>
    <col min="7679" max="7679" width="14.125" style="407" customWidth="1"/>
    <col min="7680" max="7681" width="9.375" style="407" customWidth="1"/>
    <col min="7682" max="7682" width="10.625" style="407" customWidth="1"/>
    <col min="7683" max="7683" width="10" style="407" customWidth="1"/>
    <col min="7684" max="7684" width="9.375" style="407" customWidth="1"/>
    <col min="7685" max="7685" width="8.625" style="407" customWidth="1"/>
    <col min="7686" max="7686" width="9.375" style="407" customWidth="1"/>
    <col min="7687" max="7687" width="10.625" style="407" customWidth="1"/>
    <col min="7688" max="7688" width="14.5" style="407" customWidth="1"/>
    <col min="7689" max="7690" width="9.375" style="407" customWidth="1"/>
    <col min="7691" max="7692" width="8.375" style="407" customWidth="1"/>
    <col min="7693" max="7695" width="9.375" style="407" customWidth="1"/>
    <col min="7696" max="7930" width="9" style="407"/>
    <col min="7931" max="7931" width="13.75" style="407" customWidth="1"/>
    <col min="7932" max="7932" width="20.25" style="407" customWidth="1"/>
    <col min="7933" max="7933" width="22.125" style="407" customWidth="1"/>
    <col min="7934" max="7934" width="10.375" style="407" customWidth="1"/>
    <col min="7935" max="7935" width="14.125" style="407" customWidth="1"/>
    <col min="7936" max="7937" width="9.375" style="407" customWidth="1"/>
    <col min="7938" max="7938" width="10.625" style="407" customWidth="1"/>
    <col min="7939" max="7939" width="10" style="407" customWidth="1"/>
    <col min="7940" max="7940" width="9.375" style="407" customWidth="1"/>
    <col min="7941" max="7941" width="8.625" style="407" customWidth="1"/>
    <col min="7942" max="7942" width="9.375" style="407" customWidth="1"/>
    <col min="7943" max="7943" width="10.625" style="407" customWidth="1"/>
    <col min="7944" max="7944" width="14.5" style="407" customWidth="1"/>
    <col min="7945" max="7946" width="9.375" style="407" customWidth="1"/>
    <col min="7947" max="7948" width="8.375" style="407" customWidth="1"/>
    <col min="7949" max="7951" width="9.375" style="407" customWidth="1"/>
    <col min="7952" max="8186" width="9" style="407"/>
    <col min="8187" max="8187" width="13.75" style="407" customWidth="1"/>
    <col min="8188" max="8188" width="20.25" style="407" customWidth="1"/>
    <col min="8189" max="8189" width="22.125" style="407" customWidth="1"/>
    <col min="8190" max="8190" width="10.375" style="407" customWidth="1"/>
    <col min="8191" max="8191" width="14.125" style="407" customWidth="1"/>
    <col min="8192" max="8193" width="9.375" style="407" customWidth="1"/>
    <col min="8194" max="8194" width="10.625" style="407" customWidth="1"/>
    <col min="8195" max="8195" width="10" style="407" customWidth="1"/>
    <col min="8196" max="8196" width="9.375" style="407" customWidth="1"/>
    <col min="8197" max="8197" width="8.625" style="407" customWidth="1"/>
    <col min="8198" max="8198" width="9.375" style="407" customWidth="1"/>
    <col min="8199" max="8199" width="10.625" style="407" customWidth="1"/>
    <col min="8200" max="8200" width="14.5" style="407" customWidth="1"/>
    <col min="8201" max="8202" width="9.375" style="407" customWidth="1"/>
    <col min="8203" max="8204" width="8.375" style="407" customWidth="1"/>
    <col min="8205" max="8207" width="9.375" style="407" customWidth="1"/>
    <col min="8208" max="8442" width="9" style="407"/>
    <col min="8443" max="8443" width="13.75" style="407" customWidth="1"/>
    <col min="8444" max="8444" width="20.25" style="407" customWidth="1"/>
    <col min="8445" max="8445" width="22.125" style="407" customWidth="1"/>
    <col min="8446" max="8446" width="10.375" style="407" customWidth="1"/>
    <col min="8447" max="8447" width="14.125" style="407" customWidth="1"/>
    <col min="8448" max="8449" width="9.375" style="407" customWidth="1"/>
    <col min="8450" max="8450" width="10.625" style="407" customWidth="1"/>
    <col min="8451" max="8451" width="10" style="407" customWidth="1"/>
    <col min="8452" max="8452" width="9.375" style="407" customWidth="1"/>
    <col min="8453" max="8453" width="8.625" style="407" customWidth="1"/>
    <col min="8454" max="8454" width="9.375" style="407" customWidth="1"/>
    <col min="8455" max="8455" width="10.625" style="407" customWidth="1"/>
    <col min="8456" max="8456" width="14.5" style="407" customWidth="1"/>
    <col min="8457" max="8458" width="9.375" style="407" customWidth="1"/>
    <col min="8459" max="8460" width="8.375" style="407" customWidth="1"/>
    <col min="8461" max="8463" width="9.375" style="407" customWidth="1"/>
    <col min="8464" max="8698" width="9" style="407"/>
    <col min="8699" max="8699" width="13.75" style="407" customWidth="1"/>
    <col min="8700" max="8700" width="20.25" style="407" customWidth="1"/>
    <col min="8701" max="8701" width="22.125" style="407" customWidth="1"/>
    <col min="8702" max="8702" width="10.375" style="407" customWidth="1"/>
    <col min="8703" max="8703" width="14.125" style="407" customWidth="1"/>
    <col min="8704" max="8705" width="9.375" style="407" customWidth="1"/>
    <col min="8706" max="8706" width="10.625" style="407" customWidth="1"/>
    <col min="8707" max="8707" width="10" style="407" customWidth="1"/>
    <col min="8708" max="8708" width="9.375" style="407" customWidth="1"/>
    <col min="8709" max="8709" width="8.625" style="407" customWidth="1"/>
    <col min="8710" max="8710" width="9.375" style="407" customWidth="1"/>
    <col min="8711" max="8711" width="10.625" style="407" customWidth="1"/>
    <col min="8712" max="8712" width="14.5" style="407" customWidth="1"/>
    <col min="8713" max="8714" width="9.375" style="407" customWidth="1"/>
    <col min="8715" max="8716" width="8.375" style="407" customWidth="1"/>
    <col min="8717" max="8719" width="9.375" style="407" customWidth="1"/>
    <col min="8720" max="8954" width="9" style="407"/>
    <col min="8955" max="8955" width="13.75" style="407" customWidth="1"/>
    <col min="8956" max="8956" width="20.25" style="407" customWidth="1"/>
    <col min="8957" max="8957" width="22.125" style="407" customWidth="1"/>
    <col min="8958" max="8958" width="10.375" style="407" customWidth="1"/>
    <col min="8959" max="8959" width="14.125" style="407" customWidth="1"/>
    <col min="8960" max="8961" width="9.375" style="407" customWidth="1"/>
    <col min="8962" max="8962" width="10.625" style="407" customWidth="1"/>
    <col min="8963" max="8963" width="10" style="407" customWidth="1"/>
    <col min="8964" max="8964" width="9.375" style="407" customWidth="1"/>
    <col min="8965" max="8965" width="8.625" style="407" customWidth="1"/>
    <col min="8966" max="8966" width="9.375" style="407" customWidth="1"/>
    <col min="8967" max="8967" width="10.625" style="407" customWidth="1"/>
    <col min="8968" max="8968" width="14.5" style="407" customWidth="1"/>
    <col min="8969" max="8970" width="9.375" style="407" customWidth="1"/>
    <col min="8971" max="8972" width="8.375" style="407" customWidth="1"/>
    <col min="8973" max="8975" width="9.375" style="407" customWidth="1"/>
    <col min="8976" max="9210" width="9" style="407"/>
    <col min="9211" max="9211" width="13.75" style="407" customWidth="1"/>
    <col min="9212" max="9212" width="20.25" style="407" customWidth="1"/>
    <col min="9213" max="9213" width="22.125" style="407" customWidth="1"/>
    <col min="9214" max="9214" width="10.375" style="407" customWidth="1"/>
    <col min="9215" max="9215" width="14.125" style="407" customWidth="1"/>
    <col min="9216" max="9217" width="9.375" style="407" customWidth="1"/>
    <col min="9218" max="9218" width="10.625" style="407" customWidth="1"/>
    <col min="9219" max="9219" width="10" style="407" customWidth="1"/>
    <col min="9220" max="9220" width="9.375" style="407" customWidth="1"/>
    <col min="9221" max="9221" width="8.625" style="407" customWidth="1"/>
    <col min="9222" max="9222" width="9.375" style="407" customWidth="1"/>
    <col min="9223" max="9223" width="10.625" style="407" customWidth="1"/>
    <col min="9224" max="9224" width="14.5" style="407" customWidth="1"/>
    <col min="9225" max="9226" width="9.375" style="407" customWidth="1"/>
    <col min="9227" max="9228" width="8.375" style="407" customWidth="1"/>
    <col min="9229" max="9231" width="9.375" style="407" customWidth="1"/>
    <col min="9232" max="9466" width="9" style="407"/>
    <col min="9467" max="9467" width="13.75" style="407" customWidth="1"/>
    <col min="9468" max="9468" width="20.25" style="407" customWidth="1"/>
    <col min="9469" max="9469" width="22.125" style="407" customWidth="1"/>
    <col min="9470" max="9470" width="10.375" style="407" customWidth="1"/>
    <col min="9471" max="9471" width="14.125" style="407" customWidth="1"/>
    <col min="9472" max="9473" width="9.375" style="407" customWidth="1"/>
    <col min="9474" max="9474" width="10.625" style="407" customWidth="1"/>
    <col min="9475" max="9475" width="10" style="407" customWidth="1"/>
    <col min="9476" max="9476" width="9.375" style="407" customWidth="1"/>
    <col min="9477" max="9477" width="8.625" style="407" customWidth="1"/>
    <col min="9478" max="9478" width="9.375" style="407" customWidth="1"/>
    <col min="9479" max="9479" width="10.625" style="407" customWidth="1"/>
    <col min="9480" max="9480" width="14.5" style="407" customWidth="1"/>
    <col min="9481" max="9482" width="9.375" style="407" customWidth="1"/>
    <col min="9483" max="9484" width="8.375" style="407" customWidth="1"/>
    <col min="9485" max="9487" width="9.375" style="407" customWidth="1"/>
    <col min="9488" max="9722" width="9" style="407"/>
    <col min="9723" max="9723" width="13.75" style="407" customWidth="1"/>
    <col min="9724" max="9724" width="20.25" style="407" customWidth="1"/>
    <col min="9725" max="9725" width="22.125" style="407" customWidth="1"/>
    <col min="9726" max="9726" width="10.375" style="407" customWidth="1"/>
    <col min="9727" max="9727" width="14.125" style="407" customWidth="1"/>
    <col min="9728" max="9729" width="9.375" style="407" customWidth="1"/>
    <col min="9730" max="9730" width="10.625" style="407" customWidth="1"/>
    <col min="9731" max="9731" width="10" style="407" customWidth="1"/>
    <col min="9732" max="9732" width="9.375" style="407" customWidth="1"/>
    <col min="9733" max="9733" width="8.625" style="407" customWidth="1"/>
    <col min="9734" max="9734" width="9.375" style="407" customWidth="1"/>
    <col min="9735" max="9735" width="10.625" style="407" customWidth="1"/>
    <col min="9736" max="9736" width="14.5" style="407" customWidth="1"/>
    <col min="9737" max="9738" width="9.375" style="407" customWidth="1"/>
    <col min="9739" max="9740" width="8.375" style="407" customWidth="1"/>
    <col min="9741" max="9743" width="9.375" style="407" customWidth="1"/>
    <col min="9744" max="9978" width="9" style="407"/>
    <col min="9979" max="9979" width="13.75" style="407" customWidth="1"/>
    <col min="9980" max="9980" width="20.25" style="407" customWidth="1"/>
    <col min="9981" max="9981" width="22.125" style="407" customWidth="1"/>
    <col min="9982" max="9982" width="10.375" style="407" customWidth="1"/>
    <col min="9983" max="9983" width="14.125" style="407" customWidth="1"/>
    <col min="9984" max="9985" width="9.375" style="407" customWidth="1"/>
    <col min="9986" max="9986" width="10.625" style="407" customWidth="1"/>
    <col min="9987" max="9987" width="10" style="407" customWidth="1"/>
    <col min="9988" max="9988" width="9.375" style="407" customWidth="1"/>
    <col min="9989" max="9989" width="8.625" style="407" customWidth="1"/>
    <col min="9990" max="9990" width="9.375" style="407" customWidth="1"/>
    <col min="9991" max="9991" width="10.625" style="407" customWidth="1"/>
    <col min="9992" max="9992" width="14.5" style="407" customWidth="1"/>
    <col min="9993" max="9994" width="9.375" style="407" customWidth="1"/>
    <col min="9995" max="9996" width="8.375" style="407" customWidth="1"/>
    <col min="9997" max="9999" width="9.375" style="407" customWidth="1"/>
    <col min="10000" max="10234" width="9" style="407"/>
    <col min="10235" max="10235" width="13.75" style="407" customWidth="1"/>
    <col min="10236" max="10236" width="20.25" style="407" customWidth="1"/>
    <col min="10237" max="10237" width="22.125" style="407" customWidth="1"/>
    <col min="10238" max="10238" width="10.375" style="407" customWidth="1"/>
    <col min="10239" max="10239" width="14.125" style="407" customWidth="1"/>
    <col min="10240" max="10241" width="9.375" style="407" customWidth="1"/>
    <col min="10242" max="10242" width="10.625" style="407" customWidth="1"/>
    <col min="10243" max="10243" width="10" style="407" customWidth="1"/>
    <col min="10244" max="10244" width="9.375" style="407" customWidth="1"/>
    <col min="10245" max="10245" width="8.625" style="407" customWidth="1"/>
    <col min="10246" max="10246" width="9.375" style="407" customWidth="1"/>
    <col min="10247" max="10247" width="10.625" style="407" customWidth="1"/>
    <col min="10248" max="10248" width="14.5" style="407" customWidth="1"/>
    <col min="10249" max="10250" width="9.375" style="407" customWidth="1"/>
    <col min="10251" max="10252" width="8.375" style="407" customWidth="1"/>
    <col min="10253" max="10255" width="9.375" style="407" customWidth="1"/>
    <col min="10256" max="10490" width="9" style="407"/>
    <col min="10491" max="10491" width="13.75" style="407" customWidth="1"/>
    <col min="10492" max="10492" width="20.25" style="407" customWidth="1"/>
    <col min="10493" max="10493" width="22.125" style="407" customWidth="1"/>
    <col min="10494" max="10494" width="10.375" style="407" customWidth="1"/>
    <col min="10495" max="10495" width="14.125" style="407" customWidth="1"/>
    <col min="10496" max="10497" width="9.375" style="407" customWidth="1"/>
    <col min="10498" max="10498" width="10.625" style="407" customWidth="1"/>
    <col min="10499" max="10499" width="10" style="407" customWidth="1"/>
    <col min="10500" max="10500" width="9.375" style="407" customWidth="1"/>
    <col min="10501" max="10501" width="8.625" style="407" customWidth="1"/>
    <col min="10502" max="10502" width="9.375" style="407" customWidth="1"/>
    <col min="10503" max="10503" width="10.625" style="407" customWidth="1"/>
    <col min="10504" max="10504" width="14.5" style="407" customWidth="1"/>
    <col min="10505" max="10506" width="9.375" style="407" customWidth="1"/>
    <col min="10507" max="10508" width="8.375" style="407" customWidth="1"/>
    <col min="10509" max="10511" width="9.375" style="407" customWidth="1"/>
    <col min="10512" max="10746" width="9" style="407"/>
    <col min="10747" max="10747" width="13.75" style="407" customWidth="1"/>
    <col min="10748" max="10748" width="20.25" style="407" customWidth="1"/>
    <col min="10749" max="10749" width="22.125" style="407" customWidth="1"/>
    <col min="10750" max="10750" width="10.375" style="407" customWidth="1"/>
    <col min="10751" max="10751" width="14.125" style="407" customWidth="1"/>
    <col min="10752" max="10753" width="9.375" style="407" customWidth="1"/>
    <col min="10754" max="10754" width="10.625" style="407" customWidth="1"/>
    <col min="10755" max="10755" width="10" style="407" customWidth="1"/>
    <col min="10756" max="10756" width="9.375" style="407" customWidth="1"/>
    <col min="10757" max="10757" width="8.625" style="407" customWidth="1"/>
    <col min="10758" max="10758" width="9.375" style="407" customWidth="1"/>
    <col min="10759" max="10759" width="10.625" style="407" customWidth="1"/>
    <col min="10760" max="10760" width="14.5" style="407" customWidth="1"/>
    <col min="10761" max="10762" width="9.375" style="407" customWidth="1"/>
    <col min="10763" max="10764" width="8.375" style="407" customWidth="1"/>
    <col min="10765" max="10767" width="9.375" style="407" customWidth="1"/>
    <col min="10768" max="11002" width="9" style="407"/>
    <col min="11003" max="11003" width="13.75" style="407" customWidth="1"/>
    <col min="11004" max="11004" width="20.25" style="407" customWidth="1"/>
    <col min="11005" max="11005" width="22.125" style="407" customWidth="1"/>
    <col min="11006" max="11006" width="10.375" style="407" customWidth="1"/>
    <col min="11007" max="11007" width="14.125" style="407" customWidth="1"/>
    <col min="11008" max="11009" width="9.375" style="407" customWidth="1"/>
    <col min="11010" max="11010" width="10.625" style="407" customWidth="1"/>
    <col min="11011" max="11011" width="10" style="407" customWidth="1"/>
    <col min="11012" max="11012" width="9.375" style="407" customWidth="1"/>
    <col min="11013" max="11013" width="8.625" style="407" customWidth="1"/>
    <col min="11014" max="11014" width="9.375" style="407" customWidth="1"/>
    <col min="11015" max="11015" width="10.625" style="407" customWidth="1"/>
    <col min="11016" max="11016" width="14.5" style="407" customWidth="1"/>
    <col min="11017" max="11018" width="9.375" style="407" customWidth="1"/>
    <col min="11019" max="11020" width="8.375" style="407" customWidth="1"/>
    <col min="11021" max="11023" width="9.375" style="407" customWidth="1"/>
    <col min="11024" max="11258" width="9" style="407"/>
    <col min="11259" max="11259" width="13.75" style="407" customWidth="1"/>
    <col min="11260" max="11260" width="20.25" style="407" customWidth="1"/>
    <col min="11261" max="11261" width="22.125" style="407" customWidth="1"/>
    <col min="11262" max="11262" width="10.375" style="407" customWidth="1"/>
    <col min="11263" max="11263" width="14.125" style="407" customWidth="1"/>
    <col min="11264" max="11265" width="9.375" style="407" customWidth="1"/>
    <col min="11266" max="11266" width="10.625" style="407" customWidth="1"/>
    <col min="11267" max="11267" width="10" style="407" customWidth="1"/>
    <col min="11268" max="11268" width="9.375" style="407" customWidth="1"/>
    <col min="11269" max="11269" width="8.625" style="407" customWidth="1"/>
    <col min="11270" max="11270" width="9.375" style="407" customWidth="1"/>
    <col min="11271" max="11271" width="10.625" style="407" customWidth="1"/>
    <col min="11272" max="11272" width="14.5" style="407" customWidth="1"/>
    <col min="11273" max="11274" width="9.375" style="407" customWidth="1"/>
    <col min="11275" max="11276" width="8.375" style="407" customWidth="1"/>
    <col min="11277" max="11279" width="9.375" style="407" customWidth="1"/>
    <col min="11280" max="11514" width="9" style="407"/>
    <col min="11515" max="11515" width="13.75" style="407" customWidth="1"/>
    <col min="11516" max="11516" width="20.25" style="407" customWidth="1"/>
    <col min="11517" max="11517" width="22.125" style="407" customWidth="1"/>
    <col min="11518" max="11518" width="10.375" style="407" customWidth="1"/>
    <col min="11519" max="11519" width="14.125" style="407" customWidth="1"/>
    <col min="11520" max="11521" width="9.375" style="407" customWidth="1"/>
    <col min="11522" max="11522" width="10.625" style="407" customWidth="1"/>
    <col min="11523" max="11523" width="10" style="407" customWidth="1"/>
    <col min="11524" max="11524" width="9.375" style="407" customWidth="1"/>
    <col min="11525" max="11525" width="8.625" style="407" customWidth="1"/>
    <col min="11526" max="11526" width="9.375" style="407" customWidth="1"/>
    <col min="11527" max="11527" width="10.625" style="407" customWidth="1"/>
    <col min="11528" max="11528" width="14.5" style="407" customWidth="1"/>
    <col min="11529" max="11530" width="9.375" style="407" customWidth="1"/>
    <col min="11531" max="11532" width="8.375" style="407" customWidth="1"/>
    <col min="11533" max="11535" width="9.375" style="407" customWidth="1"/>
    <col min="11536" max="11770" width="9" style="407"/>
    <col min="11771" max="11771" width="13.75" style="407" customWidth="1"/>
    <col min="11772" max="11772" width="20.25" style="407" customWidth="1"/>
    <col min="11773" max="11773" width="22.125" style="407" customWidth="1"/>
    <col min="11774" max="11774" width="10.375" style="407" customWidth="1"/>
    <col min="11775" max="11775" width="14.125" style="407" customWidth="1"/>
    <col min="11776" max="11777" width="9.375" style="407" customWidth="1"/>
    <col min="11778" max="11778" width="10.625" style="407" customWidth="1"/>
    <col min="11779" max="11779" width="10" style="407" customWidth="1"/>
    <col min="11780" max="11780" width="9.375" style="407" customWidth="1"/>
    <col min="11781" max="11781" width="8.625" style="407" customWidth="1"/>
    <col min="11782" max="11782" width="9.375" style="407" customWidth="1"/>
    <col min="11783" max="11783" width="10.625" style="407" customWidth="1"/>
    <col min="11784" max="11784" width="14.5" style="407" customWidth="1"/>
    <col min="11785" max="11786" width="9.375" style="407" customWidth="1"/>
    <col min="11787" max="11788" width="8.375" style="407" customWidth="1"/>
    <col min="11789" max="11791" width="9.375" style="407" customWidth="1"/>
    <col min="11792" max="12026" width="9" style="407"/>
    <col min="12027" max="12027" width="13.75" style="407" customWidth="1"/>
    <col min="12028" max="12028" width="20.25" style="407" customWidth="1"/>
    <col min="12029" max="12029" width="22.125" style="407" customWidth="1"/>
    <col min="12030" max="12030" width="10.375" style="407" customWidth="1"/>
    <col min="12031" max="12031" width="14.125" style="407" customWidth="1"/>
    <col min="12032" max="12033" width="9.375" style="407" customWidth="1"/>
    <col min="12034" max="12034" width="10.625" style="407" customWidth="1"/>
    <col min="12035" max="12035" width="10" style="407" customWidth="1"/>
    <col min="12036" max="12036" width="9.375" style="407" customWidth="1"/>
    <col min="12037" max="12037" width="8.625" style="407" customWidth="1"/>
    <col min="12038" max="12038" width="9.375" style="407" customWidth="1"/>
    <col min="12039" max="12039" width="10.625" style="407" customWidth="1"/>
    <col min="12040" max="12040" width="14.5" style="407" customWidth="1"/>
    <col min="12041" max="12042" width="9.375" style="407" customWidth="1"/>
    <col min="12043" max="12044" width="8.375" style="407" customWidth="1"/>
    <col min="12045" max="12047" width="9.375" style="407" customWidth="1"/>
    <col min="12048" max="12282" width="9" style="407"/>
    <col min="12283" max="12283" width="13.75" style="407" customWidth="1"/>
    <col min="12284" max="12284" width="20.25" style="407" customWidth="1"/>
    <col min="12285" max="12285" width="22.125" style="407" customWidth="1"/>
    <col min="12286" max="12286" width="10.375" style="407" customWidth="1"/>
    <col min="12287" max="12287" width="14.125" style="407" customWidth="1"/>
    <col min="12288" max="12289" width="9.375" style="407" customWidth="1"/>
    <col min="12290" max="12290" width="10.625" style="407" customWidth="1"/>
    <col min="12291" max="12291" width="10" style="407" customWidth="1"/>
    <col min="12292" max="12292" width="9.375" style="407" customWidth="1"/>
    <col min="12293" max="12293" width="8.625" style="407" customWidth="1"/>
    <col min="12294" max="12294" width="9.375" style="407" customWidth="1"/>
    <col min="12295" max="12295" width="10.625" style="407" customWidth="1"/>
    <col min="12296" max="12296" width="14.5" style="407" customWidth="1"/>
    <col min="12297" max="12298" width="9.375" style="407" customWidth="1"/>
    <col min="12299" max="12300" width="8.375" style="407" customWidth="1"/>
    <col min="12301" max="12303" width="9.375" style="407" customWidth="1"/>
    <col min="12304" max="12538" width="9" style="407"/>
    <col min="12539" max="12539" width="13.75" style="407" customWidth="1"/>
    <col min="12540" max="12540" width="20.25" style="407" customWidth="1"/>
    <col min="12541" max="12541" width="22.125" style="407" customWidth="1"/>
    <col min="12542" max="12542" width="10.375" style="407" customWidth="1"/>
    <col min="12543" max="12543" width="14.125" style="407" customWidth="1"/>
    <col min="12544" max="12545" width="9.375" style="407" customWidth="1"/>
    <col min="12546" max="12546" width="10.625" style="407" customWidth="1"/>
    <col min="12547" max="12547" width="10" style="407" customWidth="1"/>
    <col min="12548" max="12548" width="9.375" style="407" customWidth="1"/>
    <col min="12549" max="12549" width="8.625" style="407" customWidth="1"/>
    <col min="12550" max="12550" width="9.375" style="407" customWidth="1"/>
    <col min="12551" max="12551" width="10.625" style="407" customWidth="1"/>
    <col min="12552" max="12552" width="14.5" style="407" customWidth="1"/>
    <col min="12553" max="12554" width="9.375" style="407" customWidth="1"/>
    <col min="12555" max="12556" width="8.375" style="407" customWidth="1"/>
    <col min="12557" max="12559" width="9.375" style="407" customWidth="1"/>
    <col min="12560" max="12794" width="9" style="407"/>
    <col min="12795" max="12795" width="13.75" style="407" customWidth="1"/>
    <col min="12796" max="12796" width="20.25" style="407" customWidth="1"/>
    <col min="12797" max="12797" width="22.125" style="407" customWidth="1"/>
    <col min="12798" max="12798" width="10.375" style="407" customWidth="1"/>
    <col min="12799" max="12799" width="14.125" style="407" customWidth="1"/>
    <col min="12800" max="12801" width="9.375" style="407" customWidth="1"/>
    <col min="12802" max="12802" width="10.625" style="407" customWidth="1"/>
    <col min="12803" max="12803" width="10" style="407" customWidth="1"/>
    <col min="12804" max="12804" width="9.375" style="407" customWidth="1"/>
    <col min="12805" max="12805" width="8.625" style="407" customWidth="1"/>
    <col min="12806" max="12806" width="9.375" style="407" customWidth="1"/>
    <col min="12807" max="12807" width="10.625" style="407" customWidth="1"/>
    <col min="12808" max="12808" width="14.5" style="407" customWidth="1"/>
    <col min="12809" max="12810" width="9.375" style="407" customWidth="1"/>
    <col min="12811" max="12812" width="8.375" style="407" customWidth="1"/>
    <col min="12813" max="12815" width="9.375" style="407" customWidth="1"/>
    <col min="12816" max="13050" width="9" style="407"/>
    <col min="13051" max="13051" width="13.75" style="407" customWidth="1"/>
    <col min="13052" max="13052" width="20.25" style="407" customWidth="1"/>
    <col min="13053" max="13053" width="22.125" style="407" customWidth="1"/>
    <col min="13054" max="13054" width="10.375" style="407" customWidth="1"/>
    <col min="13055" max="13055" width="14.125" style="407" customWidth="1"/>
    <col min="13056" max="13057" width="9.375" style="407" customWidth="1"/>
    <col min="13058" max="13058" width="10.625" style="407" customWidth="1"/>
    <col min="13059" max="13059" width="10" style="407" customWidth="1"/>
    <col min="13060" max="13060" width="9.375" style="407" customWidth="1"/>
    <col min="13061" max="13061" width="8.625" style="407" customWidth="1"/>
    <col min="13062" max="13062" width="9.375" style="407" customWidth="1"/>
    <col min="13063" max="13063" width="10.625" style="407" customWidth="1"/>
    <col min="13064" max="13064" width="14.5" style="407" customWidth="1"/>
    <col min="13065" max="13066" width="9.375" style="407" customWidth="1"/>
    <col min="13067" max="13068" width="8.375" style="407" customWidth="1"/>
    <col min="13069" max="13071" width="9.375" style="407" customWidth="1"/>
    <col min="13072" max="13306" width="9" style="407"/>
    <col min="13307" max="13307" width="13.75" style="407" customWidth="1"/>
    <col min="13308" max="13308" width="20.25" style="407" customWidth="1"/>
    <col min="13309" max="13309" width="22.125" style="407" customWidth="1"/>
    <col min="13310" max="13310" width="10.375" style="407" customWidth="1"/>
    <col min="13311" max="13311" width="14.125" style="407" customWidth="1"/>
    <col min="13312" max="13313" width="9.375" style="407" customWidth="1"/>
    <col min="13314" max="13314" width="10.625" style="407" customWidth="1"/>
    <col min="13315" max="13315" width="10" style="407" customWidth="1"/>
    <col min="13316" max="13316" width="9.375" style="407" customWidth="1"/>
    <col min="13317" max="13317" width="8.625" style="407" customWidth="1"/>
    <col min="13318" max="13318" width="9.375" style="407" customWidth="1"/>
    <col min="13319" max="13319" width="10.625" style="407" customWidth="1"/>
    <col min="13320" max="13320" width="14.5" style="407" customWidth="1"/>
    <col min="13321" max="13322" width="9.375" style="407" customWidth="1"/>
    <col min="13323" max="13324" width="8.375" style="407" customWidth="1"/>
    <col min="13325" max="13327" width="9.375" style="407" customWidth="1"/>
    <col min="13328" max="13562" width="9" style="407"/>
    <col min="13563" max="13563" width="13.75" style="407" customWidth="1"/>
    <col min="13564" max="13564" width="20.25" style="407" customWidth="1"/>
    <col min="13565" max="13565" width="22.125" style="407" customWidth="1"/>
    <col min="13566" max="13566" width="10.375" style="407" customWidth="1"/>
    <col min="13567" max="13567" width="14.125" style="407" customWidth="1"/>
    <col min="13568" max="13569" width="9.375" style="407" customWidth="1"/>
    <col min="13570" max="13570" width="10.625" style="407" customWidth="1"/>
    <col min="13571" max="13571" width="10" style="407" customWidth="1"/>
    <col min="13572" max="13572" width="9.375" style="407" customWidth="1"/>
    <col min="13573" max="13573" width="8.625" style="407" customWidth="1"/>
    <col min="13574" max="13574" width="9.375" style="407" customWidth="1"/>
    <col min="13575" max="13575" width="10.625" style="407" customWidth="1"/>
    <col min="13576" max="13576" width="14.5" style="407" customWidth="1"/>
    <col min="13577" max="13578" width="9.375" style="407" customWidth="1"/>
    <col min="13579" max="13580" width="8.375" style="407" customWidth="1"/>
    <col min="13581" max="13583" width="9.375" style="407" customWidth="1"/>
    <col min="13584" max="13818" width="9" style="407"/>
    <col min="13819" max="13819" width="13.75" style="407" customWidth="1"/>
    <col min="13820" max="13820" width="20.25" style="407" customWidth="1"/>
    <col min="13821" max="13821" width="22.125" style="407" customWidth="1"/>
    <col min="13822" max="13822" width="10.375" style="407" customWidth="1"/>
    <col min="13823" max="13823" width="14.125" style="407" customWidth="1"/>
    <col min="13824" max="13825" width="9.375" style="407" customWidth="1"/>
    <col min="13826" max="13826" width="10.625" style="407" customWidth="1"/>
    <col min="13827" max="13827" width="10" style="407" customWidth="1"/>
    <col min="13828" max="13828" width="9.375" style="407" customWidth="1"/>
    <col min="13829" max="13829" width="8.625" style="407" customWidth="1"/>
    <col min="13830" max="13830" width="9.375" style="407" customWidth="1"/>
    <col min="13831" max="13831" width="10.625" style="407" customWidth="1"/>
    <col min="13832" max="13832" width="14.5" style="407" customWidth="1"/>
    <col min="13833" max="13834" width="9.375" style="407" customWidth="1"/>
    <col min="13835" max="13836" width="8.375" style="407" customWidth="1"/>
    <col min="13837" max="13839" width="9.375" style="407" customWidth="1"/>
    <col min="13840" max="14074" width="9" style="407"/>
    <col min="14075" max="14075" width="13.75" style="407" customWidth="1"/>
    <col min="14076" max="14076" width="20.25" style="407" customWidth="1"/>
    <col min="14077" max="14077" width="22.125" style="407" customWidth="1"/>
    <col min="14078" max="14078" width="10.375" style="407" customWidth="1"/>
    <col min="14079" max="14079" width="14.125" style="407" customWidth="1"/>
    <col min="14080" max="14081" width="9.375" style="407" customWidth="1"/>
    <col min="14082" max="14082" width="10.625" style="407" customWidth="1"/>
    <col min="14083" max="14083" width="10" style="407" customWidth="1"/>
    <col min="14084" max="14084" width="9.375" style="407" customWidth="1"/>
    <col min="14085" max="14085" width="8.625" style="407" customWidth="1"/>
    <col min="14086" max="14086" width="9.375" style="407" customWidth="1"/>
    <col min="14087" max="14087" width="10.625" style="407" customWidth="1"/>
    <col min="14088" max="14088" width="14.5" style="407" customWidth="1"/>
    <col min="14089" max="14090" width="9.375" style="407" customWidth="1"/>
    <col min="14091" max="14092" width="8.375" style="407" customWidth="1"/>
    <col min="14093" max="14095" width="9.375" style="407" customWidth="1"/>
    <col min="14096" max="14330" width="9" style="407"/>
    <col min="14331" max="14331" width="13.75" style="407" customWidth="1"/>
    <col min="14332" max="14332" width="20.25" style="407" customWidth="1"/>
    <col min="14333" max="14333" width="22.125" style="407" customWidth="1"/>
    <col min="14334" max="14334" width="10.375" style="407" customWidth="1"/>
    <col min="14335" max="14335" width="14.125" style="407" customWidth="1"/>
    <col min="14336" max="14337" width="9.375" style="407" customWidth="1"/>
    <col min="14338" max="14338" width="10.625" style="407" customWidth="1"/>
    <col min="14339" max="14339" width="10" style="407" customWidth="1"/>
    <col min="14340" max="14340" width="9.375" style="407" customWidth="1"/>
    <col min="14341" max="14341" width="8.625" style="407" customWidth="1"/>
    <col min="14342" max="14342" width="9.375" style="407" customWidth="1"/>
    <col min="14343" max="14343" width="10.625" style="407" customWidth="1"/>
    <col min="14344" max="14344" width="14.5" style="407" customWidth="1"/>
    <col min="14345" max="14346" width="9.375" style="407" customWidth="1"/>
    <col min="14347" max="14348" width="8.375" style="407" customWidth="1"/>
    <col min="14349" max="14351" width="9.375" style="407" customWidth="1"/>
    <col min="14352" max="14586" width="9" style="407"/>
    <col min="14587" max="14587" width="13.75" style="407" customWidth="1"/>
    <col min="14588" max="14588" width="20.25" style="407" customWidth="1"/>
    <col min="14589" max="14589" width="22.125" style="407" customWidth="1"/>
    <col min="14590" max="14590" width="10.375" style="407" customWidth="1"/>
    <col min="14591" max="14591" width="14.125" style="407" customWidth="1"/>
    <col min="14592" max="14593" width="9.375" style="407" customWidth="1"/>
    <col min="14594" max="14594" width="10.625" style="407" customWidth="1"/>
    <col min="14595" max="14595" width="10" style="407" customWidth="1"/>
    <col min="14596" max="14596" width="9.375" style="407" customWidth="1"/>
    <col min="14597" max="14597" width="8.625" style="407" customWidth="1"/>
    <col min="14598" max="14598" width="9.375" style="407" customWidth="1"/>
    <col min="14599" max="14599" width="10.625" style="407" customWidth="1"/>
    <col min="14600" max="14600" width="14.5" style="407" customWidth="1"/>
    <col min="14601" max="14602" width="9.375" style="407" customWidth="1"/>
    <col min="14603" max="14604" width="8.375" style="407" customWidth="1"/>
    <col min="14605" max="14607" width="9.375" style="407" customWidth="1"/>
    <col min="14608" max="14842" width="9" style="407"/>
    <col min="14843" max="14843" width="13.75" style="407" customWidth="1"/>
    <col min="14844" max="14844" width="20.25" style="407" customWidth="1"/>
    <col min="14845" max="14845" width="22.125" style="407" customWidth="1"/>
    <col min="14846" max="14846" width="10.375" style="407" customWidth="1"/>
    <col min="14847" max="14847" width="14.125" style="407" customWidth="1"/>
    <col min="14848" max="14849" width="9.375" style="407" customWidth="1"/>
    <col min="14850" max="14850" width="10.625" style="407" customWidth="1"/>
    <col min="14851" max="14851" width="10" style="407" customWidth="1"/>
    <col min="14852" max="14852" width="9.375" style="407" customWidth="1"/>
    <col min="14853" max="14853" width="8.625" style="407" customWidth="1"/>
    <col min="14854" max="14854" width="9.375" style="407" customWidth="1"/>
    <col min="14855" max="14855" width="10.625" style="407" customWidth="1"/>
    <col min="14856" max="14856" width="14.5" style="407" customWidth="1"/>
    <col min="14857" max="14858" width="9.375" style="407" customWidth="1"/>
    <col min="14859" max="14860" width="8.375" style="407" customWidth="1"/>
    <col min="14861" max="14863" width="9.375" style="407" customWidth="1"/>
    <col min="14864" max="15098" width="9" style="407"/>
    <col min="15099" max="15099" width="13.75" style="407" customWidth="1"/>
    <col min="15100" max="15100" width="20.25" style="407" customWidth="1"/>
    <col min="15101" max="15101" width="22.125" style="407" customWidth="1"/>
    <col min="15102" max="15102" width="10.375" style="407" customWidth="1"/>
    <col min="15103" max="15103" width="14.125" style="407" customWidth="1"/>
    <col min="15104" max="15105" width="9.375" style="407" customWidth="1"/>
    <col min="15106" max="15106" width="10.625" style="407" customWidth="1"/>
    <col min="15107" max="15107" width="10" style="407" customWidth="1"/>
    <col min="15108" max="15108" width="9.375" style="407" customWidth="1"/>
    <col min="15109" max="15109" width="8.625" style="407" customWidth="1"/>
    <col min="15110" max="15110" width="9.375" style="407" customWidth="1"/>
    <col min="15111" max="15111" width="10.625" style="407" customWidth="1"/>
    <col min="15112" max="15112" width="14.5" style="407" customWidth="1"/>
    <col min="15113" max="15114" width="9.375" style="407" customWidth="1"/>
    <col min="15115" max="15116" width="8.375" style="407" customWidth="1"/>
    <col min="15117" max="15119" width="9.375" style="407" customWidth="1"/>
    <col min="15120" max="15354" width="9" style="407"/>
    <col min="15355" max="15355" width="13.75" style="407" customWidth="1"/>
    <col min="15356" max="15356" width="20.25" style="407" customWidth="1"/>
    <col min="15357" max="15357" width="22.125" style="407" customWidth="1"/>
    <col min="15358" max="15358" width="10.375" style="407" customWidth="1"/>
    <col min="15359" max="15359" width="14.125" style="407" customWidth="1"/>
    <col min="15360" max="15361" width="9.375" style="407" customWidth="1"/>
    <col min="15362" max="15362" width="10.625" style="407" customWidth="1"/>
    <col min="15363" max="15363" width="10" style="407" customWidth="1"/>
    <col min="15364" max="15364" width="9.375" style="407" customWidth="1"/>
    <col min="15365" max="15365" width="8.625" style="407" customWidth="1"/>
    <col min="15366" max="15366" width="9.375" style="407" customWidth="1"/>
    <col min="15367" max="15367" width="10.625" style="407" customWidth="1"/>
    <col min="15368" max="15368" width="14.5" style="407" customWidth="1"/>
    <col min="15369" max="15370" width="9.375" style="407" customWidth="1"/>
    <col min="15371" max="15372" width="8.375" style="407" customWidth="1"/>
    <col min="15373" max="15375" width="9.375" style="407" customWidth="1"/>
    <col min="15376" max="15610" width="9" style="407"/>
    <col min="15611" max="15611" width="13.75" style="407" customWidth="1"/>
    <col min="15612" max="15612" width="20.25" style="407" customWidth="1"/>
    <col min="15613" max="15613" width="22.125" style="407" customWidth="1"/>
    <col min="15614" max="15614" width="10.375" style="407" customWidth="1"/>
    <col min="15615" max="15615" width="14.125" style="407" customWidth="1"/>
    <col min="15616" max="15617" width="9.375" style="407" customWidth="1"/>
    <col min="15618" max="15618" width="10.625" style="407" customWidth="1"/>
    <col min="15619" max="15619" width="10" style="407" customWidth="1"/>
    <col min="15620" max="15620" width="9.375" style="407" customWidth="1"/>
    <col min="15621" max="15621" width="8.625" style="407" customWidth="1"/>
    <col min="15622" max="15622" width="9.375" style="407" customWidth="1"/>
    <col min="15623" max="15623" width="10.625" style="407" customWidth="1"/>
    <col min="15624" max="15624" width="14.5" style="407" customWidth="1"/>
    <col min="15625" max="15626" width="9.375" style="407" customWidth="1"/>
    <col min="15627" max="15628" width="8.375" style="407" customWidth="1"/>
    <col min="15629" max="15631" width="9.375" style="407" customWidth="1"/>
    <col min="15632" max="15866" width="9" style="407"/>
    <col min="15867" max="15867" width="13.75" style="407" customWidth="1"/>
    <col min="15868" max="15868" width="20.25" style="407" customWidth="1"/>
    <col min="15869" max="15869" width="22.125" style="407" customWidth="1"/>
    <col min="15870" max="15870" width="10.375" style="407" customWidth="1"/>
    <col min="15871" max="15871" width="14.125" style="407" customWidth="1"/>
    <col min="15872" max="15873" width="9.375" style="407" customWidth="1"/>
    <col min="15874" max="15874" width="10.625" style="407" customWidth="1"/>
    <col min="15875" max="15875" width="10" style="407" customWidth="1"/>
    <col min="15876" max="15876" width="9.375" style="407" customWidth="1"/>
    <col min="15877" max="15877" width="8.625" style="407" customWidth="1"/>
    <col min="15878" max="15878" width="9.375" style="407" customWidth="1"/>
    <col min="15879" max="15879" width="10.625" style="407" customWidth="1"/>
    <col min="15880" max="15880" width="14.5" style="407" customWidth="1"/>
    <col min="15881" max="15882" width="9.375" style="407" customWidth="1"/>
    <col min="15883" max="15884" width="8.375" style="407" customWidth="1"/>
    <col min="15885" max="15887" width="9.375" style="407" customWidth="1"/>
    <col min="15888" max="16122" width="9" style="407"/>
    <col min="16123" max="16123" width="13.75" style="407" customWidth="1"/>
    <col min="16124" max="16124" width="20.25" style="407" customWidth="1"/>
    <col min="16125" max="16125" width="22.125" style="407" customWidth="1"/>
    <col min="16126" max="16126" width="10.375" style="407" customWidth="1"/>
    <col min="16127" max="16127" width="14.125" style="407" customWidth="1"/>
    <col min="16128" max="16129" width="9.375" style="407" customWidth="1"/>
    <col min="16130" max="16130" width="10.625" style="407" customWidth="1"/>
    <col min="16131" max="16131" width="10" style="407" customWidth="1"/>
    <col min="16132" max="16132" width="9.375" style="407" customWidth="1"/>
    <col min="16133" max="16133" width="8.625" style="407" customWidth="1"/>
    <col min="16134" max="16134" width="9.375" style="407" customWidth="1"/>
    <col min="16135" max="16135" width="10.625" style="407" customWidth="1"/>
    <col min="16136" max="16136" width="14.5" style="407" customWidth="1"/>
    <col min="16137" max="16138" width="9.375" style="407" customWidth="1"/>
    <col min="16139" max="16140" width="8.375" style="407" customWidth="1"/>
    <col min="16141" max="16143" width="9.375" style="407" customWidth="1"/>
    <col min="16144" max="16384" width="9" style="407"/>
  </cols>
  <sheetData>
    <row r="1" spans="1:16" ht="20.25">
      <c r="A1" s="495" t="s">
        <v>576</v>
      </c>
      <c r="B1" s="495"/>
      <c r="C1" s="495"/>
      <c r="D1" s="495"/>
      <c r="E1" s="496" t="s">
        <v>198</v>
      </c>
      <c r="F1" s="497" t="s">
        <v>198</v>
      </c>
      <c r="G1" s="497"/>
      <c r="H1" s="498"/>
      <c r="I1" s="498"/>
      <c r="J1" s="498"/>
      <c r="K1" s="498"/>
      <c r="L1" s="498"/>
      <c r="M1" s="498"/>
      <c r="N1" s="498"/>
      <c r="O1" s="498"/>
    </row>
    <row r="2" spans="1:16" ht="24" customHeight="1">
      <c r="A2" s="577" t="s">
        <v>575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</row>
    <row r="3" spans="1:16">
      <c r="A3" s="581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2"/>
      <c r="O3" s="582"/>
    </row>
    <row r="4" spans="1:16" ht="14.25" customHeight="1">
      <c r="A4" s="583" t="s">
        <v>408</v>
      </c>
      <c r="B4" s="583" t="s">
        <v>409</v>
      </c>
      <c r="C4" s="584" t="s">
        <v>23</v>
      </c>
      <c r="D4" s="578" t="s">
        <v>544</v>
      </c>
      <c r="E4" s="586" t="s">
        <v>545</v>
      </c>
      <c r="F4" s="586"/>
      <c r="G4" s="586"/>
      <c r="H4" s="587" t="s">
        <v>544</v>
      </c>
      <c r="I4" s="588" t="s">
        <v>546</v>
      </c>
      <c r="J4" s="588"/>
      <c r="K4" s="588"/>
      <c r="L4" s="588"/>
      <c r="M4" s="578" t="s">
        <v>544</v>
      </c>
      <c r="N4" s="580" t="s">
        <v>547</v>
      </c>
      <c r="O4" s="580"/>
      <c r="P4" s="580"/>
    </row>
    <row r="5" spans="1:16" ht="43.5" customHeight="1">
      <c r="A5" s="583"/>
      <c r="B5" s="583"/>
      <c r="C5" s="585"/>
      <c r="D5" s="579"/>
      <c r="E5" s="499" t="s">
        <v>33</v>
      </c>
      <c r="F5" s="499" t="s">
        <v>584</v>
      </c>
      <c r="G5" s="499" t="s">
        <v>342</v>
      </c>
      <c r="H5" s="587"/>
      <c r="I5" s="500" t="s">
        <v>33</v>
      </c>
      <c r="J5" s="500" t="s">
        <v>584</v>
      </c>
      <c r="K5" s="500" t="s">
        <v>586</v>
      </c>
      <c r="L5" s="499" t="s">
        <v>342</v>
      </c>
      <c r="M5" s="579"/>
      <c r="N5" s="501" t="s">
        <v>33</v>
      </c>
      <c r="O5" s="501" t="s">
        <v>585</v>
      </c>
      <c r="P5" s="501" t="s">
        <v>586</v>
      </c>
    </row>
    <row r="6" spans="1:16">
      <c r="A6" s="505" t="s">
        <v>411</v>
      </c>
      <c r="B6" s="505" t="s">
        <v>33</v>
      </c>
      <c r="C6" s="502">
        <f>E6+I6+N6</f>
        <v>5903.2099999999991</v>
      </c>
      <c r="D6" s="502"/>
      <c r="E6" s="503">
        <v>4781.82</v>
      </c>
      <c r="F6" s="506">
        <v>4781.82</v>
      </c>
      <c r="G6" s="506">
        <v>175.52999999999997</v>
      </c>
      <c r="H6" s="506"/>
      <c r="I6" s="506">
        <v>1095.0199999999995</v>
      </c>
      <c r="J6" s="506">
        <v>128.68</v>
      </c>
      <c r="K6" s="506">
        <v>966.33999999999992</v>
      </c>
      <c r="L6" s="506">
        <v>498.97999999999996</v>
      </c>
      <c r="M6" s="506"/>
      <c r="N6" s="506">
        <v>26.37</v>
      </c>
      <c r="O6" s="506">
        <v>24.300000000000004</v>
      </c>
      <c r="P6" s="506">
        <v>2.0699999999999998</v>
      </c>
    </row>
    <row r="7" spans="1:16">
      <c r="A7" s="504" t="s">
        <v>206</v>
      </c>
      <c r="B7" s="507" t="s">
        <v>450</v>
      </c>
      <c r="C7" s="502">
        <f t="shared" ref="C7:C70" si="0">E7+I7+N7</f>
        <v>2.3199999999999998</v>
      </c>
      <c r="D7" s="508" t="s">
        <v>548</v>
      </c>
      <c r="E7" s="509">
        <v>2.3199999999999998</v>
      </c>
      <c r="F7" s="509">
        <v>2.3199999999999998</v>
      </c>
      <c r="G7" s="509">
        <v>0</v>
      </c>
      <c r="H7" s="506"/>
      <c r="I7" s="506"/>
      <c r="J7" s="506"/>
      <c r="K7" s="506"/>
      <c r="L7" s="506"/>
      <c r="M7" s="506"/>
      <c r="N7" s="506"/>
      <c r="O7" s="506"/>
      <c r="P7" s="506"/>
    </row>
    <row r="8" spans="1:16">
      <c r="A8" s="504" t="s">
        <v>206</v>
      </c>
      <c r="B8" s="507" t="s">
        <v>452</v>
      </c>
      <c r="C8" s="502">
        <f t="shared" si="0"/>
        <v>3.76</v>
      </c>
      <c r="D8" s="508" t="s">
        <v>548</v>
      </c>
      <c r="E8" s="509">
        <v>3.76</v>
      </c>
      <c r="F8" s="509">
        <v>3.76</v>
      </c>
      <c r="G8" s="509">
        <v>0</v>
      </c>
      <c r="H8" s="506"/>
      <c r="I8" s="506"/>
      <c r="J8" s="506"/>
      <c r="K8" s="506"/>
      <c r="L8" s="506"/>
      <c r="M8" s="506"/>
      <c r="N8" s="506"/>
      <c r="O8" s="506"/>
      <c r="P8" s="506"/>
    </row>
    <row r="9" spans="1:16">
      <c r="A9" s="504" t="s">
        <v>206</v>
      </c>
      <c r="B9" s="510" t="s">
        <v>453</v>
      </c>
      <c r="C9" s="502">
        <f t="shared" si="0"/>
        <v>803.43</v>
      </c>
      <c r="D9" s="508" t="s">
        <v>548</v>
      </c>
      <c r="E9" s="509">
        <v>803.43</v>
      </c>
      <c r="F9" s="509">
        <v>803.43</v>
      </c>
      <c r="G9" s="509">
        <v>0</v>
      </c>
      <c r="H9" s="509"/>
      <c r="I9" s="511"/>
      <c r="J9" s="511"/>
      <c r="K9" s="511"/>
      <c r="L9" s="511"/>
      <c r="M9" s="511"/>
      <c r="N9" s="511"/>
      <c r="O9" s="511"/>
      <c r="P9" s="511"/>
    </row>
    <row r="10" spans="1:16">
      <c r="A10" s="504" t="s">
        <v>206</v>
      </c>
      <c r="B10" s="510" t="s">
        <v>480</v>
      </c>
      <c r="C10" s="502">
        <f t="shared" si="0"/>
        <v>3.15</v>
      </c>
      <c r="D10" s="508" t="s">
        <v>548</v>
      </c>
      <c r="E10" s="509">
        <v>3.15</v>
      </c>
      <c r="F10" s="509">
        <v>3.15</v>
      </c>
      <c r="G10" s="509">
        <v>0</v>
      </c>
      <c r="H10" s="509"/>
      <c r="I10" s="511"/>
      <c r="J10" s="511"/>
      <c r="K10" s="511"/>
      <c r="L10" s="511"/>
      <c r="M10" s="511"/>
      <c r="N10" s="511"/>
      <c r="O10" s="511"/>
      <c r="P10" s="511"/>
    </row>
    <row r="11" spans="1:16">
      <c r="A11" s="504" t="s">
        <v>206</v>
      </c>
      <c r="B11" s="510" t="s">
        <v>368</v>
      </c>
      <c r="C11" s="502">
        <f t="shared" si="0"/>
        <v>111.8</v>
      </c>
      <c r="D11" s="508" t="s">
        <v>548</v>
      </c>
      <c r="E11" s="509">
        <v>111.8</v>
      </c>
      <c r="F11" s="509">
        <v>111.8</v>
      </c>
      <c r="G11" s="509">
        <v>0</v>
      </c>
      <c r="H11" s="509"/>
      <c r="I11" s="511"/>
      <c r="J11" s="511"/>
      <c r="K11" s="511"/>
      <c r="L11" s="511"/>
      <c r="M11" s="511"/>
      <c r="N11" s="511"/>
      <c r="O11" s="511"/>
      <c r="P11" s="511"/>
    </row>
    <row r="12" spans="1:16">
      <c r="A12" s="504" t="s">
        <v>206</v>
      </c>
      <c r="B12" s="510" t="s">
        <v>481</v>
      </c>
      <c r="C12" s="502">
        <f t="shared" si="0"/>
        <v>27.23</v>
      </c>
      <c r="D12" s="508" t="s">
        <v>548</v>
      </c>
      <c r="E12" s="509">
        <v>27.23</v>
      </c>
      <c r="F12" s="509">
        <v>27.23</v>
      </c>
      <c r="G12" s="509">
        <v>0</v>
      </c>
      <c r="H12" s="509"/>
      <c r="I12" s="511"/>
      <c r="J12" s="511"/>
      <c r="K12" s="511"/>
      <c r="L12" s="511"/>
      <c r="M12" s="511"/>
      <c r="N12" s="511"/>
      <c r="O12" s="511"/>
      <c r="P12" s="511"/>
    </row>
    <row r="13" spans="1:16">
      <c r="A13" s="504" t="s">
        <v>206</v>
      </c>
      <c r="B13" s="510" t="s">
        <v>454</v>
      </c>
      <c r="C13" s="502">
        <f t="shared" si="0"/>
        <v>329.61</v>
      </c>
      <c r="D13" s="508" t="s">
        <v>548</v>
      </c>
      <c r="E13" s="509">
        <v>329.61</v>
      </c>
      <c r="F13" s="509">
        <v>329.61</v>
      </c>
      <c r="G13" s="509">
        <v>0</v>
      </c>
      <c r="H13" s="509"/>
      <c r="I13" s="511"/>
      <c r="J13" s="511"/>
      <c r="K13" s="511"/>
      <c r="L13" s="511"/>
      <c r="M13" s="511"/>
      <c r="N13" s="511"/>
      <c r="O13" s="511"/>
      <c r="P13" s="511"/>
    </row>
    <row r="14" spans="1:16">
      <c r="A14" s="504" t="s">
        <v>206</v>
      </c>
      <c r="B14" s="510" t="s">
        <v>482</v>
      </c>
      <c r="C14" s="502">
        <f t="shared" si="0"/>
        <v>3.74</v>
      </c>
      <c r="D14" s="508" t="s">
        <v>548</v>
      </c>
      <c r="E14" s="509">
        <v>3.74</v>
      </c>
      <c r="F14" s="509">
        <v>3.74</v>
      </c>
      <c r="G14" s="509">
        <v>0</v>
      </c>
      <c r="H14" s="509"/>
      <c r="I14" s="511"/>
      <c r="J14" s="511"/>
      <c r="K14" s="511"/>
      <c r="L14" s="511"/>
      <c r="M14" s="511"/>
      <c r="N14" s="511"/>
      <c r="O14" s="511"/>
      <c r="P14" s="511"/>
    </row>
    <row r="15" spans="1:16">
      <c r="A15" s="504" t="s">
        <v>206</v>
      </c>
      <c r="B15" s="510" t="s">
        <v>455</v>
      </c>
      <c r="C15" s="502">
        <f t="shared" si="0"/>
        <v>288.06</v>
      </c>
      <c r="D15" s="508" t="s">
        <v>548</v>
      </c>
      <c r="E15" s="509">
        <v>288.06</v>
      </c>
      <c r="F15" s="509">
        <v>288.06</v>
      </c>
      <c r="G15" s="509">
        <v>0</v>
      </c>
      <c r="H15" s="509"/>
      <c r="I15" s="511"/>
      <c r="J15" s="511"/>
      <c r="K15" s="511"/>
      <c r="L15" s="511"/>
      <c r="M15" s="511"/>
      <c r="N15" s="511"/>
      <c r="O15" s="511"/>
      <c r="P15" s="511"/>
    </row>
    <row r="16" spans="1:16">
      <c r="A16" s="504" t="s">
        <v>206</v>
      </c>
      <c r="B16" s="510" t="s">
        <v>483</v>
      </c>
      <c r="C16" s="502">
        <f t="shared" si="0"/>
        <v>5.69</v>
      </c>
      <c r="D16" s="508" t="s">
        <v>548</v>
      </c>
      <c r="E16" s="509">
        <v>5.69</v>
      </c>
      <c r="F16" s="509">
        <v>5.69</v>
      </c>
      <c r="G16" s="509">
        <v>0</v>
      </c>
      <c r="H16" s="509"/>
      <c r="I16" s="511"/>
      <c r="J16" s="511"/>
      <c r="K16" s="511"/>
      <c r="L16" s="511"/>
      <c r="M16" s="511"/>
      <c r="N16" s="511"/>
      <c r="O16" s="511"/>
      <c r="P16" s="511"/>
    </row>
    <row r="17" spans="1:16">
      <c r="A17" s="504" t="s">
        <v>206</v>
      </c>
      <c r="B17" s="510" t="s">
        <v>456</v>
      </c>
      <c r="C17" s="502">
        <f t="shared" si="0"/>
        <v>38</v>
      </c>
      <c r="D17" s="508" t="s">
        <v>548</v>
      </c>
      <c r="E17" s="509">
        <v>38</v>
      </c>
      <c r="F17" s="509">
        <v>38</v>
      </c>
      <c r="G17" s="509">
        <v>0</v>
      </c>
      <c r="H17" s="509"/>
      <c r="I17" s="511"/>
      <c r="J17" s="511"/>
      <c r="K17" s="511"/>
      <c r="L17" s="511"/>
      <c r="M17" s="511"/>
      <c r="N17" s="511"/>
      <c r="O17" s="511"/>
      <c r="P17" s="511"/>
    </row>
    <row r="18" spans="1:16">
      <c r="A18" s="504" t="s">
        <v>206</v>
      </c>
      <c r="B18" s="510" t="s">
        <v>484</v>
      </c>
      <c r="C18" s="502">
        <f t="shared" si="0"/>
        <v>5.62</v>
      </c>
      <c r="D18" s="508" t="s">
        <v>548</v>
      </c>
      <c r="E18" s="509">
        <v>5.62</v>
      </c>
      <c r="F18" s="509">
        <v>5.62</v>
      </c>
      <c r="G18" s="509">
        <v>0</v>
      </c>
      <c r="H18" s="509"/>
      <c r="I18" s="511"/>
      <c r="J18" s="511"/>
      <c r="K18" s="511"/>
      <c r="L18" s="511"/>
      <c r="M18" s="511"/>
      <c r="N18" s="511"/>
      <c r="O18" s="511"/>
      <c r="P18" s="511"/>
    </row>
    <row r="19" spans="1:16">
      <c r="A19" s="504" t="s">
        <v>206</v>
      </c>
      <c r="B19" s="510" t="s">
        <v>457</v>
      </c>
      <c r="C19" s="502">
        <f t="shared" si="0"/>
        <v>0</v>
      </c>
      <c r="D19" s="508" t="s">
        <v>548</v>
      </c>
      <c r="E19" s="509">
        <v>0</v>
      </c>
      <c r="F19" s="509">
        <v>0</v>
      </c>
      <c r="G19" s="509">
        <v>169.1</v>
      </c>
      <c r="H19" s="509"/>
      <c r="I19" s="511"/>
      <c r="J19" s="511"/>
      <c r="K19" s="511"/>
      <c r="L19" s="511"/>
      <c r="M19" s="511"/>
      <c r="N19" s="511"/>
      <c r="O19" s="511"/>
      <c r="P19" s="511"/>
    </row>
    <row r="20" spans="1:16">
      <c r="A20" s="504" t="s">
        <v>206</v>
      </c>
      <c r="B20" s="510" t="s">
        <v>485</v>
      </c>
      <c r="C20" s="502">
        <f t="shared" si="0"/>
        <v>0</v>
      </c>
      <c r="D20" s="508" t="s">
        <v>548</v>
      </c>
      <c r="E20" s="509">
        <v>0</v>
      </c>
      <c r="F20" s="509">
        <v>0</v>
      </c>
      <c r="G20" s="509">
        <v>0</v>
      </c>
      <c r="H20" s="509"/>
      <c r="I20" s="511"/>
      <c r="J20" s="511"/>
      <c r="K20" s="511"/>
      <c r="L20" s="511"/>
      <c r="M20" s="511"/>
      <c r="N20" s="511"/>
      <c r="O20" s="511"/>
      <c r="P20" s="511"/>
    </row>
    <row r="21" spans="1:16">
      <c r="A21" s="504" t="s">
        <v>206</v>
      </c>
      <c r="B21" s="510" t="s">
        <v>458</v>
      </c>
      <c r="C21" s="502">
        <f t="shared" si="0"/>
        <v>255.26</v>
      </c>
      <c r="D21" s="508" t="s">
        <v>548</v>
      </c>
      <c r="E21" s="509">
        <v>255.26</v>
      </c>
      <c r="F21" s="509">
        <v>255.26</v>
      </c>
      <c r="G21" s="509">
        <v>0</v>
      </c>
      <c r="H21" s="509"/>
      <c r="I21" s="511"/>
      <c r="J21" s="511"/>
      <c r="K21" s="511"/>
      <c r="L21" s="511"/>
      <c r="M21" s="511"/>
      <c r="N21" s="511"/>
      <c r="O21" s="511"/>
      <c r="P21" s="511"/>
    </row>
    <row r="22" spans="1:16">
      <c r="A22" s="504" t="s">
        <v>206</v>
      </c>
      <c r="B22" s="510" t="s">
        <v>486</v>
      </c>
      <c r="C22" s="502">
        <f t="shared" si="0"/>
        <v>6.75</v>
      </c>
      <c r="D22" s="508" t="s">
        <v>548</v>
      </c>
      <c r="E22" s="509">
        <v>6.75</v>
      </c>
      <c r="F22" s="509">
        <v>6.75</v>
      </c>
      <c r="G22" s="509">
        <v>0</v>
      </c>
      <c r="H22" s="509"/>
      <c r="I22" s="511"/>
      <c r="J22" s="511"/>
      <c r="K22" s="511"/>
      <c r="L22" s="511"/>
      <c r="M22" s="511"/>
      <c r="N22" s="511"/>
      <c r="O22" s="511"/>
      <c r="P22" s="511"/>
    </row>
    <row r="23" spans="1:16">
      <c r="A23" s="504" t="s">
        <v>206</v>
      </c>
      <c r="B23" s="510" t="s">
        <v>459</v>
      </c>
      <c r="C23" s="502">
        <f t="shared" si="0"/>
        <v>148.47</v>
      </c>
      <c r="D23" s="508" t="s">
        <v>548</v>
      </c>
      <c r="E23" s="509">
        <v>148.47</v>
      </c>
      <c r="F23" s="509">
        <v>148.47</v>
      </c>
      <c r="G23" s="509">
        <v>0</v>
      </c>
      <c r="H23" s="509"/>
      <c r="I23" s="511"/>
      <c r="J23" s="511"/>
      <c r="K23" s="511"/>
      <c r="L23" s="511"/>
      <c r="M23" s="511"/>
      <c r="N23" s="511"/>
      <c r="O23" s="511"/>
      <c r="P23" s="511"/>
    </row>
    <row r="24" spans="1:16">
      <c r="A24" s="504" t="s">
        <v>206</v>
      </c>
      <c r="B24" s="510" t="s">
        <v>487</v>
      </c>
      <c r="C24" s="502">
        <f t="shared" si="0"/>
        <v>5.22</v>
      </c>
      <c r="D24" s="508" t="s">
        <v>548</v>
      </c>
      <c r="E24" s="509">
        <v>5.22</v>
      </c>
      <c r="F24" s="509">
        <v>5.22</v>
      </c>
      <c r="G24" s="509">
        <v>0</v>
      </c>
      <c r="H24" s="509"/>
      <c r="I24" s="511"/>
      <c r="J24" s="511"/>
      <c r="K24" s="511"/>
      <c r="L24" s="511"/>
      <c r="M24" s="511"/>
      <c r="N24" s="511"/>
      <c r="O24" s="511"/>
      <c r="P24" s="511"/>
    </row>
    <row r="25" spans="1:16">
      <c r="A25" s="504" t="s">
        <v>206</v>
      </c>
      <c r="B25" s="510" t="s">
        <v>460</v>
      </c>
      <c r="C25" s="502">
        <f t="shared" si="0"/>
        <v>186.4</v>
      </c>
      <c r="D25" s="508" t="s">
        <v>548</v>
      </c>
      <c r="E25" s="509">
        <v>186.4</v>
      </c>
      <c r="F25" s="509">
        <v>186.4</v>
      </c>
      <c r="G25" s="509">
        <v>0</v>
      </c>
      <c r="H25" s="509"/>
      <c r="I25" s="511"/>
      <c r="J25" s="511"/>
      <c r="K25" s="511"/>
      <c r="L25" s="511"/>
      <c r="M25" s="511"/>
      <c r="N25" s="511"/>
      <c r="O25" s="511"/>
      <c r="P25" s="511"/>
    </row>
    <row r="26" spans="1:16">
      <c r="A26" s="504" t="s">
        <v>206</v>
      </c>
      <c r="B26" s="510" t="s">
        <v>488</v>
      </c>
      <c r="C26" s="502">
        <f t="shared" si="0"/>
        <v>4.5999999999999996</v>
      </c>
      <c r="D26" s="508" t="s">
        <v>548</v>
      </c>
      <c r="E26" s="509">
        <v>4.5999999999999996</v>
      </c>
      <c r="F26" s="509">
        <v>4.5999999999999996</v>
      </c>
      <c r="G26" s="509">
        <v>0</v>
      </c>
      <c r="H26" s="509"/>
      <c r="I26" s="511"/>
      <c r="J26" s="511"/>
      <c r="K26" s="511"/>
      <c r="L26" s="511"/>
      <c r="M26" s="511"/>
      <c r="N26" s="511"/>
      <c r="O26" s="511"/>
      <c r="P26" s="511"/>
    </row>
    <row r="27" spans="1:16">
      <c r="A27" s="504" t="s">
        <v>206</v>
      </c>
      <c r="B27" s="510" t="s">
        <v>461</v>
      </c>
      <c r="C27" s="502">
        <f t="shared" si="0"/>
        <v>91.33</v>
      </c>
      <c r="D27" s="508" t="s">
        <v>548</v>
      </c>
      <c r="E27" s="509">
        <v>91.33</v>
      </c>
      <c r="F27" s="509">
        <v>91.33</v>
      </c>
      <c r="G27" s="509">
        <v>0</v>
      </c>
      <c r="H27" s="509"/>
      <c r="I27" s="511"/>
      <c r="J27" s="511"/>
      <c r="K27" s="511"/>
      <c r="L27" s="511"/>
      <c r="M27" s="511"/>
      <c r="N27" s="511"/>
      <c r="O27" s="511"/>
      <c r="P27" s="511"/>
    </row>
    <row r="28" spans="1:16">
      <c r="A28" s="504" t="s">
        <v>206</v>
      </c>
      <c r="B28" s="510" t="s">
        <v>489</v>
      </c>
      <c r="C28" s="502">
        <f t="shared" si="0"/>
        <v>7.66</v>
      </c>
      <c r="D28" s="508" t="s">
        <v>548</v>
      </c>
      <c r="E28" s="509">
        <v>7.66</v>
      </c>
      <c r="F28" s="509">
        <v>7.66</v>
      </c>
      <c r="G28" s="509">
        <v>0</v>
      </c>
      <c r="H28" s="509"/>
      <c r="I28" s="511"/>
      <c r="J28" s="511"/>
      <c r="K28" s="511"/>
      <c r="L28" s="511"/>
      <c r="M28" s="511"/>
      <c r="N28" s="511"/>
      <c r="O28" s="511"/>
      <c r="P28" s="511"/>
    </row>
    <row r="29" spans="1:16">
      <c r="A29" s="504" t="s">
        <v>206</v>
      </c>
      <c r="B29" s="510" t="s">
        <v>462</v>
      </c>
      <c r="C29" s="502">
        <f t="shared" si="0"/>
        <v>465.77</v>
      </c>
      <c r="D29" s="508" t="s">
        <v>548</v>
      </c>
      <c r="E29" s="509">
        <v>465.77</v>
      </c>
      <c r="F29" s="509">
        <v>465.77</v>
      </c>
      <c r="G29" s="509">
        <v>0</v>
      </c>
      <c r="H29" s="509"/>
      <c r="I29" s="511"/>
      <c r="J29" s="511"/>
      <c r="K29" s="511"/>
      <c r="L29" s="511"/>
      <c r="M29" s="511"/>
      <c r="N29" s="511"/>
      <c r="O29" s="511"/>
      <c r="P29" s="511"/>
    </row>
    <row r="30" spans="1:16">
      <c r="A30" s="504" t="s">
        <v>206</v>
      </c>
      <c r="B30" s="510" t="s">
        <v>490</v>
      </c>
      <c r="C30" s="502">
        <f t="shared" si="0"/>
        <v>18.809999999999999</v>
      </c>
      <c r="D30" s="508" t="s">
        <v>548</v>
      </c>
      <c r="E30" s="509">
        <v>18.809999999999999</v>
      </c>
      <c r="F30" s="509">
        <v>18.809999999999999</v>
      </c>
      <c r="G30" s="509">
        <v>0</v>
      </c>
      <c r="H30" s="509"/>
      <c r="I30" s="511"/>
      <c r="J30" s="511"/>
      <c r="K30" s="511"/>
      <c r="L30" s="511"/>
      <c r="M30" s="511"/>
      <c r="N30" s="511"/>
      <c r="O30" s="511"/>
      <c r="P30" s="511"/>
    </row>
    <row r="31" spans="1:16">
      <c r="A31" s="504" t="s">
        <v>206</v>
      </c>
      <c r="B31" s="510" t="s">
        <v>463</v>
      </c>
      <c r="C31" s="502">
        <f t="shared" si="0"/>
        <v>42.1</v>
      </c>
      <c r="D31" s="508" t="s">
        <v>548</v>
      </c>
      <c r="E31" s="509">
        <v>42.1</v>
      </c>
      <c r="F31" s="509">
        <v>42.1</v>
      </c>
      <c r="G31" s="509">
        <v>0</v>
      </c>
      <c r="H31" s="509"/>
      <c r="I31" s="511"/>
      <c r="J31" s="511"/>
      <c r="K31" s="511"/>
      <c r="L31" s="511"/>
      <c r="M31" s="511"/>
      <c r="N31" s="511"/>
      <c r="O31" s="511"/>
      <c r="P31" s="511"/>
    </row>
    <row r="32" spans="1:16">
      <c r="A32" s="504" t="s">
        <v>206</v>
      </c>
      <c r="B32" s="510" t="s">
        <v>491</v>
      </c>
      <c r="C32" s="502">
        <f t="shared" si="0"/>
        <v>3.11</v>
      </c>
      <c r="D32" s="508" t="s">
        <v>548</v>
      </c>
      <c r="E32" s="509">
        <v>3.11</v>
      </c>
      <c r="F32" s="509">
        <v>3.11</v>
      </c>
      <c r="G32" s="509">
        <v>0</v>
      </c>
      <c r="H32" s="509"/>
      <c r="I32" s="511"/>
      <c r="J32" s="511"/>
      <c r="K32" s="511"/>
      <c r="L32" s="511"/>
      <c r="M32" s="511"/>
      <c r="N32" s="511"/>
      <c r="O32" s="511"/>
      <c r="P32" s="511"/>
    </row>
    <row r="33" spans="1:16">
      <c r="A33" s="504" t="s">
        <v>206</v>
      </c>
      <c r="B33" s="510" t="s">
        <v>464</v>
      </c>
      <c r="C33" s="502">
        <f t="shared" si="0"/>
        <v>205.07</v>
      </c>
      <c r="D33" s="508" t="s">
        <v>548</v>
      </c>
      <c r="E33" s="509">
        <v>205.07</v>
      </c>
      <c r="F33" s="509">
        <v>205.07</v>
      </c>
      <c r="G33" s="509">
        <v>0</v>
      </c>
      <c r="H33" s="509"/>
      <c r="I33" s="511"/>
      <c r="J33" s="511"/>
      <c r="K33" s="511"/>
      <c r="L33" s="511"/>
      <c r="M33" s="511"/>
      <c r="N33" s="511"/>
      <c r="O33" s="511"/>
      <c r="P33" s="511"/>
    </row>
    <row r="34" spans="1:16">
      <c r="A34" s="504" t="s">
        <v>206</v>
      </c>
      <c r="B34" s="510" t="s">
        <v>492</v>
      </c>
      <c r="C34" s="502">
        <f t="shared" si="0"/>
        <v>10.51</v>
      </c>
      <c r="D34" s="508" t="s">
        <v>548</v>
      </c>
      <c r="E34" s="509">
        <v>10.51</v>
      </c>
      <c r="F34" s="509">
        <v>10.51</v>
      </c>
      <c r="G34" s="509">
        <v>0</v>
      </c>
      <c r="H34" s="509"/>
      <c r="I34" s="511"/>
      <c r="J34" s="511"/>
      <c r="K34" s="511"/>
      <c r="L34" s="511"/>
      <c r="M34" s="511"/>
      <c r="N34" s="511"/>
      <c r="O34" s="511"/>
      <c r="P34" s="511"/>
    </row>
    <row r="35" spans="1:16">
      <c r="A35" s="504" t="s">
        <v>206</v>
      </c>
      <c r="B35" s="510" t="s">
        <v>493</v>
      </c>
      <c r="C35" s="502">
        <f t="shared" si="0"/>
        <v>28.03</v>
      </c>
      <c r="D35" s="508" t="s">
        <v>548</v>
      </c>
      <c r="E35" s="509">
        <v>28.03</v>
      </c>
      <c r="F35" s="509">
        <v>28.03</v>
      </c>
      <c r="G35" s="509">
        <v>0</v>
      </c>
      <c r="H35" s="509"/>
      <c r="I35" s="511"/>
      <c r="J35" s="511"/>
      <c r="K35" s="511"/>
      <c r="L35" s="511"/>
      <c r="M35" s="511"/>
      <c r="N35" s="511"/>
      <c r="O35" s="511"/>
      <c r="P35" s="511"/>
    </row>
    <row r="36" spans="1:16" ht="24">
      <c r="A36" s="504" t="s">
        <v>206</v>
      </c>
      <c r="B36" s="510" t="s">
        <v>208</v>
      </c>
      <c r="C36" s="502">
        <f t="shared" si="0"/>
        <v>149.63999999999999</v>
      </c>
      <c r="D36" s="508" t="s">
        <v>548</v>
      </c>
      <c r="E36" s="509">
        <v>149.63999999999999</v>
      </c>
      <c r="F36" s="509">
        <v>149.63999999999999</v>
      </c>
      <c r="G36" s="509">
        <v>0</v>
      </c>
      <c r="H36" s="512" t="s">
        <v>549</v>
      </c>
      <c r="I36" s="511">
        <v>0</v>
      </c>
      <c r="J36" s="511">
        <v>0</v>
      </c>
      <c r="K36" s="511">
        <v>0</v>
      </c>
      <c r="L36" s="511">
        <v>33.319999999999993</v>
      </c>
      <c r="M36" s="511"/>
      <c r="N36" s="511"/>
      <c r="O36" s="511"/>
      <c r="P36" s="511"/>
    </row>
    <row r="37" spans="1:16">
      <c r="A37" s="504" t="s">
        <v>206</v>
      </c>
      <c r="B37" s="510" t="s">
        <v>494</v>
      </c>
      <c r="C37" s="502">
        <f t="shared" si="0"/>
        <v>7.57</v>
      </c>
      <c r="D37" s="508" t="s">
        <v>548</v>
      </c>
      <c r="E37" s="509">
        <v>7.57</v>
      </c>
      <c r="F37" s="509">
        <v>7.57</v>
      </c>
      <c r="G37" s="509">
        <v>0</v>
      </c>
      <c r="H37" s="509"/>
      <c r="I37" s="511"/>
      <c r="J37" s="511"/>
      <c r="K37" s="511"/>
      <c r="L37" s="511"/>
      <c r="M37" s="511"/>
      <c r="N37" s="511"/>
      <c r="O37" s="511"/>
      <c r="P37" s="511"/>
    </row>
    <row r="38" spans="1:16" ht="24">
      <c r="A38" s="504" t="s">
        <v>206</v>
      </c>
      <c r="B38" s="510" t="s">
        <v>221</v>
      </c>
      <c r="C38" s="502">
        <f t="shared" si="0"/>
        <v>47.190000000000012</v>
      </c>
      <c r="D38" s="508" t="s">
        <v>548</v>
      </c>
      <c r="E38" s="509">
        <v>0</v>
      </c>
      <c r="F38" s="509">
        <v>0</v>
      </c>
      <c r="G38" s="509">
        <v>1.25</v>
      </c>
      <c r="H38" s="512" t="s">
        <v>549</v>
      </c>
      <c r="I38" s="511">
        <v>47.190000000000012</v>
      </c>
      <c r="J38" s="511">
        <v>0</v>
      </c>
      <c r="K38" s="511">
        <v>47.190000000000012</v>
      </c>
      <c r="L38" s="511">
        <v>0</v>
      </c>
      <c r="M38" s="511"/>
      <c r="N38" s="511"/>
      <c r="O38" s="511"/>
      <c r="P38" s="511"/>
    </row>
    <row r="39" spans="1:16" ht="24">
      <c r="A39" s="504" t="s">
        <v>206</v>
      </c>
      <c r="B39" s="510" t="s">
        <v>222</v>
      </c>
      <c r="C39" s="502">
        <f t="shared" si="0"/>
        <v>56.94</v>
      </c>
      <c r="D39" s="508" t="s">
        <v>548</v>
      </c>
      <c r="E39" s="509">
        <v>36.619999999999997</v>
      </c>
      <c r="F39" s="509">
        <v>36.619999999999997</v>
      </c>
      <c r="G39" s="509">
        <v>0</v>
      </c>
      <c r="H39" s="512" t="s">
        <v>549</v>
      </c>
      <c r="I39" s="511">
        <v>20.320000000000004</v>
      </c>
      <c r="J39" s="511">
        <v>20.320000000000004</v>
      </c>
      <c r="K39" s="511">
        <v>0</v>
      </c>
      <c r="L39" s="511">
        <v>0</v>
      </c>
      <c r="M39" s="511"/>
      <c r="N39" s="511"/>
      <c r="O39" s="511"/>
      <c r="P39" s="511"/>
    </row>
    <row r="40" spans="1:16" ht="24">
      <c r="A40" s="504" t="s">
        <v>206</v>
      </c>
      <c r="B40" s="510" t="s">
        <v>219</v>
      </c>
      <c r="C40" s="502">
        <f t="shared" si="0"/>
        <v>40.119999999999997</v>
      </c>
      <c r="D40" s="508" t="s">
        <v>548</v>
      </c>
      <c r="E40" s="509">
        <v>40.119999999999997</v>
      </c>
      <c r="F40" s="509">
        <v>40.119999999999997</v>
      </c>
      <c r="G40" s="509">
        <v>0</v>
      </c>
      <c r="H40" s="512" t="s">
        <v>549</v>
      </c>
      <c r="I40" s="511">
        <v>0</v>
      </c>
      <c r="J40" s="511">
        <v>0</v>
      </c>
      <c r="K40" s="511">
        <v>0</v>
      </c>
      <c r="L40" s="511">
        <v>2.8</v>
      </c>
      <c r="M40" s="511"/>
      <c r="N40" s="511"/>
      <c r="O40" s="511"/>
      <c r="P40" s="511"/>
    </row>
    <row r="41" spans="1:16">
      <c r="A41" s="504" t="s">
        <v>206</v>
      </c>
      <c r="B41" s="510" t="s">
        <v>495</v>
      </c>
      <c r="C41" s="502">
        <f t="shared" si="0"/>
        <v>7.83</v>
      </c>
      <c r="D41" s="508" t="s">
        <v>548</v>
      </c>
      <c r="E41" s="509">
        <v>7.83</v>
      </c>
      <c r="F41" s="509">
        <v>7.83</v>
      </c>
      <c r="G41" s="509">
        <v>0</v>
      </c>
      <c r="H41" s="509"/>
      <c r="I41" s="511"/>
      <c r="J41" s="511"/>
      <c r="K41" s="511"/>
      <c r="L41" s="511"/>
      <c r="M41" s="511"/>
      <c r="N41" s="511"/>
      <c r="O41" s="511"/>
      <c r="P41" s="511"/>
    </row>
    <row r="42" spans="1:16">
      <c r="A42" s="504" t="s">
        <v>206</v>
      </c>
      <c r="B42" s="510" t="s">
        <v>496</v>
      </c>
      <c r="C42" s="502">
        <f t="shared" si="0"/>
        <v>13.76</v>
      </c>
      <c r="D42" s="508" t="s">
        <v>548</v>
      </c>
      <c r="E42" s="509">
        <v>13.76</v>
      </c>
      <c r="F42" s="509">
        <v>13.76</v>
      </c>
      <c r="G42" s="509">
        <v>0</v>
      </c>
      <c r="H42" s="509"/>
      <c r="I42" s="511"/>
      <c r="J42" s="511"/>
      <c r="K42" s="511"/>
      <c r="L42" s="511"/>
      <c r="M42" s="511"/>
      <c r="N42" s="511"/>
      <c r="O42" s="511"/>
      <c r="P42" s="511"/>
    </row>
    <row r="43" spans="1:16">
      <c r="A43" s="504" t="s">
        <v>206</v>
      </c>
      <c r="B43" s="510" t="s">
        <v>465</v>
      </c>
      <c r="C43" s="502">
        <f t="shared" si="0"/>
        <v>8.36</v>
      </c>
      <c r="D43" s="508" t="s">
        <v>548</v>
      </c>
      <c r="E43" s="509">
        <v>8.36</v>
      </c>
      <c r="F43" s="509">
        <v>8.36</v>
      </c>
      <c r="G43" s="509">
        <v>0</v>
      </c>
      <c r="H43" s="509"/>
      <c r="I43" s="511"/>
      <c r="J43" s="511"/>
      <c r="K43" s="511"/>
      <c r="L43" s="511"/>
      <c r="M43" s="511"/>
      <c r="N43" s="511"/>
      <c r="O43" s="511"/>
      <c r="P43" s="511"/>
    </row>
    <row r="44" spans="1:16" ht="24">
      <c r="A44" s="504" t="s">
        <v>206</v>
      </c>
      <c r="B44" s="510" t="s">
        <v>207</v>
      </c>
      <c r="C44" s="502">
        <f t="shared" si="0"/>
        <v>76.819999999999993</v>
      </c>
      <c r="D44" s="508" t="s">
        <v>548</v>
      </c>
      <c r="E44" s="509">
        <v>76.819999999999993</v>
      </c>
      <c r="F44" s="509">
        <v>76.819999999999993</v>
      </c>
      <c r="G44" s="509">
        <v>0</v>
      </c>
      <c r="H44" s="512" t="s">
        <v>549</v>
      </c>
      <c r="I44" s="511">
        <v>0</v>
      </c>
      <c r="J44" s="511">
        <v>0</v>
      </c>
      <c r="K44" s="511">
        <v>0</v>
      </c>
      <c r="L44" s="511">
        <v>33.840000000000003</v>
      </c>
      <c r="M44" s="511"/>
      <c r="N44" s="511"/>
      <c r="O44" s="511"/>
      <c r="P44" s="511"/>
    </row>
    <row r="45" spans="1:16" ht="24">
      <c r="A45" s="504" t="s">
        <v>206</v>
      </c>
      <c r="B45" s="510" t="s">
        <v>220</v>
      </c>
      <c r="C45" s="502">
        <f t="shared" si="0"/>
        <v>58</v>
      </c>
      <c r="D45" s="508" t="s">
        <v>548</v>
      </c>
      <c r="E45" s="509">
        <v>54.16</v>
      </c>
      <c r="F45" s="509">
        <v>54.16</v>
      </c>
      <c r="G45" s="509">
        <v>0</v>
      </c>
      <c r="H45" s="512" t="s">
        <v>549</v>
      </c>
      <c r="I45" s="511">
        <v>3.8400000000000034</v>
      </c>
      <c r="J45" s="511">
        <v>3.8400000000000034</v>
      </c>
      <c r="K45" s="511">
        <v>0</v>
      </c>
      <c r="L45" s="511">
        <v>0</v>
      </c>
      <c r="M45" s="511"/>
      <c r="N45" s="511"/>
      <c r="O45" s="511"/>
      <c r="P45" s="511"/>
    </row>
    <row r="46" spans="1:16" ht="24">
      <c r="A46" s="504" t="s">
        <v>206</v>
      </c>
      <c r="B46" s="510" t="s">
        <v>497</v>
      </c>
      <c r="C46" s="502">
        <f t="shared" si="0"/>
        <v>25.19</v>
      </c>
      <c r="D46" s="508" t="s">
        <v>550</v>
      </c>
      <c r="E46" s="509">
        <v>25.19</v>
      </c>
      <c r="F46" s="509">
        <v>25.19</v>
      </c>
      <c r="G46" s="509">
        <v>0</v>
      </c>
      <c r="H46" s="509"/>
      <c r="I46" s="511"/>
      <c r="J46" s="511"/>
      <c r="K46" s="511"/>
      <c r="L46" s="511"/>
      <c r="M46" s="511"/>
      <c r="N46" s="511"/>
      <c r="O46" s="511"/>
      <c r="P46" s="511"/>
    </row>
    <row r="47" spans="1:16">
      <c r="A47" s="504" t="s">
        <v>206</v>
      </c>
      <c r="B47" s="510" t="s">
        <v>498</v>
      </c>
      <c r="C47" s="502">
        <f t="shared" si="0"/>
        <v>32.71</v>
      </c>
      <c r="D47" s="508" t="s">
        <v>548</v>
      </c>
      <c r="E47" s="509">
        <v>32.71</v>
      </c>
      <c r="F47" s="509">
        <v>32.71</v>
      </c>
      <c r="G47" s="509">
        <v>0</v>
      </c>
      <c r="H47" s="509"/>
      <c r="I47" s="511"/>
      <c r="J47" s="511"/>
      <c r="K47" s="511"/>
      <c r="L47" s="511"/>
      <c r="M47" s="511"/>
      <c r="N47" s="511"/>
      <c r="O47" s="511"/>
      <c r="P47" s="511"/>
    </row>
    <row r="48" spans="1:16">
      <c r="A48" s="504" t="s">
        <v>206</v>
      </c>
      <c r="B48" s="510" t="s">
        <v>499</v>
      </c>
      <c r="C48" s="502">
        <f t="shared" si="0"/>
        <v>53.54</v>
      </c>
      <c r="D48" s="508" t="s">
        <v>548</v>
      </c>
      <c r="E48" s="509">
        <v>53.54</v>
      </c>
      <c r="F48" s="509">
        <v>53.54</v>
      </c>
      <c r="G48" s="509">
        <v>0</v>
      </c>
      <c r="H48" s="509"/>
      <c r="I48" s="511"/>
      <c r="J48" s="511"/>
      <c r="K48" s="511"/>
      <c r="L48" s="511"/>
      <c r="M48" s="511"/>
      <c r="N48" s="511"/>
      <c r="O48" s="511"/>
      <c r="P48" s="511"/>
    </row>
    <row r="49" spans="1:16">
      <c r="A49" s="504" t="s">
        <v>206</v>
      </c>
      <c r="B49" s="510" t="s">
        <v>500</v>
      </c>
      <c r="C49" s="502">
        <f t="shared" si="0"/>
        <v>12.26</v>
      </c>
      <c r="D49" s="508" t="s">
        <v>548</v>
      </c>
      <c r="E49" s="509">
        <v>12.26</v>
      </c>
      <c r="F49" s="509">
        <v>12.26</v>
      </c>
      <c r="G49" s="509">
        <v>0</v>
      </c>
      <c r="H49" s="509"/>
      <c r="I49" s="511"/>
      <c r="J49" s="511"/>
      <c r="K49" s="511"/>
      <c r="L49" s="511"/>
      <c r="M49" s="511"/>
      <c r="N49" s="511"/>
      <c r="O49" s="511"/>
      <c r="P49" s="511"/>
    </row>
    <row r="50" spans="1:16" ht="24">
      <c r="A50" s="504" t="s">
        <v>206</v>
      </c>
      <c r="B50" s="510" t="s">
        <v>209</v>
      </c>
      <c r="C50" s="502">
        <f t="shared" si="0"/>
        <v>72.53</v>
      </c>
      <c r="D50" s="508" t="s">
        <v>548</v>
      </c>
      <c r="E50" s="509">
        <v>72.53</v>
      </c>
      <c r="F50" s="509">
        <v>72.53</v>
      </c>
      <c r="G50" s="509">
        <v>0</v>
      </c>
      <c r="H50" s="512" t="s">
        <v>549</v>
      </c>
      <c r="I50" s="511">
        <v>0</v>
      </c>
      <c r="J50" s="511">
        <v>0</v>
      </c>
      <c r="K50" s="511">
        <v>0</v>
      </c>
      <c r="L50" s="511">
        <v>81.339999999999975</v>
      </c>
      <c r="M50" s="511"/>
      <c r="N50" s="511"/>
      <c r="O50" s="511"/>
      <c r="P50" s="511"/>
    </row>
    <row r="51" spans="1:16" ht="24">
      <c r="A51" s="504" t="s">
        <v>206</v>
      </c>
      <c r="B51" s="510" t="s">
        <v>213</v>
      </c>
      <c r="C51" s="502">
        <f t="shared" si="0"/>
        <v>19.39</v>
      </c>
      <c r="D51" s="508" t="s">
        <v>550</v>
      </c>
      <c r="E51" s="509">
        <v>19.39</v>
      </c>
      <c r="F51" s="509">
        <v>19.39</v>
      </c>
      <c r="G51" s="509">
        <v>0</v>
      </c>
      <c r="H51" s="512" t="s">
        <v>549</v>
      </c>
      <c r="I51" s="511">
        <v>0</v>
      </c>
      <c r="J51" s="511">
        <v>0</v>
      </c>
      <c r="K51" s="511">
        <v>0</v>
      </c>
      <c r="L51" s="511">
        <v>117.68999999999998</v>
      </c>
      <c r="M51" s="511"/>
      <c r="N51" s="511"/>
      <c r="O51" s="511"/>
      <c r="P51" s="511"/>
    </row>
    <row r="52" spans="1:16" ht="24">
      <c r="A52" s="504" t="s">
        <v>206</v>
      </c>
      <c r="B52" s="510" t="s">
        <v>501</v>
      </c>
      <c r="C52" s="502">
        <f t="shared" si="0"/>
        <v>36.35</v>
      </c>
      <c r="D52" s="508" t="s">
        <v>550</v>
      </c>
      <c r="E52" s="509">
        <v>36.35</v>
      </c>
      <c r="F52" s="509">
        <v>36.35</v>
      </c>
      <c r="G52" s="509">
        <v>0</v>
      </c>
      <c r="H52" s="509"/>
      <c r="I52" s="511"/>
      <c r="J52" s="511"/>
      <c r="K52" s="511"/>
      <c r="L52" s="511"/>
      <c r="M52" s="511"/>
      <c r="N52" s="511"/>
      <c r="O52" s="511"/>
      <c r="P52" s="511"/>
    </row>
    <row r="53" spans="1:16" ht="24">
      <c r="A53" s="504" t="s">
        <v>206</v>
      </c>
      <c r="B53" s="510" t="s">
        <v>211</v>
      </c>
      <c r="C53" s="502">
        <f t="shared" si="0"/>
        <v>50.86</v>
      </c>
      <c r="D53" s="508" t="s">
        <v>550</v>
      </c>
      <c r="E53" s="509">
        <v>50.86</v>
      </c>
      <c r="F53" s="509">
        <v>50.86</v>
      </c>
      <c r="G53" s="509">
        <v>0</v>
      </c>
      <c r="H53" s="512" t="s">
        <v>549</v>
      </c>
      <c r="I53" s="511">
        <v>0</v>
      </c>
      <c r="J53" s="511">
        <v>0</v>
      </c>
      <c r="K53" s="511">
        <v>0</v>
      </c>
      <c r="L53" s="511">
        <v>0.79</v>
      </c>
      <c r="M53" s="511"/>
      <c r="N53" s="511"/>
      <c r="O53" s="511"/>
      <c r="P53" s="511"/>
    </row>
    <row r="54" spans="1:16" ht="24">
      <c r="A54" s="504" t="s">
        <v>206</v>
      </c>
      <c r="B54" s="510" t="s">
        <v>502</v>
      </c>
      <c r="C54" s="502">
        <f t="shared" si="0"/>
        <v>26.83</v>
      </c>
      <c r="D54" s="508" t="s">
        <v>550</v>
      </c>
      <c r="E54" s="509">
        <v>26.83</v>
      </c>
      <c r="F54" s="509">
        <v>26.83</v>
      </c>
      <c r="G54" s="509">
        <v>0</v>
      </c>
      <c r="H54" s="509"/>
      <c r="I54" s="511"/>
      <c r="J54" s="511"/>
      <c r="K54" s="511"/>
      <c r="L54" s="511"/>
      <c r="M54" s="511"/>
      <c r="N54" s="511"/>
      <c r="O54" s="511"/>
      <c r="P54" s="511"/>
    </row>
    <row r="55" spans="1:16" ht="24">
      <c r="A55" s="504" t="s">
        <v>206</v>
      </c>
      <c r="B55" s="510" t="s">
        <v>210</v>
      </c>
      <c r="C55" s="502">
        <f t="shared" si="0"/>
        <v>0</v>
      </c>
      <c r="D55" s="508" t="s">
        <v>550</v>
      </c>
      <c r="E55" s="509">
        <v>0</v>
      </c>
      <c r="F55" s="509">
        <v>0</v>
      </c>
      <c r="G55" s="509">
        <v>4.79</v>
      </c>
      <c r="H55" s="512" t="s">
        <v>549</v>
      </c>
      <c r="I55" s="511">
        <v>0</v>
      </c>
      <c r="J55" s="511">
        <v>0</v>
      </c>
      <c r="K55" s="511">
        <v>0</v>
      </c>
      <c r="L55" s="511">
        <v>44.599999999999994</v>
      </c>
      <c r="M55" s="511"/>
      <c r="N55" s="511"/>
      <c r="O55" s="511"/>
      <c r="P55" s="511"/>
    </row>
    <row r="56" spans="1:16" ht="24">
      <c r="A56" s="504" t="s">
        <v>206</v>
      </c>
      <c r="B56" s="510" t="s">
        <v>504</v>
      </c>
      <c r="C56" s="502">
        <f t="shared" si="0"/>
        <v>26.45</v>
      </c>
      <c r="D56" s="508" t="s">
        <v>550</v>
      </c>
      <c r="E56" s="509">
        <v>26.45</v>
      </c>
      <c r="F56" s="509">
        <v>26.45</v>
      </c>
      <c r="G56" s="509">
        <v>0</v>
      </c>
      <c r="H56" s="509"/>
      <c r="I56" s="511"/>
      <c r="J56" s="511"/>
      <c r="K56" s="511"/>
      <c r="L56" s="511"/>
      <c r="M56" s="511"/>
      <c r="N56" s="511"/>
      <c r="O56" s="511"/>
      <c r="P56" s="511"/>
    </row>
    <row r="57" spans="1:16" ht="24">
      <c r="A57" s="504" t="s">
        <v>206</v>
      </c>
      <c r="B57" s="510" t="s">
        <v>212</v>
      </c>
      <c r="C57" s="502">
        <f t="shared" si="0"/>
        <v>20.83</v>
      </c>
      <c r="D57" s="508" t="s">
        <v>548</v>
      </c>
      <c r="E57" s="509">
        <v>15.62</v>
      </c>
      <c r="F57" s="509">
        <v>15.62</v>
      </c>
      <c r="G57" s="509">
        <v>0</v>
      </c>
      <c r="H57" s="512" t="s">
        <v>549</v>
      </c>
      <c r="I57" s="511">
        <v>5.2100000000000009</v>
      </c>
      <c r="J57" s="511">
        <v>0</v>
      </c>
      <c r="K57" s="511">
        <v>5.2100000000000009</v>
      </c>
      <c r="L57" s="511">
        <v>0</v>
      </c>
      <c r="M57" s="511"/>
      <c r="N57" s="511"/>
      <c r="O57" s="511"/>
      <c r="P57" s="511"/>
    </row>
    <row r="58" spans="1:16" ht="24">
      <c r="A58" s="504" t="s">
        <v>206</v>
      </c>
      <c r="B58" s="510" t="s">
        <v>216</v>
      </c>
      <c r="C58" s="502">
        <f t="shared" si="0"/>
        <v>17.62</v>
      </c>
      <c r="D58" s="508" t="s">
        <v>550</v>
      </c>
      <c r="E58" s="509">
        <v>17.62</v>
      </c>
      <c r="F58" s="509">
        <v>17.62</v>
      </c>
      <c r="G58" s="509">
        <v>0</v>
      </c>
      <c r="H58" s="509"/>
      <c r="I58" s="511"/>
      <c r="J58" s="511"/>
      <c r="K58" s="511"/>
      <c r="L58" s="511"/>
      <c r="M58" s="511"/>
      <c r="N58" s="511"/>
      <c r="O58" s="511"/>
      <c r="P58" s="511"/>
    </row>
    <row r="59" spans="1:16" ht="24">
      <c r="A59" s="504" t="s">
        <v>206</v>
      </c>
      <c r="B59" s="510" t="s">
        <v>218</v>
      </c>
      <c r="C59" s="502">
        <f t="shared" si="0"/>
        <v>45.96</v>
      </c>
      <c r="D59" s="508" t="s">
        <v>550</v>
      </c>
      <c r="E59" s="509">
        <v>45.96</v>
      </c>
      <c r="F59" s="509">
        <v>45.96</v>
      </c>
      <c r="G59" s="509">
        <v>0</v>
      </c>
      <c r="H59" s="509"/>
      <c r="I59" s="511"/>
      <c r="J59" s="511"/>
      <c r="K59" s="511"/>
      <c r="L59" s="511"/>
      <c r="M59" s="511"/>
      <c r="N59" s="511"/>
      <c r="O59" s="511"/>
      <c r="P59" s="511"/>
    </row>
    <row r="60" spans="1:16" ht="24">
      <c r="A60" s="504" t="s">
        <v>206</v>
      </c>
      <c r="B60" s="510" t="s">
        <v>215</v>
      </c>
      <c r="C60" s="502">
        <f t="shared" si="0"/>
        <v>46.1</v>
      </c>
      <c r="D60" s="508" t="s">
        <v>550</v>
      </c>
      <c r="E60" s="509">
        <v>46.1</v>
      </c>
      <c r="F60" s="509">
        <v>46.1</v>
      </c>
      <c r="G60" s="509">
        <v>0</v>
      </c>
      <c r="H60" s="512" t="s">
        <v>549</v>
      </c>
      <c r="I60" s="511">
        <v>0</v>
      </c>
      <c r="J60" s="511">
        <v>0</v>
      </c>
      <c r="K60" s="511">
        <v>0</v>
      </c>
      <c r="L60" s="511">
        <v>42.55</v>
      </c>
      <c r="M60" s="511"/>
      <c r="N60" s="511"/>
      <c r="O60" s="511"/>
      <c r="P60" s="511"/>
    </row>
    <row r="61" spans="1:16" ht="24">
      <c r="A61" s="504" t="s">
        <v>206</v>
      </c>
      <c r="B61" s="510" t="s">
        <v>214</v>
      </c>
      <c r="C61" s="502">
        <f t="shared" si="0"/>
        <v>57.99</v>
      </c>
      <c r="D61" s="508" t="s">
        <v>550</v>
      </c>
      <c r="E61" s="509">
        <v>52.45</v>
      </c>
      <c r="F61" s="509">
        <v>52.45</v>
      </c>
      <c r="G61" s="509">
        <v>0</v>
      </c>
      <c r="H61" s="512" t="s">
        <v>549</v>
      </c>
      <c r="I61" s="511">
        <v>5.54</v>
      </c>
      <c r="J61" s="511">
        <v>0</v>
      </c>
      <c r="K61" s="511">
        <v>5.54</v>
      </c>
      <c r="L61" s="511">
        <v>0</v>
      </c>
      <c r="M61" s="511"/>
      <c r="N61" s="511"/>
      <c r="O61" s="511"/>
      <c r="P61" s="511"/>
    </row>
    <row r="62" spans="1:16" ht="24">
      <c r="A62" s="504" t="s">
        <v>206</v>
      </c>
      <c r="B62" s="510" t="s">
        <v>553</v>
      </c>
      <c r="C62" s="502">
        <f t="shared" si="0"/>
        <v>8.5900000000000034</v>
      </c>
      <c r="D62" s="508" t="s">
        <v>550</v>
      </c>
      <c r="E62" s="509">
        <v>4.29</v>
      </c>
      <c r="F62" s="509">
        <v>4.29</v>
      </c>
      <c r="G62" s="509">
        <v>0</v>
      </c>
      <c r="H62" s="512" t="s">
        <v>549</v>
      </c>
      <c r="I62" s="511">
        <v>4.3000000000000025</v>
      </c>
      <c r="J62" s="511">
        <v>2.0800000000000005</v>
      </c>
      <c r="K62" s="511">
        <v>2.220000000000002</v>
      </c>
      <c r="L62" s="511">
        <v>0</v>
      </c>
      <c r="M62" s="511"/>
      <c r="N62" s="511"/>
      <c r="O62" s="511"/>
      <c r="P62" s="511"/>
    </row>
    <row r="63" spans="1:16" ht="24" customHeight="1">
      <c r="A63" s="504" t="s">
        <v>563</v>
      </c>
      <c r="B63" s="518" t="s">
        <v>39</v>
      </c>
      <c r="C63" s="502">
        <f t="shared" si="0"/>
        <v>18.62</v>
      </c>
      <c r="D63" s="502"/>
      <c r="E63" s="509">
        <v>0</v>
      </c>
      <c r="F63" s="509">
        <v>0</v>
      </c>
      <c r="G63" s="509"/>
      <c r="H63" s="509"/>
      <c r="I63" s="511"/>
      <c r="J63" s="511"/>
      <c r="K63" s="511"/>
      <c r="L63" s="511"/>
      <c r="M63" s="519" t="s">
        <v>551</v>
      </c>
      <c r="N63" s="511">
        <v>18.62</v>
      </c>
      <c r="O63" s="511">
        <v>17.100000000000001</v>
      </c>
      <c r="P63" s="511">
        <v>1.52</v>
      </c>
    </row>
    <row r="64" spans="1:16" ht="24">
      <c r="A64" s="504" t="s">
        <v>563</v>
      </c>
      <c r="B64" s="510" t="s">
        <v>40</v>
      </c>
      <c r="C64" s="502">
        <f t="shared" si="0"/>
        <v>1.4300000000000002</v>
      </c>
      <c r="D64" s="502"/>
      <c r="E64" s="509">
        <v>0</v>
      </c>
      <c r="F64" s="511">
        <v>0</v>
      </c>
      <c r="G64" s="511"/>
      <c r="H64" s="511"/>
      <c r="I64" s="511"/>
      <c r="J64" s="511"/>
      <c r="K64" s="511"/>
      <c r="L64" s="511"/>
      <c r="M64" s="519" t="s">
        <v>551</v>
      </c>
      <c r="N64" s="511">
        <v>1.4300000000000002</v>
      </c>
      <c r="O64" s="511">
        <v>1.2400000000000002</v>
      </c>
      <c r="P64" s="511">
        <v>0.19</v>
      </c>
    </row>
    <row r="65" spans="1:16" ht="24" customHeight="1">
      <c r="A65" s="504" t="s">
        <v>563</v>
      </c>
      <c r="B65" s="518" t="s">
        <v>38</v>
      </c>
      <c r="C65" s="502">
        <f t="shared" si="0"/>
        <v>6.3200000000000012</v>
      </c>
      <c r="D65" s="502"/>
      <c r="E65" s="509">
        <v>0</v>
      </c>
      <c r="F65" s="511">
        <v>0</v>
      </c>
      <c r="G65" s="511"/>
      <c r="H65" s="511"/>
      <c r="I65" s="511"/>
      <c r="J65" s="511"/>
      <c r="K65" s="511"/>
      <c r="L65" s="511"/>
      <c r="M65" s="519" t="s">
        <v>551</v>
      </c>
      <c r="N65" s="511">
        <v>6.3200000000000012</v>
      </c>
      <c r="O65" s="511">
        <v>5.9600000000000009</v>
      </c>
      <c r="P65" s="511">
        <v>0.36</v>
      </c>
    </row>
    <row r="66" spans="1:16" ht="24">
      <c r="A66" s="504" t="s">
        <v>255</v>
      </c>
      <c r="B66" s="510" t="s">
        <v>256</v>
      </c>
      <c r="C66" s="502">
        <f t="shared" si="0"/>
        <v>17.38</v>
      </c>
      <c r="D66" s="508" t="s">
        <v>550</v>
      </c>
      <c r="E66" s="509">
        <v>12.19</v>
      </c>
      <c r="F66" s="509">
        <v>12.19</v>
      </c>
      <c r="G66" s="509">
        <v>0</v>
      </c>
      <c r="H66" s="512" t="s">
        <v>549</v>
      </c>
      <c r="I66" s="511">
        <v>5.19</v>
      </c>
      <c r="J66" s="511">
        <v>0.34</v>
      </c>
      <c r="K66" s="511">
        <v>4.8499999999999996</v>
      </c>
      <c r="L66" s="511">
        <v>0</v>
      </c>
      <c r="M66" s="511"/>
      <c r="N66" s="511"/>
      <c r="O66" s="511"/>
      <c r="P66" s="511"/>
    </row>
    <row r="67" spans="1:16" ht="24">
      <c r="A67" s="504" t="s">
        <v>259</v>
      </c>
      <c r="B67" s="510" t="s">
        <v>260</v>
      </c>
      <c r="C67" s="502">
        <f t="shared" si="0"/>
        <v>34.94</v>
      </c>
      <c r="D67" s="508" t="s">
        <v>550</v>
      </c>
      <c r="E67" s="509">
        <v>34.94</v>
      </c>
      <c r="F67" s="509">
        <v>34.94</v>
      </c>
      <c r="G67" s="509">
        <v>0</v>
      </c>
      <c r="H67" s="509"/>
      <c r="I67" s="511"/>
      <c r="J67" s="511"/>
      <c r="K67" s="511"/>
      <c r="L67" s="511"/>
      <c r="M67" s="511"/>
      <c r="N67" s="511"/>
      <c r="O67" s="511"/>
      <c r="P67" s="511"/>
    </row>
    <row r="68" spans="1:16" ht="24" customHeight="1">
      <c r="A68" s="521" t="s">
        <v>506</v>
      </c>
      <c r="B68" s="510" t="s">
        <v>507</v>
      </c>
      <c r="C68" s="502">
        <f t="shared" si="0"/>
        <v>10.78</v>
      </c>
      <c r="D68" s="508" t="s">
        <v>548</v>
      </c>
      <c r="E68" s="509">
        <v>10.78</v>
      </c>
      <c r="F68" s="509">
        <v>10.78</v>
      </c>
      <c r="G68" s="509">
        <v>0</v>
      </c>
      <c r="H68" s="509"/>
      <c r="I68" s="511"/>
      <c r="J68" s="511"/>
      <c r="K68" s="511"/>
      <c r="L68" s="511"/>
      <c r="M68" s="511"/>
      <c r="N68" s="511"/>
      <c r="O68" s="511"/>
      <c r="P68" s="511"/>
    </row>
    <row r="69" spans="1:16" ht="24">
      <c r="A69" s="521" t="s">
        <v>508</v>
      </c>
      <c r="B69" s="510" t="s">
        <v>595</v>
      </c>
      <c r="C69" s="502">
        <f t="shared" si="0"/>
        <v>30.68</v>
      </c>
      <c r="D69" s="508" t="s">
        <v>550</v>
      </c>
      <c r="E69" s="509">
        <v>30.68</v>
      </c>
      <c r="F69" s="509">
        <v>30.68</v>
      </c>
      <c r="G69" s="509">
        <v>0</v>
      </c>
      <c r="H69" s="509"/>
      <c r="I69" s="511"/>
      <c r="J69" s="511"/>
      <c r="K69" s="511"/>
      <c r="L69" s="511"/>
      <c r="M69" s="511"/>
      <c r="N69" s="511"/>
      <c r="O69" s="511"/>
      <c r="P69" s="511"/>
    </row>
    <row r="70" spans="1:16" ht="24">
      <c r="A70" s="504" t="s">
        <v>229</v>
      </c>
      <c r="B70" s="510" t="s">
        <v>232</v>
      </c>
      <c r="C70" s="502">
        <f t="shared" si="0"/>
        <v>33.960000000000008</v>
      </c>
      <c r="D70" s="508" t="s">
        <v>550</v>
      </c>
      <c r="E70" s="509">
        <v>23.12</v>
      </c>
      <c r="F70" s="509">
        <v>23.12</v>
      </c>
      <c r="G70" s="509">
        <v>0</v>
      </c>
      <c r="H70" s="512" t="s">
        <v>549</v>
      </c>
      <c r="I70" s="511">
        <v>10.840000000000003</v>
      </c>
      <c r="J70" s="511">
        <v>0</v>
      </c>
      <c r="K70" s="511">
        <v>10.840000000000003</v>
      </c>
      <c r="L70" s="511">
        <v>0</v>
      </c>
      <c r="M70" s="511"/>
      <c r="N70" s="511"/>
      <c r="O70" s="511"/>
      <c r="P70" s="511"/>
    </row>
    <row r="71" spans="1:16" ht="24">
      <c r="A71" s="504" t="s">
        <v>229</v>
      </c>
      <c r="B71" s="510" t="s">
        <v>231</v>
      </c>
      <c r="C71" s="502">
        <f t="shared" ref="C71:C125" si="1">E71+I71+N71</f>
        <v>42.98</v>
      </c>
      <c r="D71" s="508" t="s">
        <v>550</v>
      </c>
      <c r="E71" s="509">
        <v>42.98</v>
      </c>
      <c r="F71" s="509">
        <v>42.98</v>
      </c>
      <c r="G71" s="509">
        <v>0</v>
      </c>
      <c r="H71" s="509"/>
      <c r="I71" s="511"/>
      <c r="J71" s="511"/>
      <c r="K71" s="511"/>
      <c r="L71" s="511"/>
      <c r="M71" s="511"/>
      <c r="N71" s="511"/>
      <c r="O71" s="511"/>
      <c r="P71" s="511"/>
    </row>
    <row r="72" spans="1:16" ht="24">
      <c r="A72" s="504" t="s">
        <v>229</v>
      </c>
      <c r="B72" s="510" t="s">
        <v>234</v>
      </c>
      <c r="C72" s="502">
        <f t="shared" si="1"/>
        <v>41</v>
      </c>
      <c r="D72" s="508" t="s">
        <v>550</v>
      </c>
      <c r="E72" s="509">
        <v>41</v>
      </c>
      <c r="F72" s="509">
        <v>41</v>
      </c>
      <c r="G72" s="509">
        <v>0</v>
      </c>
      <c r="H72" s="509"/>
      <c r="I72" s="511"/>
      <c r="J72" s="511"/>
      <c r="K72" s="511"/>
      <c r="L72" s="511"/>
      <c r="M72" s="511"/>
      <c r="N72" s="511"/>
      <c r="O72" s="511"/>
      <c r="P72" s="511"/>
    </row>
    <row r="73" spans="1:16" ht="24">
      <c r="A73" s="504" t="s">
        <v>257</v>
      </c>
      <c r="B73" s="510" t="s">
        <v>258</v>
      </c>
      <c r="C73" s="502">
        <f t="shared" si="1"/>
        <v>35.26</v>
      </c>
      <c r="D73" s="508" t="s">
        <v>550</v>
      </c>
      <c r="E73" s="509">
        <v>35.26</v>
      </c>
      <c r="F73" s="509">
        <v>35.26</v>
      </c>
      <c r="G73" s="509">
        <v>0</v>
      </c>
      <c r="H73" s="509"/>
      <c r="I73" s="511"/>
      <c r="J73" s="511"/>
      <c r="K73" s="511"/>
      <c r="L73" s="511"/>
      <c r="M73" s="511"/>
      <c r="N73" s="511"/>
      <c r="O73" s="511"/>
      <c r="P73" s="511"/>
    </row>
    <row r="74" spans="1:16" ht="24">
      <c r="A74" s="513" t="s">
        <v>223</v>
      </c>
      <c r="B74" s="510" t="s">
        <v>224</v>
      </c>
      <c r="C74" s="502">
        <f t="shared" si="1"/>
        <v>28.47</v>
      </c>
      <c r="D74" s="508" t="s">
        <v>550</v>
      </c>
      <c r="E74" s="509">
        <v>28.47</v>
      </c>
      <c r="F74" s="509">
        <v>28.47</v>
      </c>
      <c r="G74" s="509">
        <v>0</v>
      </c>
      <c r="H74" s="509"/>
      <c r="I74" s="511"/>
      <c r="J74" s="511"/>
      <c r="K74" s="511"/>
      <c r="L74" s="511"/>
      <c r="M74" s="511"/>
      <c r="N74" s="511"/>
      <c r="O74" s="511"/>
      <c r="P74" s="511"/>
    </row>
    <row r="75" spans="1:16" ht="24">
      <c r="A75" s="504" t="s">
        <v>411</v>
      </c>
      <c r="B75" s="510" t="s">
        <v>511</v>
      </c>
      <c r="C75" s="502">
        <f t="shared" si="1"/>
        <v>32.15</v>
      </c>
      <c r="D75" s="508" t="s">
        <v>550</v>
      </c>
      <c r="E75" s="509">
        <v>32.15</v>
      </c>
      <c r="F75" s="509">
        <v>32.15</v>
      </c>
      <c r="G75" s="509">
        <v>0</v>
      </c>
      <c r="H75" s="509"/>
      <c r="I75" s="511"/>
      <c r="J75" s="511"/>
      <c r="K75" s="511"/>
      <c r="L75" s="511"/>
      <c r="M75" s="511"/>
      <c r="N75" s="511"/>
      <c r="O75" s="511"/>
      <c r="P75" s="511"/>
    </row>
    <row r="76" spans="1:16" ht="24">
      <c r="A76" s="504" t="s">
        <v>253</v>
      </c>
      <c r="B76" s="510" t="s">
        <v>254</v>
      </c>
      <c r="C76" s="502">
        <f t="shared" si="1"/>
        <v>8.43</v>
      </c>
      <c r="D76" s="508" t="s">
        <v>550</v>
      </c>
      <c r="E76" s="509">
        <v>8.43</v>
      </c>
      <c r="F76" s="509">
        <v>8.43</v>
      </c>
      <c r="G76" s="509">
        <v>0</v>
      </c>
      <c r="H76" s="509"/>
      <c r="I76" s="511"/>
      <c r="J76" s="511"/>
      <c r="K76" s="511"/>
      <c r="L76" s="511"/>
      <c r="M76" s="511"/>
      <c r="N76" s="511"/>
      <c r="O76" s="511"/>
      <c r="P76" s="511"/>
    </row>
    <row r="77" spans="1:16" ht="24">
      <c r="A77" s="504" t="s">
        <v>239</v>
      </c>
      <c r="B77" s="510" t="s">
        <v>240</v>
      </c>
      <c r="C77" s="502">
        <f t="shared" si="1"/>
        <v>38.479999999999997</v>
      </c>
      <c r="D77" s="508" t="s">
        <v>550</v>
      </c>
      <c r="E77" s="509">
        <v>38.479999999999997</v>
      </c>
      <c r="F77" s="509">
        <v>38.479999999999997</v>
      </c>
      <c r="G77" s="509">
        <v>0</v>
      </c>
      <c r="H77" s="509"/>
      <c r="I77" s="511"/>
      <c r="J77" s="511"/>
      <c r="K77" s="511"/>
      <c r="L77" s="511"/>
      <c r="M77" s="511"/>
      <c r="N77" s="511"/>
      <c r="O77" s="511"/>
      <c r="P77" s="511"/>
    </row>
    <row r="78" spans="1:16" ht="24">
      <c r="A78" s="504" t="s">
        <v>244</v>
      </c>
      <c r="B78" s="510" t="s">
        <v>245</v>
      </c>
      <c r="C78" s="502">
        <f t="shared" si="1"/>
        <v>34.659999999999997</v>
      </c>
      <c r="D78" s="508" t="s">
        <v>550</v>
      </c>
      <c r="E78" s="509">
        <v>32.68</v>
      </c>
      <c r="F78" s="509">
        <v>32.68</v>
      </c>
      <c r="G78" s="509" t="s">
        <v>198</v>
      </c>
      <c r="H78" s="512" t="s">
        <v>549</v>
      </c>
      <c r="I78" s="511">
        <v>1.9800000000000004</v>
      </c>
      <c r="J78" s="511">
        <v>0</v>
      </c>
      <c r="K78" s="511">
        <v>1.9800000000000004</v>
      </c>
      <c r="L78" s="511">
        <v>0</v>
      </c>
      <c r="M78" s="511"/>
      <c r="N78" s="511"/>
      <c r="O78" s="511"/>
      <c r="P78" s="511"/>
    </row>
    <row r="79" spans="1:16" ht="24">
      <c r="A79" s="504" t="s">
        <v>244</v>
      </c>
      <c r="B79" s="510" t="s">
        <v>246</v>
      </c>
      <c r="C79" s="502">
        <f t="shared" si="1"/>
        <v>0</v>
      </c>
      <c r="D79" s="508" t="s">
        <v>550</v>
      </c>
      <c r="E79" s="509">
        <v>0</v>
      </c>
      <c r="F79" s="509">
        <v>0</v>
      </c>
      <c r="G79" s="509">
        <v>0.39</v>
      </c>
      <c r="H79" s="512" t="s">
        <v>549</v>
      </c>
      <c r="I79" s="511">
        <v>0</v>
      </c>
      <c r="J79" s="511">
        <v>0</v>
      </c>
      <c r="K79" s="511">
        <v>0</v>
      </c>
      <c r="L79" s="511">
        <v>17.920000000000002</v>
      </c>
      <c r="M79" s="511"/>
      <c r="N79" s="511"/>
      <c r="O79" s="511"/>
      <c r="P79" s="511"/>
    </row>
    <row r="80" spans="1:16" ht="24">
      <c r="A80" s="504" t="s">
        <v>225</v>
      </c>
      <c r="B80" s="510" t="s">
        <v>226</v>
      </c>
      <c r="C80" s="502">
        <f t="shared" si="1"/>
        <v>43.390000000000008</v>
      </c>
      <c r="D80" s="508" t="s">
        <v>550</v>
      </c>
      <c r="E80" s="509">
        <v>31.58</v>
      </c>
      <c r="F80" s="509">
        <v>31.58</v>
      </c>
      <c r="G80" s="509">
        <v>0</v>
      </c>
      <c r="H80" s="512" t="s">
        <v>549</v>
      </c>
      <c r="I80" s="511">
        <v>11.810000000000008</v>
      </c>
      <c r="J80" s="511">
        <v>0</v>
      </c>
      <c r="K80" s="511">
        <v>11.810000000000008</v>
      </c>
      <c r="L80" s="511">
        <v>0</v>
      </c>
      <c r="M80" s="511"/>
      <c r="N80" s="511"/>
      <c r="O80" s="511"/>
      <c r="P80" s="511"/>
    </row>
    <row r="81" spans="1:16" ht="24">
      <c r="A81" s="504" t="s">
        <v>242</v>
      </c>
      <c r="B81" s="510" t="s">
        <v>243</v>
      </c>
      <c r="C81" s="502">
        <f t="shared" si="1"/>
        <v>7.3</v>
      </c>
      <c r="D81" s="508" t="s">
        <v>550</v>
      </c>
      <c r="E81" s="509">
        <v>7.3</v>
      </c>
      <c r="F81" s="509">
        <v>7.3</v>
      </c>
      <c r="G81" s="509">
        <v>0</v>
      </c>
      <c r="H81" s="509"/>
      <c r="I81" s="511"/>
      <c r="J81" s="511"/>
      <c r="K81" s="511"/>
      <c r="L81" s="511"/>
      <c r="M81" s="511"/>
      <c r="N81" s="511"/>
      <c r="O81" s="511"/>
      <c r="P81" s="511"/>
    </row>
    <row r="82" spans="1:16" ht="24">
      <c r="A82" s="504" t="s">
        <v>237</v>
      </c>
      <c r="B82" s="510" t="s">
        <v>238</v>
      </c>
      <c r="C82" s="502">
        <f t="shared" si="1"/>
        <v>63.959999999999994</v>
      </c>
      <c r="D82" s="508" t="s">
        <v>550</v>
      </c>
      <c r="E82" s="509">
        <v>9.42</v>
      </c>
      <c r="F82" s="509">
        <v>9.42</v>
      </c>
      <c r="G82" s="509">
        <v>0</v>
      </c>
      <c r="H82" s="512" t="s">
        <v>549</v>
      </c>
      <c r="I82" s="511">
        <v>54.539999999999992</v>
      </c>
      <c r="J82" s="511">
        <v>13.059999999999988</v>
      </c>
      <c r="K82" s="511">
        <v>41.480000000000004</v>
      </c>
      <c r="L82" s="511">
        <v>0</v>
      </c>
      <c r="M82" s="511"/>
      <c r="N82" s="511"/>
      <c r="O82" s="511"/>
      <c r="P82" s="511"/>
    </row>
    <row r="83" spans="1:16" ht="24">
      <c r="A83" s="504" t="s">
        <v>227</v>
      </c>
      <c r="B83" s="510" t="s">
        <v>228</v>
      </c>
      <c r="C83" s="502">
        <f t="shared" si="1"/>
        <v>29.1</v>
      </c>
      <c r="D83" s="508" t="s">
        <v>550</v>
      </c>
      <c r="E83" s="509">
        <v>29.1</v>
      </c>
      <c r="F83" s="509">
        <v>29.1</v>
      </c>
      <c r="G83" s="509">
        <v>0</v>
      </c>
      <c r="H83" s="509"/>
      <c r="I83" s="511"/>
      <c r="J83" s="511"/>
      <c r="K83" s="511"/>
      <c r="L83" s="511"/>
      <c r="M83" s="511"/>
      <c r="N83" s="511"/>
      <c r="O83" s="511"/>
      <c r="P83" s="511"/>
    </row>
    <row r="84" spans="1:16" ht="24">
      <c r="A84" s="504" t="s">
        <v>235</v>
      </c>
      <c r="B84" s="510" t="s">
        <v>236</v>
      </c>
      <c r="C84" s="502">
        <f t="shared" si="1"/>
        <v>20.239999999999998</v>
      </c>
      <c r="D84" s="508" t="s">
        <v>550</v>
      </c>
      <c r="E84" s="509">
        <v>20.239999999999998</v>
      </c>
      <c r="F84" s="509">
        <v>20.239999999999998</v>
      </c>
      <c r="G84" s="509">
        <v>0</v>
      </c>
      <c r="H84" s="512" t="s">
        <v>549</v>
      </c>
      <c r="I84" s="511">
        <v>0</v>
      </c>
      <c r="J84" s="511">
        <v>0</v>
      </c>
      <c r="K84" s="511">
        <v>0</v>
      </c>
      <c r="L84" s="511">
        <v>10.859999999999996</v>
      </c>
      <c r="M84" s="511"/>
      <c r="N84" s="511"/>
      <c r="O84" s="511"/>
      <c r="P84" s="511"/>
    </row>
    <row r="85" spans="1:16" ht="24">
      <c r="A85" s="504" t="s">
        <v>247</v>
      </c>
      <c r="B85" s="510" t="s">
        <v>248</v>
      </c>
      <c r="C85" s="502">
        <f t="shared" si="1"/>
        <v>56.26</v>
      </c>
      <c r="D85" s="508" t="s">
        <v>550</v>
      </c>
      <c r="E85" s="509">
        <v>56.26</v>
      </c>
      <c r="F85" s="509">
        <v>56.26</v>
      </c>
      <c r="G85" s="509">
        <v>0</v>
      </c>
      <c r="H85" s="512" t="s">
        <v>549</v>
      </c>
      <c r="I85" s="511">
        <v>0</v>
      </c>
      <c r="J85" s="511">
        <v>0</v>
      </c>
      <c r="K85" s="511">
        <v>0</v>
      </c>
      <c r="L85" s="511">
        <v>3.38</v>
      </c>
      <c r="M85" s="511"/>
      <c r="N85" s="511"/>
      <c r="O85" s="511"/>
      <c r="P85" s="511"/>
    </row>
    <row r="86" spans="1:16" ht="24">
      <c r="A86" s="504" t="s">
        <v>251</v>
      </c>
      <c r="B86" s="510" t="s">
        <v>252</v>
      </c>
      <c r="C86" s="502">
        <f t="shared" si="1"/>
        <v>41.2</v>
      </c>
      <c r="D86" s="508" t="s">
        <v>550</v>
      </c>
      <c r="E86" s="509">
        <v>27.95</v>
      </c>
      <c r="F86" s="509">
        <v>27.95</v>
      </c>
      <c r="G86" s="509">
        <v>0</v>
      </c>
      <c r="H86" s="512" t="s">
        <v>549</v>
      </c>
      <c r="I86" s="511">
        <v>13.250000000000004</v>
      </c>
      <c r="J86" s="511">
        <v>2.0599999999999992</v>
      </c>
      <c r="K86" s="511">
        <v>11.190000000000005</v>
      </c>
      <c r="L86" s="511">
        <v>0</v>
      </c>
      <c r="M86" s="511"/>
      <c r="N86" s="511"/>
      <c r="O86" s="511"/>
      <c r="P86" s="511"/>
    </row>
    <row r="87" spans="1:16" ht="22.5" customHeight="1">
      <c r="A87" s="504"/>
      <c r="B87" s="510" t="s">
        <v>467</v>
      </c>
      <c r="C87" s="502">
        <f t="shared" si="1"/>
        <v>33.5</v>
      </c>
      <c r="D87" s="508" t="s">
        <v>548</v>
      </c>
      <c r="E87" s="509">
        <v>33.5</v>
      </c>
      <c r="F87" s="509">
        <v>33.5</v>
      </c>
      <c r="G87" s="509">
        <v>0</v>
      </c>
      <c r="H87" s="509"/>
      <c r="I87" s="511"/>
      <c r="J87" s="511"/>
      <c r="K87" s="511"/>
      <c r="L87" s="511"/>
      <c r="M87" s="511"/>
      <c r="N87" s="511"/>
      <c r="O87" s="511"/>
      <c r="P87" s="511"/>
    </row>
    <row r="88" spans="1:16" ht="24">
      <c r="A88" s="504"/>
      <c r="B88" s="510" t="s">
        <v>515</v>
      </c>
      <c r="C88" s="502">
        <f t="shared" si="1"/>
        <v>37.880000000000003</v>
      </c>
      <c r="D88" s="508" t="s">
        <v>550</v>
      </c>
      <c r="E88" s="509">
        <v>37.880000000000003</v>
      </c>
      <c r="F88" s="509">
        <v>37.880000000000003</v>
      </c>
      <c r="G88" s="509">
        <v>0</v>
      </c>
      <c r="H88" s="509"/>
      <c r="I88" s="511"/>
      <c r="J88" s="511"/>
      <c r="K88" s="511"/>
      <c r="L88" s="511"/>
      <c r="M88" s="511"/>
      <c r="N88" s="511"/>
      <c r="O88" s="511"/>
      <c r="P88" s="511"/>
    </row>
    <row r="89" spans="1:16" ht="24">
      <c r="A89" s="504"/>
      <c r="B89" s="510" t="s">
        <v>516</v>
      </c>
      <c r="C89" s="502">
        <f t="shared" si="1"/>
        <v>9.4499999999999993</v>
      </c>
      <c r="D89" s="508" t="s">
        <v>550</v>
      </c>
      <c r="E89" s="509">
        <v>9.4499999999999993</v>
      </c>
      <c r="F89" s="509">
        <v>9.4499999999999993</v>
      </c>
      <c r="G89" s="509">
        <v>0</v>
      </c>
      <c r="H89" s="509"/>
      <c r="I89" s="511"/>
      <c r="J89" s="511"/>
      <c r="K89" s="511"/>
      <c r="L89" s="511"/>
      <c r="M89" s="511"/>
      <c r="N89" s="511"/>
      <c r="O89" s="511"/>
      <c r="P89" s="511"/>
    </row>
    <row r="90" spans="1:16" ht="22.5" customHeight="1">
      <c r="A90" s="504">
        <v>9990810</v>
      </c>
      <c r="B90" s="510" t="s">
        <v>518</v>
      </c>
      <c r="C90" s="502">
        <f t="shared" si="1"/>
        <v>50.51</v>
      </c>
      <c r="D90" s="508" t="s">
        <v>548</v>
      </c>
      <c r="E90" s="509">
        <v>50.51</v>
      </c>
      <c r="F90" s="509">
        <v>50.51</v>
      </c>
      <c r="G90" s="509">
        <v>0</v>
      </c>
      <c r="H90" s="509"/>
      <c r="I90" s="511"/>
      <c r="J90" s="511"/>
      <c r="K90" s="511"/>
      <c r="L90" s="511"/>
      <c r="M90" s="511"/>
      <c r="N90" s="511"/>
      <c r="O90" s="511"/>
      <c r="P90" s="511"/>
    </row>
    <row r="91" spans="1:16" ht="23.25" customHeight="1">
      <c r="A91" s="504">
        <v>9990818</v>
      </c>
      <c r="B91" s="510" t="s">
        <v>519</v>
      </c>
      <c r="C91" s="502">
        <f t="shared" si="1"/>
        <v>13.93</v>
      </c>
      <c r="D91" s="508" t="s">
        <v>548</v>
      </c>
      <c r="E91" s="509">
        <v>13.93</v>
      </c>
      <c r="F91" s="509">
        <v>13.93</v>
      </c>
      <c r="G91" s="509">
        <v>0</v>
      </c>
      <c r="H91" s="509"/>
      <c r="I91" s="511"/>
      <c r="J91" s="511"/>
      <c r="K91" s="511"/>
      <c r="L91" s="511"/>
      <c r="M91" s="511"/>
      <c r="N91" s="511"/>
      <c r="O91" s="511"/>
      <c r="P91" s="511"/>
    </row>
    <row r="92" spans="1:16" ht="21.75" customHeight="1">
      <c r="A92" s="504">
        <v>9990901</v>
      </c>
      <c r="B92" s="510" t="s">
        <v>520</v>
      </c>
      <c r="C92" s="502">
        <f t="shared" si="1"/>
        <v>43.49</v>
      </c>
      <c r="D92" s="508" t="s">
        <v>548</v>
      </c>
      <c r="E92" s="509">
        <v>43.49</v>
      </c>
      <c r="F92" s="509">
        <v>43.49</v>
      </c>
      <c r="G92" s="509">
        <v>0</v>
      </c>
      <c r="H92" s="509"/>
      <c r="I92" s="511"/>
      <c r="J92" s="511"/>
      <c r="K92" s="511"/>
      <c r="L92" s="511"/>
      <c r="M92" s="511"/>
      <c r="N92" s="511"/>
      <c r="O92" s="511"/>
      <c r="P92" s="511"/>
    </row>
    <row r="93" spans="1:16" ht="24">
      <c r="A93" s="504">
        <v>9990164</v>
      </c>
      <c r="B93" s="510" t="s">
        <v>521</v>
      </c>
      <c r="C93" s="502">
        <f t="shared" si="1"/>
        <v>5.52</v>
      </c>
      <c r="D93" s="508" t="s">
        <v>550</v>
      </c>
      <c r="E93" s="509">
        <v>5.52</v>
      </c>
      <c r="F93" s="509">
        <v>5.52</v>
      </c>
      <c r="G93" s="509">
        <v>0</v>
      </c>
      <c r="H93" s="509"/>
      <c r="I93" s="511"/>
      <c r="J93" s="511"/>
      <c r="K93" s="511"/>
      <c r="L93" s="511"/>
      <c r="M93" s="511"/>
      <c r="N93" s="511"/>
      <c r="O93" s="511"/>
      <c r="P93" s="511"/>
    </row>
    <row r="94" spans="1:16" ht="24">
      <c r="A94" s="504" t="s">
        <v>229</v>
      </c>
      <c r="B94" s="510" t="s">
        <v>230</v>
      </c>
      <c r="C94" s="502">
        <f t="shared" si="1"/>
        <v>108.28</v>
      </c>
      <c r="D94" s="502"/>
      <c r="E94" s="509"/>
      <c r="F94" s="509"/>
      <c r="G94" s="509"/>
      <c r="H94" s="512" t="s">
        <v>549</v>
      </c>
      <c r="I94" s="511">
        <v>108.28</v>
      </c>
      <c r="J94" s="511">
        <v>10.16</v>
      </c>
      <c r="K94" s="511">
        <v>98.12</v>
      </c>
      <c r="L94" s="511">
        <v>0</v>
      </c>
      <c r="M94" s="511"/>
      <c r="N94" s="511"/>
      <c r="O94" s="511"/>
      <c r="P94" s="511"/>
    </row>
    <row r="95" spans="1:16" ht="24">
      <c r="A95" s="504" t="s">
        <v>229</v>
      </c>
      <c r="B95" s="510" t="s">
        <v>233</v>
      </c>
      <c r="C95" s="502">
        <f t="shared" si="1"/>
        <v>65.840000000000032</v>
      </c>
      <c r="D95" s="502"/>
      <c r="E95" s="509"/>
      <c r="F95" s="509"/>
      <c r="G95" s="509"/>
      <c r="H95" s="512" t="s">
        <v>549</v>
      </c>
      <c r="I95" s="511">
        <v>65.840000000000032</v>
      </c>
      <c r="J95" s="511">
        <v>6.0600000000000023</v>
      </c>
      <c r="K95" s="511">
        <v>59.78000000000003</v>
      </c>
      <c r="L95" s="511">
        <v>0</v>
      </c>
      <c r="M95" s="511"/>
      <c r="N95" s="511"/>
      <c r="O95" s="511"/>
      <c r="P95" s="511"/>
    </row>
    <row r="96" spans="1:16" ht="24">
      <c r="A96" s="504" t="s">
        <v>239</v>
      </c>
      <c r="B96" s="510" t="s">
        <v>241</v>
      </c>
      <c r="C96" s="502">
        <f t="shared" si="1"/>
        <v>116.04000000000002</v>
      </c>
      <c r="D96" s="502"/>
      <c r="E96" s="509"/>
      <c r="F96" s="509"/>
      <c r="G96" s="509"/>
      <c r="H96" s="512" t="s">
        <v>549</v>
      </c>
      <c r="I96" s="511">
        <v>116.04000000000002</v>
      </c>
      <c r="J96" s="511">
        <v>10.660000000000025</v>
      </c>
      <c r="K96" s="511">
        <v>105.38</v>
      </c>
      <c r="L96" s="511">
        <v>0</v>
      </c>
      <c r="M96" s="511"/>
      <c r="N96" s="511"/>
      <c r="O96" s="511"/>
      <c r="P96" s="511"/>
    </row>
    <row r="97" spans="1:16" ht="24">
      <c r="A97" s="504" t="s">
        <v>249</v>
      </c>
      <c r="B97" s="510" t="s">
        <v>250</v>
      </c>
      <c r="C97" s="502">
        <f t="shared" si="1"/>
        <v>37.749999999999964</v>
      </c>
      <c r="D97" s="502"/>
      <c r="E97" s="509"/>
      <c r="F97" s="509"/>
      <c r="G97" s="509"/>
      <c r="H97" s="512" t="s">
        <v>549</v>
      </c>
      <c r="I97" s="511">
        <v>37.749999999999964</v>
      </c>
      <c r="J97" s="511">
        <v>0</v>
      </c>
      <c r="K97" s="511">
        <v>37.749999999999964</v>
      </c>
      <c r="L97" s="511">
        <v>0</v>
      </c>
      <c r="M97" s="511"/>
      <c r="N97" s="511"/>
      <c r="O97" s="511"/>
      <c r="P97" s="511"/>
    </row>
    <row r="98" spans="1:16" ht="36">
      <c r="A98" s="504" t="s">
        <v>261</v>
      </c>
      <c r="B98" s="510" t="s">
        <v>262</v>
      </c>
      <c r="C98" s="502">
        <f t="shared" si="1"/>
        <v>89.28</v>
      </c>
      <c r="D98" s="502"/>
      <c r="E98" s="509"/>
      <c r="F98" s="509"/>
      <c r="G98" s="509"/>
      <c r="H98" s="512" t="s">
        <v>549</v>
      </c>
      <c r="I98" s="511">
        <v>89.28</v>
      </c>
      <c r="J98" s="511">
        <v>31.499999999999993</v>
      </c>
      <c r="K98" s="511">
        <v>57.780000000000008</v>
      </c>
      <c r="L98" s="511">
        <v>0</v>
      </c>
      <c r="M98" s="511"/>
      <c r="N98" s="511"/>
      <c r="O98" s="511"/>
      <c r="P98" s="511"/>
    </row>
    <row r="99" spans="1:16" ht="24">
      <c r="A99" s="514" t="s">
        <v>263</v>
      </c>
      <c r="B99" s="510" t="s">
        <v>264</v>
      </c>
      <c r="C99" s="502">
        <f t="shared" si="1"/>
        <v>33.239999999999995</v>
      </c>
      <c r="D99" s="502"/>
      <c r="E99" s="509"/>
      <c r="F99" s="509"/>
      <c r="G99" s="509"/>
      <c r="H99" s="512" t="s">
        <v>549</v>
      </c>
      <c r="I99" s="511">
        <v>33.239999999999995</v>
      </c>
      <c r="J99" s="511">
        <v>0</v>
      </c>
      <c r="K99" s="511">
        <v>33.239999999999995</v>
      </c>
      <c r="L99" s="511">
        <v>0</v>
      </c>
      <c r="M99" s="511"/>
      <c r="N99" s="511"/>
      <c r="O99" s="511"/>
      <c r="P99" s="511"/>
    </row>
    <row r="100" spans="1:16" ht="36">
      <c r="A100" s="514" t="s">
        <v>265</v>
      </c>
      <c r="B100" s="510" t="s">
        <v>266</v>
      </c>
      <c r="C100" s="502">
        <f t="shared" si="1"/>
        <v>10.390000000000004</v>
      </c>
      <c r="D100" s="502"/>
      <c r="E100" s="509"/>
      <c r="F100" s="509"/>
      <c r="G100" s="509"/>
      <c r="H100" s="512" t="s">
        <v>549</v>
      </c>
      <c r="I100" s="511">
        <v>10.390000000000004</v>
      </c>
      <c r="J100" s="511">
        <v>0</v>
      </c>
      <c r="K100" s="511">
        <v>10.390000000000004</v>
      </c>
      <c r="L100" s="511">
        <v>0</v>
      </c>
      <c r="M100" s="511"/>
      <c r="N100" s="511"/>
      <c r="O100" s="511"/>
      <c r="P100" s="511"/>
    </row>
    <row r="101" spans="1:16" ht="24">
      <c r="A101" s="504">
        <v>999888</v>
      </c>
      <c r="B101" s="510" t="s">
        <v>554</v>
      </c>
      <c r="C101" s="502">
        <f t="shared" si="1"/>
        <v>174.8300000000001</v>
      </c>
      <c r="D101" s="502"/>
      <c r="E101" s="509"/>
      <c r="F101" s="509"/>
      <c r="G101" s="509"/>
      <c r="H101" s="512" t="s">
        <v>549</v>
      </c>
      <c r="I101" s="511">
        <v>174.8300000000001</v>
      </c>
      <c r="J101" s="511">
        <v>0</v>
      </c>
      <c r="K101" s="511">
        <v>174.8300000000001</v>
      </c>
      <c r="L101" s="511">
        <v>0</v>
      </c>
      <c r="M101" s="511"/>
      <c r="N101" s="511"/>
      <c r="O101" s="511"/>
      <c r="P101" s="511"/>
    </row>
    <row r="102" spans="1:16" ht="24">
      <c r="A102" s="504">
        <v>999152</v>
      </c>
      <c r="B102" s="510" t="s">
        <v>555</v>
      </c>
      <c r="C102" s="502">
        <f t="shared" si="1"/>
        <v>121.00000000000006</v>
      </c>
      <c r="D102" s="502"/>
      <c r="E102" s="509"/>
      <c r="F102" s="509"/>
      <c r="G102" s="509"/>
      <c r="H102" s="512" t="s">
        <v>549</v>
      </c>
      <c r="I102" s="511">
        <v>121.00000000000006</v>
      </c>
      <c r="J102" s="511">
        <v>0</v>
      </c>
      <c r="K102" s="511">
        <v>121.00000000000006</v>
      </c>
      <c r="L102" s="511">
        <v>0</v>
      </c>
      <c r="M102" s="511"/>
      <c r="N102" s="511"/>
      <c r="O102" s="511"/>
      <c r="P102" s="511"/>
    </row>
    <row r="103" spans="1:16" ht="36">
      <c r="A103" s="504">
        <v>999649</v>
      </c>
      <c r="B103" s="510" t="s">
        <v>556</v>
      </c>
      <c r="C103" s="502">
        <f t="shared" si="1"/>
        <v>110.82000000000001</v>
      </c>
      <c r="D103" s="502"/>
      <c r="E103" s="509"/>
      <c r="F103" s="509"/>
      <c r="G103" s="509"/>
      <c r="H103" s="512" t="s">
        <v>549</v>
      </c>
      <c r="I103" s="511">
        <v>110.82000000000001</v>
      </c>
      <c r="J103" s="511">
        <v>28.28</v>
      </c>
      <c r="K103" s="511">
        <v>82.54</v>
      </c>
      <c r="L103" s="511">
        <v>0</v>
      </c>
      <c r="M103" s="511"/>
      <c r="N103" s="511"/>
      <c r="O103" s="511"/>
      <c r="P103" s="511"/>
    </row>
    <row r="104" spans="1:16" ht="36">
      <c r="A104" s="504">
        <v>999056</v>
      </c>
      <c r="B104" s="510" t="s">
        <v>557</v>
      </c>
      <c r="C104" s="502">
        <f t="shared" si="1"/>
        <v>0</v>
      </c>
      <c r="D104" s="502"/>
      <c r="E104" s="509"/>
      <c r="F104" s="509"/>
      <c r="G104" s="509"/>
      <c r="H104" s="512" t="s">
        <v>549</v>
      </c>
      <c r="I104" s="511">
        <v>0</v>
      </c>
      <c r="J104" s="511">
        <v>0</v>
      </c>
      <c r="K104" s="511">
        <v>0</v>
      </c>
      <c r="L104" s="511">
        <v>54.08</v>
      </c>
      <c r="M104" s="511"/>
      <c r="N104" s="511"/>
      <c r="O104" s="511"/>
      <c r="P104" s="511"/>
    </row>
    <row r="105" spans="1:16" s="296" customFormat="1" ht="30" customHeight="1">
      <c r="A105" s="505" t="s">
        <v>552</v>
      </c>
      <c r="B105" s="524"/>
      <c r="C105" s="502">
        <f t="shared" si="1"/>
        <v>43.54</v>
      </c>
      <c r="D105" s="502"/>
      <c r="E105" s="520"/>
      <c r="F105" s="520"/>
      <c r="G105" s="520"/>
      <c r="H105" s="525"/>
      <c r="I105" s="502">
        <v>43.54</v>
      </c>
      <c r="J105" s="502">
        <v>0.32</v>
      </c>
      <c r="K105" s="502">
        <v>43.22</v>
      </c>
      <c r="L105" s="502">
        <v>55.81</v>
      </c>
      <c r="M105" s="503"/>
      <c r="N105" s="503"/>
      <c r="O105" s="503"/>
      <c r="P105" s="503"/>
    </row>
    <row r="106" spans="1:16" ht="24">
      <c r="A106" s="504" t="s">
        <v>206</v>
      </c>
      <c r="B106" s="510" t="s">
        <v>362</v>
      </c>
      <c r="C106" s="502">
        <f t="shared" si="1"/>
        <v>0</v>
      </c>
      <c r="D106" s="508"/>
      <c r="E106" s="509"/>
      <c r="F106" s="509"/>
      <c r="G106" s="509"/>
      <c r="H106" s="512" t="s">
        <v>549</v>
      </c>
      <c r="I106" s="511">
        <v>0</v>
      </c>
      <c r="J106" s="511">
        <v>0</v>
      </c>
      <c r="K106" s="511">
        <v>0</v>
      </c>
      <c r="L106" s="511">
        <v>21.61</v>
      </c>
      <c r="M106" s="511"/>
      <c r="N106" s="511"/>
      <c r="O106" s="511"/>
      <c r="P106" s="511"/>
    </row>
    <row r="107" spans="1:16" ht="24">
      <c r="A107" s="515" t="s">
        <v>247</v>
      </c>
      <c r="B107" s="510" t="s">
        <v>390</v>
      </c>
      <c r="C107" s="502">
        <f t="shared" si="1"/>
        <v>0.46</v>
      </c>
      <c r="D107" s="502"/>
      <c r="E107" s="509"/>
      <c r="F107" s="509"/>
      <c r="G107" s="509"/>
      <c r="H107" s="512" t="s">
        <v>549</v>
      </c>
      <c r="I107" s="511">
        <v>0.46</v>
      </c>
      <c r="J107" s="511">
        <v>0</v>
      </c>
      <c r="K107" s="511">
        <v>0.46</v>
      </c>
      <c r="L107" s="511">
        <v>0</v>
      </c>
      <c r="M107" s="511"/>
      <c r="N107" s="511"/>
      <c r="O107" s="511"/>
      <c r="P107" s="511"/>
    </row>
    <row r="108" spans="1:16" ht="24">
      <c r="A108" s="516" t="s">
        <v>259</v>
      </c>
      <c r="B108" s="510" t="s">
        <v>276</v>
      </c>
      <c r="C108" s="502">
        <f t="shared" si="1"/>
        <v>0</v>
      </c>
      <c r="D108" s="502"/>
      <c r="E108" s="509"/>
      <c r="F108" s="509"/>
      <c r="G108" s="509"/>
      <c r="H108" s="512" t="s">
        <v>549</v>
      </c>
      <c r="I108" s="511">
        <v>0</v>
      </c>
      <c r="J108" s="511">
        <v>0</v>
      </c>
      <c r="K108" s="511">
        <v>0</v>
      </c>
      <c r="L108" s="511">
        <v>0.17999999999999972</v>
      </c>
      <c r="M108" s="511"/>
      <c r="N108" s="511"/>
      <c r="O108" s="511"/>
      <c r="P108" s="511"/>
    </row>
    <row r="109" spans="1:16" ht="24">
      <c r="A109" s="515" t="s">
        <v>223</v>
      </c>
      <c r="B109" s="510" t="s">
        <v>392</v>
      </c>
      <c r="C109" s="502">
        <f t="shared" si="1"/>
        <v>4.3600000000000003</v>
      </c>
      <c r="D109" s="502"/>
      <c r="E109" s="509"/>
      <c r="F109" s="509"/>
      <c r="G109" s="509"/>
      <c r="H109" s="512" t="s">
        <v>549</v>
      </c>
      <c r="I109" s="511">
        <v>4.3600000000000003</v>
      </c>
      <c r="J109" s="511">
        <v>0</v>
      </c>
      <c r="K109" s="511">
        <v>4.3600000000000003</v>
      </c>
      <c r="L109" s="511">
        <v>0</v>
      </c>
      <c r="M109" s="511"/>
      <c r="N109" s="511"/>
      <c r="O109" s="511"/>
      <c r="P109" s="511"/>
    </row>
    <row r="110" spans="1:16" ht="24">
      <c r="A110" s="504" t="s">
        <v>229</v>
      </c>
      <c r="B110" s="510" t="s">
        <v>591</v>
      </c>
      <c r="C110" s="502">
        <f t="shared" si="1"/>
        <v>4.9400000000000004</v>
      </c>
      <c r="D110" s="502"/>
      <c r="E110" s="509"/>
      <c r="F110" s="509"/>
      <c r="G110" s="509"/>
      <c r="H110" s="512" t="s">
        <v>549</v>
      </c>
      <c r="I110" s="511">
        <v>4.9400000000000004</v>
      </c>
      <c r="J110" s="511">
        <v>0</v>
      </c>
      <c r="K110" s="511">
        <v>4.9400000000000004</v>
      </c>
      <c r="L110" s="511">
        <v>0</v>
      </c>
      <c r="M110" s="511"/>
      <c r="N110" s="511"/>
      <c r="O110" s="511"/>
      <c r="P110" s="511"/>
    </row>
    <row r="111" spans="1:16" ht="24">
      <c r="A111" s="504" t="s">
        <v>229</v>
      </c>
      <c r="B111" s="510" t="s">
        <v>592</v>
      </c>
      <c r="C111" s="502">
        <f t="shared" si="1"/>
        <v>5.26</v>
      </c>
      <c r="D111" s="502"/>
      <c r="E111" s="509"/>
      <c r="F111" s="509"/>
      <c r="G111" s="509"/>
      <c r="H111" s="512" t="s">
        <v>549</v>
      </c>
      <c r="I111" s="511">
        <v>5.26</v>
      </c>
      <c r="J111" s="511">
        <v>0</v>
      </c>
      <c r="K111" s="511">
        <v>5.26</v>
      </c>
      <c r="L111" s="511">
        <v>0</v>
      </c>
      <c r="M111" s="511"/>
      <c r="N111" s="511"/>
      <c r="O111" s="511"/>
      <c r="P111" s="511"/>
    </row>
    <row r="112" spans="1:16" ht="24">
      <c r="A112" s="504" t="s">
        <v>229</v>
      </c>
      <c r="B112" s="510" t="s">
        <v>593</v>
      </c>
      <c r="C112" s="502">
        <f t="shared" si="1"/>
        <v>6.4</v>
      </c>
      <c r="D112" s="502"/>
      <c r="E112" s="509"/>
      <c r="F112" s="509"/>
      <c r="G112" s="509"/>
      <c r="H112" s="512" t="s">
        <v>549</v>
      </c>
      <c r="I112" s="511">
        <v>6.4</v>
      </c>
      <c r="J112" s="511">
        <v>0</v>
      </c>
      <c r="K112" s="511">
        <v>6.4</v>
      </c>
      <c r="L112" s="511">
        <v>0</v>
      </c>
      <c r="M112" s="511"/>
      <c r="N112" s="511"/>
      <c r="O112" s="511"/>
      <c r="P112" s="511"/>
    </row>
    <row r="113" spans="1:16" ht="24">
      <c r="A113" s="504" t="s">
        <v>229</v>
      </c>
      <c r="B113" s="510" t="s">
        <v>594</v>
      </c>
      <c r="C113" s="502">
        <f t="shared" si="1"/>
        <v>2.34</v>
      </c>
      <c r="D113" s="502"/>
      <c r="E113" s="509"/>
      <c r="F113" s="509"/>
      <c r="G113" s="509"/>
      <c r="H113" s="512" t="s">
        <v>549</v>
      </c>
      <c r="I113" s="511">
        <v>2.34</v>
      </c>
      <c r="J113" s="511">
        <v>0</v>
      </c>
      <c r="K113" s="511">
        <v>2.34</v>
      </c>
      <c r="L113" s="511">
        <v>0</v>
      </c>
      <c r="M113" s="511"/>
      <c r="N113" s="511"/>
      <c r="O113" s="511"/>
      <c r="P113" s="511"/>
    </row>
    <row r="114" spans="1:16" ht="24">
      <c r="A114" s="504" t="s">
        <v>206</v>
      </c>
      <c r="B114" s="510" t="s">
        <v>393</v>
      </c>
      <c r="C114" s="502">
        <f t="shared" si="1"/>
        <v>0</v>
      </c>
      <c r="D114" s="502"/>
      <c r="E114" s="509"/>
      <c r="F114" s="509"/>
      <c r="G114" s="509"/>
      <c r="H114" s="512" t="s">
        <v>549</v>
      </c>
      <c r="I114" s="511">
        <v>0</v>
      </c>
      <c r="J114" s="511">
        <v>0</v>
      </c>
      <c r="K114" s="511">
        <v>0</v>
      </c>
      <c r="L114" s="511">
        <v>0.18</v>
      </c>
      <c r="M114" s="511"/>
      <c r="N114" s="511"/>
      <c r="O114" s="511"/>
      <c r="P114" s="511"/>
    </row>
    <row r="115" spans="1:16" ht="24">
      <c r="A115" s="515" t="s">
        <v>251</v>
      </c>
      <c r="B115" s="510" t="s">
        <v>285</v>
      </c>
      <c r="C115" s="502">
        <f t="shared" si="1"/>
        <v>1.1599999999999999</v>
      </c>
      <c r="D115" s="502"/>
      <c r="E115" s="509"/>
      <c r="F115" s="509"/>
      <c r="G115" s="509"/>
      <c r="H115" s="512" t="s">
        <v>549</v>
      </c>
      <c r="I115" s="511">
        <v>1.1599999999999999</v>
      </c>
      <c r="J115" s="511">
        <v>0</v>
      </c>
      <c r="K115" s="511">
        <v>1.1599999999999999</v>
      </c>
      <c r="L115" s="511">
        <v>0</v>
      </c>
      <c r="M115" s="511"/>
      <c r="N115" s="511"/>
      <c r="O115" s="511"/>
      <c r="P115" s="511"/>
    </row>
    <row r="116" spans="1:16" ht="24">
      <c r="A116" s="515" t="s">
        <v>265</v>
      </c>
      <c r="B116" s="510" t="s">
        <v>395</v>
      </c>
      <c r="C116" s="502">
        <f t="shared" si="1"/>
        <v>4.37</v>
      </c>
      <c r="D116" s="502"/>
      <c r="E116" s="509"/>
      <c r="F116" s="509"/>
      <c r="G116" s="509"/>
      <c r="H116" s="512" t="s">
        <v>549</v>
      </c>
      <c r="I116" s="511">
        <v>4.37</v>
      </c>
      <c r="J116" s="511">
        <v>0</v>
      </c>
      <c r="K116" s="511">
        <v>4.37</v>
      </c>
      <c r="L116" s="511">
        <v>0</v>
      </c>
      <c r="M116" s="511"/>
      <c r="N116" s="511"/>
      <c r="O116" s="511"/>
      <c r="P116" s="511"/>
    </row>
    <row r="117" spans="1:16" ht="24">
      <c r="A117" s="515" t="s">
        <v>261</v>
      </c>
      <c r="B117" s="510" t="s">
        <v>396</v>
      </c>
      <c r="C117" s="502">
        <f t="shared" si="1"/>
        <v>5.37</v>
      </c>
      <c r="D117" s="502"/>
      <c r="E117" s="509"/>
      <c r="F117" s="509"/>
      <c r="G117" s="509"/>
      <c r="H117" s="512" t="s">
        <v>549</v>
      </c>
      <c r="I117" s="511">
        <v>5.37</v>
      </c>
      <c r="J117" s="511">
        <v>0</v>
      </c>
      <c r="K117" s="511">
        <v>5.37</v>
      </c>
      <c r="L117" s="511">
        <v>0</v>
      </c>
      <c r="M117" s="511"/>
      <c r="N117" s="511"/>
      <c r="O117" s="511"/>
      <c r="P117" s="511"/>
    </row>
    <row r="118" spans="1:16" ht="24">
      <c r="A118" s="515" t="s">
        <v>263</v>
      </c>
      <c r="B118" s="517" t="s">
        <v>394</v>
      </c>
      <c r="C118" s="502">
        <f t="shared" si="1"/>
        <v>0</v>
      </c>
      <c r="D118" s="502"/>
      <c r="E118" s="509"/>
      <c r="F118" s="509"/>
      <c r="G118" s="509"/>
      <c r="H118" s="512" t="s">
        <v>549</v>
      </c>
      <c r="I118" s="511">
        <v>0</v>
      </c>
      <c r="J118" s="511">
        <v>0</v>
      </c>
      <c r="K118" s="511">
        <v>0</v>
      </c>
      <c r="L118" s="511">
        <v>33.840000000000003</v>
      </c>
      <c r="M118" s="511"/>
      <c r="N118" s="511"/>
      <c r="O118" s="511"/>
      <c r="P118" s="511"/>
    </row>
    <row r="119" spans="1:16" ht="36">
      <c r="A119" s="504" t="s">
        <v>397</v>
      </c>
      <c r="B119" s="510" t="s">
        <v>293</v>
      </c>
      <c r="C119" s="502">
        <f t="shared" si="1"/>
        <v>2.5099999999999998</v>
      </c>
      <c r="D119" s="502"/>
      <c r="E119" s="509"/>
      <c r="F119" s="509"/>
      <c r="G119" s="509"/>
      <c r="H119" s="512" t="s">
        <v>549</v>
      </c>
      <c r="I119" s="511">
        <v>2.5099999999999998</v>
      </c>
      <c r="J119" s="511">
        <v>0</v>
      </c>
      <c r="K119" s="511">
        <v>2.5099999999999998</v>
      </c>
      <c r="L119" s="511">
        <v>0</v>
      </c>
      <c r="M119" s="511"/>
      <c r="N119" s="511"/>
      <c r="O119" s="511"/>
      <c r="P119" s="511"/>
    </row>
    <row r="120" spans="1:16" ht="24">
      <c r="A120" s="504" t="s">
        <v>397</v>
      </c>
      <c r="B120" s="510" t="s">
        <v>294</v>
      </c>
      <c r="C120" s="502">
        <f t="shared" si="1"/>
        <v>1.57</v>
      </c>
      <c r="D120" s="502"/>
      <c r="E120" s="509"/>
      <c r="F120" s="509"/>
      <c r="G120" s="509"/>
      <c r="H120" s="512" t="s">
        <v>549</v>
      </c>
      <c r="I120" s="511">
        <v>1.57</v>
      </c>
      <c r="J120" s="511">
        <v>0.32</v>
      </c>
      <c r="K120" s="511">
        <v>1.25</v>
      </c>
      <c r="L120" s="511">
        <v>0</v>
      </c>
      <c r="M120" s="511"/>
      <c r="N120" s="511"/>
      <c r="O120" s="511"/>
      <c r="P120" s="511"/>
    </row>
    <row r="121" spans="1:16" ht="36">
      <c r="A121" s="504">
        <v>999649</v>
      </c>
      <c r="B121" s="510" t="s">
        <v>558</v>
      </c>
      <c r="C121" s="502">
        <f t="shared" si="1"/>
        <v>2.13</v>
      </c>
      <c r="D121" s="502"/>
      <c r="E121" s="509"/>
      <c r="F121" s="509"/>
      <c r="G121" s="509"/>
      <c r="H121" s="512" t="s">
        <v>549</v>
      </c>
      <c r="I121" s="511">
        <v>2.13</v>
      </c>
      <c r="J121" s="511">
        <v>0</v>
      </c>
      <c r="K121" s="511">
        <v>2.13</v>
      </c>
      <c r="L121" s="511">
        <v>0</v>
      </c>
      <c r="M121" s="511"/>
      <c r="N121" s="511"/>
      <c r="O121" s="511"/>
      <c r="P121" s="511"/>
    </row>
    <row r="122" spans="1:16" ht="36">
      <c r="A122" s="504">
        <v>999056</v>
      </c>
      <c r="B122" s="510" t="s">
        <v>559</v>
      </c>
      <c r="C122" s="502">
        <f t="shared" si="1"/>
        <v>0.6</v>
      </c>
      <c r="D122" s="502"/>
      <c r="E122" s="509"/>
      <c r="F122" s="509"/>
      <c r="G122" s="509"/>
      <c r="H122" s="512" t="s">
        <v>549</v>
      </c>
      <c r="I122" s="511">
        <v>0.6</v>
      </c>
      <c r="J122" s="511">
        <v>0</v>
      </c>
      <c r="K122" s="511">
        <v>0.6</v>
      </c>
      <c r="L122" s="511">
        <v>0</v>
      </c>
      <c r="M122" s="511"/>
      <c r="N122" s="511"/>
      <c r="O122" s="511"/>
      <c r="P122" s="511"/>
    </row>
    <row r="123" spans="1:16" ht="24">
      <c r="A123" s="504">
        <v>999145</v>
      </c>
      <c r="B123" s="510" t="s">
        <v>561</v>
      </c>
      <c r="C123" s="502">
        <f t="shared" si="1"/>
        <v>1.5</v>
      </c>
      <c r="D123" s="502"/>
      <c r="E123" s="509"/>
      <c r="F123" s="509"/>
      <c r="G123" s="509"/>
      <c r="H123" s="512" t="s">
        <v>549</v>
      </c>
      <c r="I123" s="511">
        <v>1.5</v>
      </c>
      <c r="J123" s="511">
        <v>0</v>
      </c>
      <c r="K123" s="511">
        <v>1.5</v>
      </c>
      <c r="L123" s="511">
        <v>0</v>
      </c>
      <c r="M123" s="511"/>
      <c r="N123" s="511"/>
      <c r="O123" s="511"/>
      <c r="P123" s="511"/>
    </row>
    <row r="124" spans="1:16" ht="36">
      <c r="A124" s="504">
        <v>999310</v>
      </c>
      <c r="B124" s="510" t="s">
        <v>560</v>
      </c>
      <c r="C124" s="502">
        <f t="shared" si="1"/>
        <v>0.13</v>
      </c>
      <c r="D124" s="502"/>
      <c r="E124" s="509"/>
      <c r="F124" s="509"/>
      <c r="G124" s="509"/>
      <c r="H124" s="512" t="s">
        <v>549</v>
      </c>
      <c r="I124" s="511">
        <v>0.13</v>
      </c>
      <c r="J124" s="511">
        <v>0</v>
      </c>
      <c r="K124" s="511">
        <v>0.13</v>
      </c>
      <c r="L124" s="511">
        <v>0</v>
      </c>
      <c r="M124" s="511"/>
      <c r="N124" s="511"/>
      <c r="O124" s="511"/>
      <c r="P124" s="511"/>
    </row>
    <row r="125" spans="1:16" ht="24">
      <c r="A125" s="504">
        <v>999152</v>
      </c>
      <c r="B125" s="510" t="s">
        <v>562</v>
      </c>
      <c r="C125" s="502">
        <f t="shared" si="1"/>
        <v>0.44</v>
      </c>
      <c r="D125" s="502"/>
      <c r="E125" s="509"/>
      <c r="F125" s="509"/>
      <c r="G125" s="509"/>
      <c r="H125" s="512" t="s">
        <v>549</v>
      </c>
      <c r="I125" s="511">
        <v>0.44</v>
      </c>
      <c r="J125" s="511">
        <v>0</v>
      </c>
      <c r="K125" s="511">
        <v>0.44</v>
      </c>
      <c r="L125" s="511">
        <v>0</v>
      </c>
      <c r="M125" s="511"/>
      <c r="N125" s="511"/>
      <c r="O125" s="511"/>
      <c r="P125" s="511"/>
    </row>
  </sheetData>
  <autoFilter ref="A6:P125"/>
  <mergeCells count="11">
    <mergeCell ref="A2:P2"/>
    <mergeCell ref="M4:M5"/>
    <mergeCell ref="N4:P4"/>
    <mergeCell ref="A3:O3"/>
    <mergeCell ref="A4:A5"/>
    <mergeCell ref="B4:B5"/>
    <mergeCell ref="C4:C5"/>
    <mergeCell ref="D4:D5"/>
    <mergeCell ref="E4:G4"/>
    <mergeCell ref="H4:H5"/>
    <mergeCell ref="I4:L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D23" sqref="D23"/>
    </sheetView>
  </sheetViews>
  <sheetFormatPr defaultColWidth="9" defaultRowHeight="14.25"/>
  <cols>
    <col min="1" max="1" width="11" style="407" customWidth="1"/>
    <col min="2" max="2" width="9" style="407"/>
    <col min="3" max="3" width="12.5" style="407" bestFit="1" customWidth="1"/>
    <col min="4" max="7" width="9" style="407"/>
    <col min="8" max="10" width="9.75" style="407" customWidth="1"/>
    <col min="11" max="11" width="9" style="407"/>
    <col min="12" max="13" width="10.125" style="407" customWidth="1"/>
    <col min="14" max="16384" width="9" style="407"/>
  </cols>
  <sheetData>
    <row r="1" spans="1:16">
      <c r="A1" s="526" t="s">
        <v>577</v>
      </c>
    </row>
    <row r="2" spans="1:16">
      <c r="A2" s="591" t="s">
        <v>564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6" ht="19.5" customHeight="1">
      <c r="A3" s="591"/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</row>
    <row r="4" spans="1:16" ht="22.5">
      <c r="A4" s="470"/>
      <c r="B4" s="471"/>
      <c r="C4" s="488"/>
      <c r="D4" s="471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89" t="s">
        <v>538</v>
      </c>
    </row>
    <row r="5" spans="1:16" ht="27" customHeight="1">
      <c r="A5" s="592" t="s">
        <v>2</v>
      </c>
      <c r="B5" s="593" t="s">
        <v>539</v>
      </c>
      <c r="C5" s="593"/>
      <c r="D5" s="593"/>
      <c r="E5" s="590" t="s">
        <v>9</v>
      </c>
      <c r="F5" s="590"/>
      <c r="G5" s="590"/>
      <c r="H5" s="589" t="s">
        <v>569</v>
      </c>
      <c r="I5" s="589"/>
      <c r="J5" s="589"/>
      <c r="K5" s="589"/>
      <c r="L5" s="594" t="s">
        <v>543</v>
      </c>
      <c r="M5" s="594"/>
      <c r="N5" s="595"/>
      <c r="O5" s="596" t="s">
        <v>537</v>
      </c>
    </row>
    <row r="6" spans="1:16" ht="14.25" customHeight="1">
      <c r="A6" s="592"/>
      <c r="B6" s="597" t="s">
        <v>23</v>
      </c>
      <c r="C6" s="599" t="s">
        <v>540</v>
      </c>
      <c r="D6" s="599"/>
      <c r="E6" s="589" t="s">
        <v>24</v>
      </c>
      <c r="F6" s="589" t="s">
        <v>32</v>
      </c>
      <c r="G6" s="589" t="s">
        <v>25</v>
      </c>
      <c r="H6" s="589" t="s">
        <v>23</v>
      </c>
      <c r="I6" s="589" t="s">
        <v>24</v>
      </c>
      <c r="J6" s="589" t="s">
        <v>25</v>
      </c>
      <c r="K6" s="589" t="s">
        <v>28</v>
      </c>
      <c r="L6" s="600" t="s">
        <v>23</v>
      </c>
      <c r="M6" s="601" t="s">
        <v>24</v>
      </c>
      <c r="N6" s="602" t="s">
        <v>25</v>
      </c>
      <c r="O6" s="596"/>
    </row>
    <row r="7" spans="1:16" ht="42.95" customHeight="1">
      <c r="A7" s="592"/>
      <c r="B7" s="598"/>
      <c r="C7" s="490" t="s">
        <v>541</v>
      </c>
      <c r="D7" s="490" t="s">
        <v>542</v>
      </c>
      <c r="E7" s="590" t="s">
        <v>24</v>
      </c>
      <c r="F7" s="590" t="s">
        <v>32</v>
      </c>
      <c r="G7" s="590" t="s">
        <v>25</v>
      </c>
      <c r="H7" s="590"/>
      <c r="I7" s="590"/>
      <c r="J7" s="590"/>
      <c r="K7" s="589"/>
      <c r="L7" s="600"/>
      <c r="M7" s="601"/>
      <c r="N7" s="602"/>
      <c r="O7" s="596"/>
    </row>
    <row r="8" spans="1:16">
      <c r="A8" s="474" t="s">
        <v>23</v>
      </c>
      <c r="B8" s="475">
        <v>258692</v>
      </c>
      <c r="C8" s="475">
        <v>129346</v>
      </c>
      <c r="D8" s="475">
        <v>129346</v>
      </c>
      <c r="E8" s="476"/>
      <c r="F8" s="476"/>
      <c r="G8" s="476"/>
      <c r="H8" s="476">
        <v>51738.400000000009</v>
      </c>
      <c r="I8" s="476">
        <v>34070.000000000007</v>
      </c>
      <c r="J8" s="476">
        <v>11358.81</v>
      </c>
      <c r="K8" s="476">
        <v>6309.5899999999992</v>
      </c>
      <c r="L8" s="476">
        <v>43699.810000000005</v>
      </c>
      <c r="M8" s="476">
        <v>34070.000000000007</v>
      </c>
      <c r="N8" s="476">
        <v>9685</v>
      </c>
      <c r="O8" s="476">
        <v>1673.8099999999995</v>
      </c>
    </row>
    <row r="9" spans="1:16">
      <c r="A9" s="474" t="s">
        <v>36</v>
      </c>
      <c r="B9" s="475">
        <v>198</v>
      </c>
      <c r="C9" s="475">
        <v>164</v>
      </c>
      <c r="D9" s="475">
        <v>34</v>
      </c>
      <c r="E9" s="476"/>
      <c r="F9" s="476"/>
      <c r="G9" s="476"/>
      <c r="H9" s="476">
        <v>52.6</v>
      </c>
      <c r="I9" s="476">
        <v>21.3</v>
      </c>
      <c r="J9" s="476">
        <v>31.300000000000004</v>
      </c>
      <c r="K9" s="476">
        <v>0</v>
      </c>
      <c r="L9" s="476">
        <v>19</v>
      </c>
      <c r="M9" s="476">
        <v>21.3</v>
      </c>
      <c r="N9" s="476">
        <v>7</v>
      </c>
      <c r="O9" s="476">
        <v>24.300000000000004</v>
      </c>
    </row>
    <row r="10" spans="1:16">
      <c r="A10" s="477" t="s">
        <v>37</v>
      </c>
      <c r="B10" s="475">
        <v>198</v>
      </c>
      <c r="C10" s="475">
        <v>164</v>
      </c>
      <c r="D10" s="475">
        <v>34</v>
      </c>
      <c r="E10" s="476"/>
      <c r="F10" s="476"/>
      <c r="G10" s="476"/>
      <c r="H10" s="476">
        <v>52.6</v>
      </c>
      <c r="I10" s="476">
        <v>21.3</v>
      </c>
      <c r="J10" s="476">
        <v>31.300000000000004</v>
      </c>
      <c r="K10" s="476">
        <v>0</v>
      </c>
      <c r="L10" s="476">
        <v>19</v>
      </c>
      <c r="M10" s="476">
        <v>21.3</v>
      </c>
      <c r="N10" s="476">
        <v>7</v>
      </c>
      <c r="O10" s="476">
        <v>24.300000000000004</v>
      </c>
    </row>
    <row r="11" spans="1:16">
      <c r="A11" s="478" t="s">
        <v>38</v>
      </c>
      <c r="B11" s="475">
        <v>105</v>
      </c>
      <c r="C11" s="480">
        <v>97</v>
      </c>
      <c r="D11" s="480">
        <v>8</v>
      </c>
      <c r="E11" s="481">
        <v>0.6</v>
      </c>
      <c r="F11" s="481">
        <v>0.4</v>
      </c>
      <c r="G11" s="481">
        <v>1</v>
      </c>
      <c r="H11" s="482">
        <v>29.900000000000002</v>
      </c>
      <c r="I11" s="482">
        <v>17.940000000000001</v>
      </c>
      <c r="J11" s="482">
        <v>11.96</v>
      </c>
      <c r="K11" s="482">
        <v>0</v>
      </c>
      <c r="L11" s="483">
        <v>16</v>
      </c>
      <c r="M11" s="483">
        <v>17.940000000000001</v>
      </c>
      <c r="N11" s="483">
        <v>6</v>
      </c>
      <c r="O11" s="483">
        <v>5.9600000000000009</v>
      </c>
    </row>
    <row r="12" spans="1:16" s="487" customFormat="1" ht="89.1" customHeight="1">
      <c r="A12" s="491" t="s">
        <v>39</v>
      </c>
      <c r="B12" s="475">
        <v>65</v>
      </c>
      <c r="C12" s="484">
        <v>53</v>
      </c>
      <c r="D12" s="484">
        <v>12</v>
      </c>
      <c r="E12" s="492">
        <v>0.6</v>
      </c>
      <c r="F12" s="492">
        <v>0.4</v>
      </c>
      <c r="G12" s="492">
        <v>1</v>
      </c>
      <c r="H12" s="485">
        <v>17.100000000000001</v>
      </c>
      <c r="I12" s="485">
        <v>0</v>
      </c>
      <c r="J12" s="485">
        <v>17.100000000000001</v>
      </c>
      <c r="K12" s="485">
        <v>0</v>
      </c>
      <c r="L12" s="486">
        <v>0</v>
      </c>
      <c r="M12" s="483">
        <v>0</v>
      </c>
      <c r="N12" s="486">
        <v>0</v>
      </c>
      <c r="O12" s="486">
        <v>17.100000000000001</v>
      </c>
      <c r="P12" s="493"/>
    </row>
    <row r="13" spans="1:16" ht="33.75">
      <c r="A13" s="478" t="s">
        <v>40</v>
      </c>
      <c r="B13" s="475">
        <v>28</v>
      </c>
      <c r="C13" s="480">
        <v>14</v>
      </c>
      <c r="D13" s="480">
        <v>14</v>
      </c>
      <c r="E13" s="481">
        <v>0.6</v>
      </c>
      <c r="F13" s="481">
        <v>0.4</v>
      </c>
      <c r="G13" s="481">
        <v>1</v>
      </c>
      <c r="H13" s="482">
        <v>5.6</v>
      </c>
      <c r="I13" s="482">
        <v>3.36</v>
      </c>
      <c r="J13" s="482">
        <v>2.2400000000000002</v>
      </c>
      <c r="K13" s="482">
        <v>0</v>
      </c>
      <c r="L13" s="483">
        <v>3</v>
      </c>
      <c r="M13" s="483">
        <v>3.3600000000000003</v>
      </c>
      <c r="N13" s="483">
        <v>1</v>
      </c>
      <c r="O13" s="483">
        <v>1.2400000000000002</v>
      </c>
    </row>
  </sheetData>
  <mergeCells count="19">
    <mergeCell ref="L6:L7"/>
    <mergeCell ref="M6:M7"/>
    <mergeCell ref="N6:N7"/>
    <mergeCell ref="H6:H7"/>
    <mergeCell ref="I6:I7"/>
    <mergeCell ref="J6:J7"/>
    <mergeCell ref="A2:O3"/>
    <mergeCell ref="A5:A7"/>
    <mergeCell ref="B5:D5"/>
    <mergeCell ref="E5:G5"/>
    <mergeCell ref="H5:K5"/>
    <mergeCell ref="L5:N5"/>
    <mergeCell ref="O5:O7"/>
    <mergeCell ref="B6:B7"/>
    <mergeCell ref="C6:D6"/>
    <mergeCell ref="E6:E7"/>
    <mergeCell ref="F6:F7"/>
    <mergeCell ref="G6:G7"/>
    <mergeCell ref="K6:K7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I11" sqref="I11"/>
    </sheetView>
  </sheetViews>
  <sheetFormatPr defaultColWidth="9" defaultRowHeight="14.25"/>
  <cols>
    <col min="1" max="1" width="11.5" style="407" customWidth="1"/>
    <col min="2" max="7" width="9" style="407"/>
    <col min="8" max="8" width="10.125" style="407" customWidth="1"/>
    <col min="9" max="9" width="9.875" style="407" customWidth="1"/>
    <col min="10" max="11" width="9" style="407"/>
    <col min="12" max="12" width="9.75" style="407" customWidth="1"/>
    <col min="13" max="13" width="9.5" style="407" customWidth="1"/>
    <col min="14" max="16384" width="9" style="407"/>
  </cols>
  <sheetData>
    <row r="1" spans="1:15">
      <c r="A1" s="526" t="s">
        <v>578</v>
      </c>
    </row>
    <row r="2" spans="1:15">
      <c r="A2" s="591" t="s">
        <v>534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>
      <c r="A3" s="591"/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</row>
    <row r="4" spans="1:15" ht="22.5">
      <c r="A4" s="470"/>
      <c r="B4" s="471"/>
      <c r="C4" s="471"/>
      <c r="D4" s="471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3"/>
    </row>
    <row r="5" spans="1:15" ht="26.1" customHeight="1">
      <c r="A5" s="592" t="s">
        <v>2</v>
      </c>
      <c r="B5" s="593" t="s">
        <v>535</v>
      </c>
      <c r="C5" s="593"/>
      <c r="D5" s="593"/>
      <c r="E5" s="590" t="s">
        <v>9</v>
      </c>
      <c r="F5" s="590"/>
      <c r="G5" s="590"/>
      <c r="H5" s="589" t="s">
        <v>569</v>
      </c>
      <c r="I5" s="589"/>
      <c r="J5" s="589"/>
      <c r="K5" s="589"/>
      <c r="L5" s="594" t="s">
        <v>536</v>
      </c>
      <c r="M5" s="594"/>
      <c r="N5" s="595"/>
      <c r="O5" s="596" t="s">
        <v>537</v>
      </c>
    </row>
    <row r="6" spans="1:15">
      <c r="A6" s="592"/>
      <c r="B6" s="593" t="s">
        <v>20</v>
      </c>
      <c r="C6" s="593" t="s">
        <v>21</v>
      </c>
      <c r="D6" s="593" t="s">
        <v>22</v>
      </c>
      <c r="E6" s="589" t="s">
        <v>24</v>
      </c>
      <c r="F6" s="589" t="s">
        <v>32</v>
      </c>
      <c r="G6" s="589" t="s">
        <v>25</v>
      </c>
      <c r="H6" s="589" t="s">
        <v>23</v>
      </c>
      <c r="I6" s="589" t="s">
        <v>24</v>
      </c>
      <c r="J6" s="589" t="s">
        <v>25</v>
      </c>
      <c r="K6" s="589" t="s">
        <v>28</v>
      </c>
      <c r="L6" s="600" t="s">
        <v>23</v>
      </c>
      <c r="M6" s="601" t="s">
        <v>24</v>
      </c>
      <c r="N6" s="602" t="s">
        <v>25</v>
      </c>
      <c r="O6" s="596"/>
    </row>
    <row r="7" spans="1:15">
      <c r="A7" s="592"/>
      <c r="B7" s="603"/>
      <c r="C7" s="603"/>
      <c r="D7" s="603"/>
      <c r="E7" s="590" t="s">
        <v>24</v>
      </c>
      <c r="F7" s="590" t="s">
        <v>32</v>
      </c>
      <c r="G7" s="590" t="s">
        <v>25</v>
      </c>
      <c r="H7" s="590"/>
      <c r="I7" s="590"/>
      <c r="J7" s="590"/>
      <c r="K7" s="589"/>
      <c r="L7" s="600"/>
      <c r="M7" s="601"/>
      <c r="N7" s="602"/>
      <c r="O7" s="596"/>
    </row>
    <row r="8" spans="1:15">
      <c r="A8" s="474" t="s">
        <v>36</v>
      </c>
      <c r="B8" s="475">
        <v>39</v>
      </c>
      <c r="C8" s="475">
        <v>36</v>
      </c>
      <c r="D8" s="475">
        <v>3</v>
      </c>
      <c r="E8" s="476"/>
      <c r="F8" s="476"/>
      <c r="G8" s="476"/>
      <c r="H8" s="476">
        <v>7.68</v>
      </c>
      <c r="I8" s="476">
        <v>4.6100000000000003</v>
      </c>
      <c r="J8" s="476">
        <v>3.07</v>
      </c>
      <c r="K8" s="476">
        <v>0</v>
      </c>
      <c r="L8" s="476">
        <v>3</v>
      </c>
      <c r="M8" s="476">
        <v>4.6100000000000003</v>
      </c>
      <c r="N8" s="476">
        <v>1</v>
      </c>
      <c r="O8" s="476">
        <v>2.0700000000000003</v>
      </c>
    </row>
    <row r="9" spans="1:15">
      <c r="A9" s="477" t="s">
        <v>37</v>
      </c>
      <c r="B9" s="475">
        <v>39</v>
      </c>
      <c r="C9" s="475">
        <v>36</v>
      </c>
      <c r="D9" s="475">
        <v>3</v>
      </c>
      <c r="E9" s="476"/>
      <c r="F9" s="476"/>
      <c r="G9" s="476"/>
      <c r="H9" s="476">
        <v>7.68</v>
      </c>
      <c r="I9" s="476">
        <v>4.6100000000000003</v>
      </c>
      <c r="J9" s="476">
        <v>3.07</v>
      </c>
      <c r="K9" s="476">
        <v>0</v>
      </c>
      <c r="L9" s="476">
        <v>3</v>
      </c>
      <c r="M9" s="476">
        <v>4.6100000000000003</v>
      </c>
      <c r="N9" s="476">
        <v>1</v>
      </c>
      <c r="O9" s="476">
        <v>2.0700000000000003</v>
      </c>
    </row>
    <row r="10" spans="1:15">
      <c r="A10" s="478" t="s">
        <v>38</v>
      </c>
      <c r="B10" s="479">
        <v>17</v>
      </c>
      <c r="C10" s="480">
        <v>17</v>
      </c>
      <c r="D10" s="480">
        <v>0</v>
      </c>
      <c r="E10" s="481">
        <v>0.6</v>
      </c>
      <c r="F10" s="481">
        <v>0.4</v>
      </c>
      <c r="G10" s="481">
        <v>1</v>
      </c>
      <c r="H10" s="482">
        <v>3.4000000000000004</v>
      </c>
      <c r="I10" s="482">
        <v>2.04</v>
      </c>
      <c r="J10" s="482">
        <v>1.36</v>
      </c>
      <c r="K10" s="482">
        <v>0</v>
      </c>
      <c r="L10" s="483">
        <v>3</v>
      </c>
      <c r="M10" s="483">
        <v>2.04</v>
      </c>
      <c r="N10" s="483">
        <v>1</v>
      </c>
      <c r="O10" s="483">
        <v>0.3600000000000001</v>
      </c>
    </row>
    <row r="11" spans="1:15">
      <c r="A11" s="478" t="s">
        <v>39</v>
      </c>
      <c r="B11" s="479">
        <v>19</v>
      </c>
      <c r="C11" s="480">
        <v>19</v>
      </c>
      <c r="D11" s="480">
        <v>0</v>
      </c>
      <c r="E11" s="481">
        <v>0.6</v>
      </c>
      <c r="F11" s="481">
        <v>0.4</v>
      </c>
      <c r="G11" s="481">
        <v>1</v>
      </c>
      <c r="H11" s="482">
        <v>3.8</v>
      </c>
      <c r="I11" s="482">
        <v>2.2799999999999998</v>
      </c>
      <c r="J11" s="482">
        <v>1.52</v>
      </c>
      <c r="K11" s="482">
        <v>0</v>
      </c>
      <c r="L11" s="483">
        <v>0</v>
      </c>
      <c r="M11" s="483">
        <v>2.2799999999999998</v>
      </c>
      <c r="N11" s="483">
        <v>0</v>
      </c>
      <c r="O11" s="483">
        <v>1.52</v>
      </c>
    </row>
    <row r="12" spans="1:15" ht="33.75">
      <c r="A12" s="478" t="s">
        <v>40</v>
      </c>
      <c r="B12" s="479">
        <v>3</v>
      </c>
      <c r="C12" s="480"/>
      <c r="D12" s="480">
        <v>3</v>
      </c>
      <c r="E12" s="481">
        <v>0.6</v>
      </c>
      <c r="F12" s="481">
        <v>0.4</v>
      </c>
      <c r="G12" s="481">
        <v>1</v>
      </c>
      <c r="H12" s="482">
        <v>0.48</v>
      </c>
      <c r="I12" s="482">
        <v>0.28999999999999998</v>
      </c>
      <c r="J12" s="482">
        <v>0.19</v>
      </c>
      <c r="K12" s="482">
        <v>0</v>
      </c>
      <c r="L12" s="483">
        <v>0</v>
      </c>
      <c r="M12" s="483">
        <v>0.28999999999999998</v>
      </c>
      <c r="N12" s="483">
        <v>0</v>
      </c>
      <c r="O12" s="483">
        <v>0.19</v>
      </c>
    </row>
  </sheetData>
  <mergeCells count="20">
    <mergeCell ref="I6:I7"/>
    <mergeCell ref="J6:J7"/>
    <mergeCell ref="K6:K7"/>
    <mergeCell ref="G6:G7"/>
    <mergeCell ref="A2:O3"/>
    <mergeCell ref="A5:A7"/>
    <mergeCell ref="B5:D5"/>
    <mergeCell ref="E5:G5"/>
    <mergeCell ref="H5:K5"/>
    <mergeCell ref="L5:N5"/>
    <mergeCell ref="O5:O7"/>
    <mergeCell ref="B6:B7"/>
    <mergeCell ref="C6:C7"/>
    <mergeCell ref="D6:D7"/>
    <mergeCell ref="E6:E7"/>
    <mergeCell ref="F6:F7"/>
    <mergeCell ref="L6:L7"/>
    <mergeCell ref="M6:M7"/>
    <mergeCell ref="N6:N7"/>
    <mergeCell ref="H6:H7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87"/>
  <sheetViews>
    <sheetView zoomScale="130" zoomScaleNormal="130" workbookViewId="0">
      <pane xSplit="2" ySplit="9" topLeftCell="C58" activePane="bottomRight" state="frozen"/>
      <selection pane="topRight"/>
      <selection pane="bottomLeft"/>
      <selection pane="bottomRight" activeCell="A9" sqref="A9:A25"/>
    </sheetView>
  </sheetViews>
  <sheetFormatPr defaultColWidth="9" defaultRowHeight="14.25" outlineLevelCol="1"/>
  <cols>
    <col min="1" max="1" width="7.625" customWidth="1"/>
    <col min="2" max="2" width="16.125" customWidth="1"/>
    <col min="3" max="3" width="8.5" style="5" customWidth="1"/>
    <col min="4" max="4" width="8.125" style="5" customWidth="1"/>
    <col min="5" max="5" width="7.5" style="6" customWidth="1"/>
    <col min="6" max="6" width="6.75" customWidth="1"/>
    <col min="7" max="7" width="7" style="5" customWidth="1"/>
    <col min="8" max="8" width="6.625" style="5" customWidth="1"/>
    <col min="9" max="9" width="7.875" style="6" customWidth="1"/>
    <col min="10" max="10" width="6.75" customWidth="1"/>
    <col min="11" max="11" width="7.625" style="5" customWidth="1"/>
    <col min="12" max="12" width="7.25" style="5" customWidth="1"/>
    <col min="13" max="13" width="7.875" style="6" customWidth="1"/>
    <col min="14" max="14" width="6.75" customWidth="1"/>
    <col min="15" max="15" width="6.875" style="5" customWidth="1" outlineLevel="1"/>
    <col min="16" max="21" width="7.5" style="257" customWidth="1" outlineLevel="1"/>
    <col min="22" max="23" width="7" style="258" customWidth="1" outlineLevel="1"/>
    <col min="24" max="24" width="7.25" style="258" customWidth="1" outlineLevel="1"/>
    <col min="25" max="25" width="9.375" style="258" customWidth="1" outlineLevel="1"/>
    <col min="26" max="26" width="7" style="258" customWidth="1" outlineLevel="1"/>
    <col min="27" max="27" width="7.5" style="258" customWidth="1" outlineLevel="1"/>
    <col min="28" max="28" width="8.5" style="6" customWidth="1"/>
    <col min="29" max="29" width="9.125" style="6" customWidth="1"/>
    <col min="30" max="30" width="8.125" customWidth="1"/>
    <col min="31" max="31" width="7.625" customWidth="1"/>
    <col min="32" max="34" width="8.125" customWidth="1"/>
    <col min="35" max="35" width="8.375" style="259" customWidth="1"/>
  </cols>
  <sheetData>
    <row r="1" spans="1:35" ht="16.5" customHeight="1">
      <c r="A1" s="604" t="s">
        <v>579</v>
      </c>
      <c r="B1" s="604"/>
      <c r="C1" s="10"/>
      <c r="D1" s="10"/>
      <c r="E1" s="11"/>
      <c r="F1" s="11"/>
      <c r="G1" s="10"/>
      <c r="H1" s="10"/>
      <c r="I1" s="11"/>
      <c r="J1" s="11"/>
      <c r="K1" s="10"/>
      <c r="L1" s="10"/>
      <c r="M1" s="11"/>
      <c r="N1" s="11"/>
      <c r="O1" s="43"/>
      <c r="P1" s="47"/>
      <c r="Q1" s="47"/>
      <c r="R1" s="47"/>
      <c r="S1" s="47"/>
      <c r="T1" s="47"/>
      <c r="U1" s="47"/>
      <c r="V1" s="263"/>
      <c r="W1" s="263"/>
      <c r="X1" s="263"/>
      <c r="Y1" s="263"/>
      <c r="Z1" s="263"/>
      <c r="AA1" s="263"/>
      <c r="AB1" s="11"/>
      <c r="AC1" s="46" t="s">
        <v>198</v>
      </c>
      <c r="AD1" s="46"/>
      <c r="AE1" s="46"/>
      <c r="AF1" s="46"/>
      <c r="AG1" s="46"/>
      <c r="AH1" s="46"/>
    </row>
    <row r="2" spans="1:35" ht="27">
      <c r="A2" s="605" t="s">
        <v>565</v>
      </c>
      <c r="B2" s="605"/>
      <c r="C2" s="605"/>
      <c r="D2" s="605"/>
      <c r="E2" s="605"/>
      <c r="F2" s="605"/>
      <c r="G2" s="605"/>
      <c r="H2" s="606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6"/>
      <c r="AE2" s="606"/>
      <c r="AF2" s="606"/>
      <c r="AG2" s="606"/>
      <c r="AH2" s="606"/>
      <c r="AI2" s="607"/>
    </row>
    <row r="3" spans="1:35" ht="14.25" customHeight="1">
      <c r="A3" s="12"/>
      <c r="B3" s="12"/>
      <c r="C3" s="9" t="s">
        <v>198</v>
      </c>
      <c r="D3" s="9"/>
      <c r="E3" s="13"/>
      <c r="F3" s="14"/>
      <c r="G3" s="9" t="s">
        <v>198</v>
      </c>
      <c r="H3" s="9"/>
      <c r="I3" s="13"/>
      <c r="J3" s="14"/>
      <c r="K3" s="9"/>
      <c r="L3" s="9"/>
      <c r="M3" s="9"/>
      <c r="N3" s="9"/>
      <c r="O3" s="43"/>
      <c r="P3" s="47"/>
      <c r="Q3" s="47"/>
      <c r="R3" s="47"/>
      <c r="S3" s="47"/>
      <c r="T3" s="47"/>
      <c r="U3" s="47"/>
      <c r="V3" s="263"/>
      <c r="W3" s="263"/>
      <c r="X3" s="263"/>
      <c r="Y3" s="263"/>
      <c r="Z3" s="263"/>
      <c r="AA3" s="263"/>
      <c r="AB3" s="13" t="s">
        <v>198</v>
      </c>
      <c r="AC3" s="46"/>
      <c r="AD3" s="46"/>
      <c r="AE3" s="46"/>
      <c r="AF3" s="46"/>
      <c r="AG3" s="46"/>
      <c r="AH3" s="46"/>
    </row>
    <row r="4" spans="1:35" s="1" customFormat="1" ht="26.25" customHeight="1">
      <c r="A4" s="628" t="s">
        <v>199</v>
      </c>
      <c r="B4" s="628"/>
      <c r="C4" s="608" t="s">
        <v>426</v>
      </c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10"/>
      <c r="O4" s="632" t="s">
        <v>340</v>
      </c>
      <c r="P4" s="611" t="s">
        <v>430</v>
      </c>
      <c r="Q4" s="612"/>
      <c r="R4" s="612"/>
      <c r="S4" s="612"/>
      <c r="T4" s="612"/>
      <c r="U4" s="612"/>
      <c r="V4" s="611" t="s">
        <v>341</v>
      </c>
      <c r="W4" s="612"/>
      <c r="X4" s="612"/>
      <c r="Y4" s="612"/>
      <c r="Z4" s="612"/>
      <c r="AA4" s="612"/>
      <c r="AB4" s="613" t="s">
        <v>431</v>
      </c>
      <c r="AC4" s="614"/>
      <c r="AD4" s="614"/>
      <c r="AE4" s="613" t="s">
        <v>432</v>
      </c>
      <c r="AF4" s="614"/>
      <c r="AG4" s="614"/>
      <c r="AH4" s="615" t="s">
        <v>342</v>
      </c>
      <c r="AI4" s="616" t="s">
        <v>200</v>
      </c>
    </row>
    <row r="5" spans="1:35" s="2" customFormat="1" ht="23.1" customHeight="1">
      <c r="A5" s="628"/>
      <c r="B5" s="628"/>
      <c r="C5" s="619" t="s">
        <v>23</v>
      </c>
      <c r="D5" s="620"/>
      <c r="E5" s="620"/>
      <c r="F5" s="621"/>
      <c r="G5" s="619" t="s">
        <v>428</v>
      </c>
      <c r="H5" s="620"/>
      <c r="I5" s="620"/>
      <c r="J5" s="621"/>
      <c r="K5" s="619" t="s">
        <v>346</v>
      </c>
      <c r="L5" s="620"/>
      <c r="M5" s="620"/>
      <c r="N5" s="621"/>
      <c r="O5" s="633"/>
      <c r="P5" s="617" t="s">
        <v>427</v>
      </c>
      <c r="Q5" s="618"/>
      <c r="R5" s="618"/>
      <c r="S5" s="617" t="s">
        <v>202</v>
      </c>
      <c r="T5" s="618"/>
      <c r="U5" s="618"/>
      <c r="V5" s="617" t="s">
        <v>427</v>
      </c>
      <c r="W5" s="618"/>
      <c r="X5" s="618"/>
      <c r="Y5" s="617" t="s">
        <v>202</v>
      </c>
      <c r="Z5" s="618"/>
      <c r="AA5" s="618"/>
      <c r="AB5" s="624" t="s">
        <v>23</v>
      </c>
      <c r="AC5" s="630" t="s">
        <v>427</v>
      </c>
      <c r="AD5" s="622" t="s">
        <v>202</v>
      </c>
      <c r="AE5" s="624" t="s">
        <v>23</v>
      </c>
      <c r="AF5" s="622" t="s">
        <v>427</v>
      </c>
      <c r="AG5" s="626" t="s">
        <v>202</v>
      </c>
      <c r="AH5" s="615"/>
      <c r="AI5" s="616"/>
    </row>
    <row r="6" spans="1:35" s="1" customFormat="1" ht="27.75" customHeight="1">
      <c r="A6" s="629"/>
      <c r="B6" s="628"/>
      <c r="C6" s="16" t="s">
        <v>23</v>
      </c>
      <c r="D6" s="16" t="s">
        <v>24</v>
      </c>
      <c r="E6" s="17" t="s">
        <v>25</v>
      </c>
      <c r="F6" s="17" t="s">
        <v>194</v>
      </c>
      <c r="G6" s="16" t="s">
        <v>23</v>
      </c>
      <c r="H6" s="16" t="s">
        <v>24</v>
      </c>
      <c r="I6" s="17" t="s">
        <v>25</v>
      </c>
      <c r="J6" s="17" t="s">
        <v>194</v>
      </c>
      <c r="K6" s="16" t="s">
        <v>23</v>
      </c>
      <c r="L6" s="16" t="s">
        <v>24</v>
      </c>
      <c r="M6" s="17" t="s">
        <v>25</v>
      </c>
      <c r="N6" s="17" t="s">
        <v>194</v>
      </c>
      <c r="O6" s="634"/>
      <c r="P6" s="264" t="s">
        <v>23</v>
      </c>
      <c r="Q6" s="264" t="s">
        <v>429</v>
      </c>
      <c r="R6" s="264" t="s">
        <v>25</v>
      </c>
      <c r="S6" s="264" t="s">
        <v>23</v>
      </c>
      <c r="T6" s="264" t="s">
        <v>429</v>
      </c>
      <c r="U6" s="264" t="s">
        <v>25</v>
      </c>
      <c r="V6" s="264" t="s">
        <v>23</v>
      </c>
      <c r="W6" s="264" t="s">
        <v>429</v>
      </c>
      <c r="X6" s="264" t="s">
        <v>25</v>
      </c>
      <c r="Y6" s="264" t="s">
        <v>23</v>
      </c>
      <c r="Z6" s="264" t="s">
        <v>429</v>
      </c>
      <c r="AA6" s="264" t="s">
        <v>25</v>
      </c>
      <c r="AB6" s="625"/>
      <c r="AC6" s="631"/>
      <c r="AD6" s="623" t="s">
        <v>25</v>
      </c>
      <c r="AE6" s="625"/>
      <c r="AF6" s="623"/>
      <c r="AG6" s="627"/>
      <c r="AH6" s="615"/>
      <c r="AI6" s="616"/>
    </row>
    <row r="7" spans="1:35" s="1" customFormat="1" ht="10.5">
      <c r="A7" s="635" t="s">
        <v>204</v>
      </c>
      <c r="B7" s="635"/>
      <c r="C7" s="21">
        <v>17237.240000000002</v>
      </c>
      <c r="D7" s="21">
        <v>7370.829999999999</v>
      </c>
      <c r="E7" s="21">
        <v>9866.41</v>
      </c>
      <c r="F7" s="21">
        <v>0</v>
      </c>
      <c r="G7" s="21">
        <v>3195</v>
      </c>
      <c r="H7" s="21">
        <v>1843.52</v>
      </c>
      <c r="I7" s="21">
        <v>1351.48</v>
      </c>
      <c r="J7" s="21">
        <v>0</v>
      </c>
      <c r="K7" s="21">
        <v>14042.240000000002</v>
      </c>
      <c r="L7" s="21">
        <v>5527.3099999999995</v>
      </c>
      <c r="M7" s="21">
        <v>8514.93</v>
      </c>
      <c r="N7" s="21">
        <v>0</v>
      </c>
      <c r="O7" s="21">
        <v>924.7800000000002</v>
      </c>
      <c r="P7" s="21">
        <v>3030.2200000000003</v>
      </c>
      <c r="Q7" s="21">
        <v>1843.52</v>
      </c>
      <c r="R7" s="21">
        <v>1186.6999999999998</v>
      </c>
      <c r="S7" s="21">
        <v>13282.24</v>
      </c>
      <c r="T7" s="21">
        <v>5527.3099999999995</v>
      </c>
      <c r="U7" s="21">
        <v>7754.93</v>
      </c>
      <c r="V7" s="21">
        <v>2956.4</v>
      </c>
      <c r="W7" s="21">
        <v>1861.4</v>
      </c>
      <c r="X7" s="21">
        <v>1095</v>
      </c>
      <c r="Y7" s="21">
        <v>12760.019999999999</v>
      </c>
      <c r="Z7" s="21">
        <v>5664.02</v>
      </c>
      <c r="AA7" s="21">
        <v>7096</v>
      </c>
      <c r="AB7" s="24">
        <v>596.03999999999985</v>
      </c>
      <c r="AC7" s="24">
        <v>73.82000000000005</v>
      </c>
      <c r="AD7" s="21">
        <v>522.2199999999998</v>
      </c>
      <c r="AE7" s="21">
        <v>1095.0199999999998</v>
      </c>
      <c r="AF7" s="21">
        <v>128.68</v>
      </c>
      <c r="AG7" s="21">
        <v>966.33999999999992</v>
      </c>
      <c r="AH7" s="21">
        <v>498.97999999999996</v>
      </c>
      <c r="AI7" s="267"/>
    </row>
    <row r="8" spans="1:35" s="1" customFormat="1" ht="15" customHeight="1">
      <c r="A8" s="635" t="s">
        <v>205</v>
      </c>
      <c r="B8" s="635"/>
      <c r="C8" s="21">
        <v>6353.3300000000008</v>
      </c>
      <c r="D8" s="21">
        <v>3042.7199999999993</v>
      </c>
      <c r="E8" s="21">
        <v>3310.61</v>
      </c>
      <c r="F8" s="21">
        <v>0</v>
      </c>
      <c r="G8" s="21">
        <v>1494.1999999999998</v>
      </c>
      <c r="H8" s="21">
        <v>896.52</v>
      </c>
      <c r="I8" s="21">
        <v>597.67999999999995</v>
      </c>
      <c r="J8" s="21">
        <v>0</v>
      </c>
      <c r="K8" s="21">
        <v>4859.13</v>
      </c>
      <c r="L8" s="21">
        <v>2146.2000000000003</v>
      </c>
      <c r="M8" s="21">
        <v>2712.93</v>
      </c>
      <c r="N8" s="21">
        <v>0</v>
      </c>
      <c r="O8" s="21">
        <v>699.6600000000002</v>
      </c>
      <c r="P8" s="21">
        <v>1329.4199999999998</v>
      </c>
      <c r="Q8" s="21">
        <v>896.52</v>
      </c>
      <c r="R8" s="21">
        <v>432.89999999999992</v>
      </c>
      <c r="S8" s="21">
        <v>4324.25</v>
      </c>
      <c r="T8" s="21">
        <v>2146.2000000000003</v>
      </c>
      <c r="U8" s="21">
        <v>2178.0500000000002</v>
      </c>
      <c r="V8" s="21">
        <v>1255.3999999999999</v>
      </c>
      <c r="W8" s="21">
        <v>914.4</v>
      </c>
      <c r="X8" s="21">
        <v>341</v>
      </c>
      <c r="Y8" s="21">
        <v>3789.9599999999996</v>
      </c>
      <c r="Z8" s="21">
        <v>2238.96</v>
      </c>
      <c r="AA8" s="21">
        <v>1551</v>
      </c>
      <c r="AB8" s="24">
        <v>608.31000000000017</v>
      </c>
      <c r="AC8" s="24">
        <v>74.020000000000053</v>
      </c>
      <c r="AD8" s="21">
        <v>534.29000000000019</v>
      </c>
      <c r="AE8" s="21">
        <v>1051.48</v>
      </c>
      <c r="AF8" s="21">
        <v>128.36000000000001</v>
      </c>
      <c r="AG8" s="21">
        <v>923.12000000000023</v>
      </c>
      <c r="AH8" s="21">
        <v>443.16999999999996</v>
      </c>
      <c r="AI8" s="267"/>
    </row>
    <row r="9" spans="1:35" s="3" customFormat="1" ht="10.5">
      <c r="A9" s="636" t="s">
        <v>206</v>
      </c>
      <c r="B9" s="23" t="s">
        <v>33</v>
      </c>
      <c r="C9" s="21">
        <v>932.42</v>
      </c>
      <c r="D9" s="21">
        <v>499.08000000000004</v>
      </c>
      <c r="E9" s="24">
        <v>433.34000000000003</v>
      </c>
      <c r="F9" s="24">
        <v>0</v>
      </c>
      <c r="G9" s="24">
        <v>566.19999999999993</v>
      </c>
      <c r="H9" s="24">
        <v>339.72</v>
      </c>
      <c r="I9" s="24">
        <v>226.47999999999996</v>
      </c>
      <c r="J9" s="24">
        <v>0</v>
      </c>
      <c r="K9" s="24">
        <v>366.22</v>
      </c>
      <c r="L9" s="24">
        <v>159.35999999999999</v>
      </c>
      <c r="M9" s="24">
        <v>206.86</v>
      </c>
      <c r="N9" s="24">
        <v>0</v>
      </c>
      <c r="O9" s="24">
        <v>440.75</v>
      </c>
      <c r="P9" s="24">
        <v>466.09999999999997</v>
      </c>
      <c r="Q9" s="24">
        <v>339.72</v>
      </c>
      <c r="R9" s="24">
        <v>126.38</v>
      </c>
      <c r="S9" s="24">
        <v>25.570000000000046</v>
      </c>
      <c r="T9" s="24">
        <v>159.35999999999999</v>
      </c>
      <c r="U9" s="24">
        <v>-133.78999999999996</v>
      </c>
      <c r="V9" s="24">
        <v>413.51999999999992</v>
      </c>
      <c r="W9" s="24">
        <v>347.51999999999992</v>
      </c>
      <c r="X9" s="24">
        <v>66</v>
      </c>
      <c r="Y9" s="24">
        <v>348.67999999999995</v>
      </c>
      <c r="Z9" s="24">
        <v>205.67999999999998</v>
      </c>
      <c r="AA9" s="24">
        <v>143</v>
      </c>
      <c r="AB9" s="24">
        <v>-270.52999999999997</v>
      </c>
      <c r="AC9" s="24">
        <v>52.580000000000027</v>
      </c>
      <c r="AD9" s="24">
        <v>-323.10999999999996</v>
      </c>
      <c r="AE9" s="24">
        <v>86.400000000000034</v>
      </c>
      <c r="AF9" s="24">
        <v>26.240000000000009</v>
      </c>
      <c r="AG9" s="24">
        <v>60.160000000000025</v>
      </c>
      <c r="AH9" s="24">
        <v>356.92999999999995</v>
      </c>
      <c r="AI9" s="268"/>
    </row>
    <row r="10" spans="1:35" s="79" customFormat="1" ht="11.25">
      <c r="A10" s="637"/>
      <c r="B10" s="26" t="s">
        <v>207</v>
      </c>
      <c r="C10" s="27">
        <v>130.39999999999998</v>
      </c>
      <c r="D10" s="27">
        <v>78.239999999999995</v>
      </c>
      <c r="E10" s="27">
        <v>52.16</v>
      </c>
      <c r="F10" s="27">
        <v>0</v>
      </c>
      <c r="G10" s="27">
        <v>130.39999999999998</v>
      </c>
      <c r="H10" s="27">
        <v>78.239999999999995</v>
      </c>
      <c r="I10" s="27">
        <v>52.16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45">
        <v>86</v>
      </c>
      <c r="P10" s="265">
        <v>103.69999999999999</v>
      </c>
      <c r="Q10" s="265">
        <v>78.239999999999995</v>
      </c>
      <c r="R10" s="265">
        <v>25.459999999999997</v>
      </c>
      <c r="S10" s="265">
        <v>-59.3</v>
      </c>
      <c r="T10" s="265">
        <v>0</v>
      </c>
      <c r="U10" s="265">
        <v>-59.3</v>
      </c>
      <c r="V10" s="359">
        <v>78.239999999999995</v>
      </c>
      <c r="W10" s="359">
        <v>78.239999999999995</v>
      </c>
      <c r="X10" s="266">
        <v>0</v>
      </c>
      <c r="Y10" s="266">
        <v>0</v>
      </c>
      <c r="Z10" s="27">
        <v>0</v>
      </c>
      <c r="AA10" s="266">
        <v>0</v>
      </c>
      <c r="AB10" s="28">
        <v>-33.840000000000003</v>
      </c>
      <c r="AC10" s="28">
        <v>25.459999999999994</v>
      </c>
      <c r="AD10" s="27">
        <v>-59.3</v>
      </c>
      <c r="AE10" s="27">
        <v>0</v>
      </c>
      <c r="AF10" s="27">
        <v>0</v>
      </c>
      <c r="AG10" s="27">
        <v>0</v>
      </c>
      <c r="AH10" s="27">
        <v>33.840000000000003</v>
      </c>
      <c r="AI10" s="269"/>
    </row>
    <row r="11" spans="1:35" s="79" customFormat="1" ht="11.25">
      <c r="A11" s="637"/>
      <c r="B11" s="26" t="s">
        <v>208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45">
        <v>33.319999999999993</v>
      </c>
      <c r="P11" s="265">
        <v>-0.69999999999999896</v>
      </c>
      <c r="Q11" s="265">
        <v>0</v>
      </c>
      <c r="R11" s="265">
        <v>-0.69999999999999896</v>
      </c>
      <c r="S11" s="265">
        <v>-32.619999999999997</v>
      </c>
      <c r="T11" s="265">
        <v>0</v>
      </c>
      <c r="U11" s="265">
        <v>-32.619999999999997</v>
      </c>
      <c r="V11" s="359">
        <v>0</v>
      </c>
      <c r="W11" s="359">
        <v>0</v>
      </c>
      <c r="X11" s="266">
        <v>0</v>
      </c>
      <c r="Y11" s="266">
        <v>0</v>
      </c>
      <c r="Z11" s="27">
        <v>0</v>
      </c>
      <c r="AA11" s="266">
        <v>0</v>
      </c>
      <c r="AB11" s="28">
        <v>-33.319999999999993</v>
      </c>
      <c r="AC11" s="28">
        <v>-0.69999999999999896</v>
      </c>
      <c r="AD11" s="27">
        <v>-32.619999999999997</v>
      </c>
      <c r="AE11" s="27">
        <v>0</v>
      </c>
      <c r="AF11" s="27">
        <v>0</v>
      </c>
      <c r="AG11" s="27">
        <v>0</v>
      </c>
      <c r="AH11" s="27">
        <v>33.319999999999993</v>
      </c>
      <c r="AI11" s="269"/>
    </row>
    <row r="12" spans="1:35" s="79" customFormat="1" ht="11.25">
      <c r="A12" s="637"/>
      <c r="B12" s="260" t="s">
        <v>209</v>
      </c>
      <c r="C12" s="27">
        <v>132.19999999999999</v>
      </c>
      <c r="D12" s="27">
        <v>79.319999999999993</v>
      </c>
      <c r="E12" s="27">
        <v>52.88</v>
      </c>
      <c r="F12" s="27">
        <v>0</v>
      </c>
      <c r="G12" s="27">
        <v>132.19999999999999</v>
      </c>
      <c r="H12" s="27">
        <v>79.319999999999993</v>
      </c>
      <c r="I12" s="27">
        <v>52.88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45">
        <v>95.62</v>
      </c>
      <c r="P12" s="265">
        <v>74.900000000000006</v>
      </c>
      <c r="Q12" s="265">
        <v>79.319999999999993</v>
      </c>
      <c r="R12" s="265">
        <v>-4.4199999999999946</v>
      </c>
      <c r="S12" s="265">
        <v>-38.32</v>
      </c>
      <c r="T12" s="265">
        <v>0</v>
      </c>
      <c r="U12" s="265">
        <v>-38.32</v>
      </c>
      <c r="V12" s="359">
        <v>117.91999999999999</v>
      </c>
      <c r="W12" s="359">
        <v>79.919999999999987</v>
      </c>
      <c r="X12" s="266">
        <v>38</v>
      </c>
      <c r="Y12" s="266">
        <v>0</v>
      </c>
      <c r="Z12" s="27">
        <v>0</v>
      </c>
      <c r="AA12" s="266">
        <v>0</v>
      </c>
      <c r="AB12" s="28">
        <v>-81.339999999999975</v>
      </c>
      <c r="AC12" s="28">
        <v>-43.019999999999982</v>
      </c>
      <c r="AD12" s="27">
        <v>-38.32</v>
      </c>
      <c r="AE12" s="27">
        <v>0</v>
      </c>
      <c r="AF12" s="27">
        <v>0</v>
      </c>
      <c r="AG12" s="27">
        <v>0</v>
      </c>
      <c r="AH12" s="27">
        <v>81.339999999999975</v>
      </c>
      <c r="AI12" s="269"/>
    </row>
    <row r="13" spans="1:35" s="1" customFormat="1" ht="36" customHeight="1">
      <c r="A13" s="637"/>
      <c r="B13" s="29" t="s">
        <v>210</v>
      </c>
      <c r="C13" s="27">
        <v>41.28</v>
      </c>
      <c r="D13" s="27">
        <v>19.8</v>
      </c>
      <c r="E13" s="27">
        <v>21.48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41.28</v>
      </c>
      <c r="L13" s="27">
        <v>19.8</v>
      </c>
      <c r="M13" s="27">
        <v>21.48</v>
      </c>
      <c r="N13" s="28">
        <v>0</v>
      </c>
      <c r="O13" s="45">
        <v>9.08</v>
      </c>
      <c r="P13" s="265">
        <v>0</v>
      </c>
      <c r="Q13" s="265">
        <v>0</v>
      </c>
      <c r="R13" s="265">
        <v>0</v>
      </c>
      <c r="S13" s="265">
        <v>32.200000000000003</v>
      </c>
      <c r="T13" s="265">
        <v>19.8</v>
      </c>
      <c r="U13" s="265">
        <v>12.4</v>
      </c>
      <c r="V13" s="359">
        <v>10</v>
      </c>
      <c r="W13" s="359">
        <v>0</v>
      </c>
      <c r="X13" s="266">
        <v>10</v>
      </c>
      <c r="Y13" s="266">
        <v>66.8</v>
      </c>
      <c r="Z13" s="27">
        <v>19.8</v>
      </c>
      <c r="AA13" s="266">
        <v>47</v>
      </c>
      <c r="AB13" s="28">
        <v>-44.599999999999994</v>
      </c>
      <c r="AC13" s="28">
        <v>-10</v>
      </c>
      <c r="AD13" s="27">
        <v>-34.599999999999994</v>
      </c>
      <c r="AE13" s="27">
        <v>0</v>
      </c>
      <c r="AF13" s="27">
        <v>0</v>
      </c>
      <c r="AG13" s="27">
        <v>0</v>
      </c>
      <c r="AH13" s="27">
        <v>44.599999999999994</v>
      </c>
      <c r="AI13" s="267"/>
    </row>
    <row r="14" spans="1:35" s="1" customFormat="1" ht="29.1" customHeight="1">
      <c r="A14" s="637"/>
      <c r="B14" s="29" t="s">
        <v>211</v>
      </c>
      <c r="C14" s="27">
        <v>84.91</v>
      </c>
      <c r="D14" s="27">
        <v>37.92</v>
      </c>
      <c r="E14" s="27">
        <v>46.989999999999995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84.91</v>
      </c>
      <c r="L14" s="27">
        <v>37.92</v>
      </c>
      <c r="M14" s="27">
        <v>46.989999999999995</v>
      </c>
      <c r="N14" s="28">
        <v>0</v>
      </c>
      <c r="O14" s="45">
        <v>12.26</v>
      </c>
      <c r="P14" s="265">
        <v>0</v>
      </c>
      <c r="Q14" s="265">
        <v>0</v>
      </c>
      <c r="R14" s="265">
        <v>0</v>
      </c>
      <c r="S14" s="265">
        <v>72.650000000000006</v>
      </c>
      <c r="T14" s="265">
        <v>37.92</v>
      </c>
      <c r="U14" s="265">
        <v>34.729999999999997</v>
      </c>
      <c r="V14" s="359">
        <v>0</v>
      </c>
      <c r="W14" s="359">
        <v>0</v>
      </c>
      <c r="X14" s="266">
        <v>0</v>
      </c>
      <c r="Y14" s="266">
        <v>73.44</v>
      </c>
      <c r="Z14" s="27">
        <v>37.44</v>
      </c>
      <c r="AA14" s="266">
        <v>36</v>
      </c>
      <c r="AB14" s="28">
        <v>-0.78999999999999204</v>
      </c>
      <c r="AC14" s="28">
        <v>0</v>
      </c>
      <c r="AD14" s="27">
        <v>-0.78999999999999204</v>
      </c>
      <c r="AE14" s="27">
        <v>0</v>
      </c>
      <c r="AF14" s="27">
        <v>0</v>
      </c>
      <c r="AG14" s="27">
        <v>0</v>
      </c>
      <c r="AH14" s="27">
        <v>0.78999999999999204</v>
      </c>
      <c r="AI14" s="267"/>
    </row>
    <row r="15" spans="1:35" s="1" customFormat="1" ht="18.75" customHeight="1">
      <c r="A15" s="637"/>
      <c r="B15" s="29" t="s">
        <v>212</v>
      </c>
      <c r="C15" s="27">
        <v>29.8</v>
      </c>
      <c r="D15" s="27">
        <v>12.84</v>
      </c>
      <c r="E15" s="27">
        <v>16.96</v>
      </c>
      <c r="F15" s="27">
        <v>0</v>
      </c>
      <c r="G15" s="27">
        <v>4.5999999999999996</v>
      </c>
      <c r="H15" s="27">
        <v>2.76</v>
      </c>
      <c r="I15" s="27">
        <v>1.84</v>
      </c>
      <c r="J15" s="27">
        <v>0</v>
      </c>
      <c r="K15" s="27">
        <v>25.2</v>
      </c>
      <c r="L15" s="27">
        <v>10.08</v>
      </c>
      <c r="M15" s="27">
        <v>15.12</v>
      </c>
      <c r="N15" s="28">
        <v>0</v>
      </c>
      <c r="O15" s="45">
        <v>-0.24999999999999789</v>
      </c>
      <c r="P15" s="265">
        <v>4.6999999999999975</v>
      </c>
      <c r="Q15" s="265">
        <v>2.76</v>
      </c>
      <c r="R15" s="265">
        <v>1.9399999999999979</v>
      </c>
      <c r="S15" s="265">
        <v>25.35</v>
      </c>
      <c r="T15" s="265">
        <v>10.08</v>
      </c>
      <c r="U15" s="265">
        <v>15.27</v>
      </c>
      <c r="V15" s="359">
        <v>5.76</v>
      </c>
      <c r="W15" s="359">
        <v>2.76</v>
      </c>
      <c r="X15" s="266">
        <v>3</v>
      </c>
      <c r="Y15" s="266">
        <v>19.079999999999998</v>
      </c>
      <c r="Z15" s="27">
        <v>10.08</v>
      </c>
      <c r="AA15" s="266">
        <v>9</v>
      </c>
      <c r="AB15" s="28">
        <v>5.2100000000000009</v>
      </c>
      <c r="AC15" s="28">
        <v>-1.0600000000000023</v>
      </c>
      <c r="AD15" s="27">
        <v>6.2700000000000031</v>
      </c>
      <c r="AE15" s="27">
        <v>5.2100000000000009</v>
      </c>
      <c r="AF15" s="27">
        <v>0</v>
      </c>
      <c r="AG15" s="27">
        <v>5.2100000000000009</v>
      </c>
      <c r="AH15" s="27">
        <v>0</v>
      </c>
      <c r="AI15" s="267"/>
    </row>
    <row r="16" spans="1:35" s="1" customFormat="1" ht="11.25">
      <c r="A16" s="637"/>
      <c r="B16" s="29" t="s">
        <v>213</v>
      </c>
      <c r="C16" s="27">
        <v>40.35</v>
      </c>
      <c r="D16" s="27">
        <v>20.04</v>
      </c>
      <c r="E16" s="27">
        <v>20.310000000000002</v>
      </c>
      <c r="F16" s="27">
        <v>0</v>
      </c>
      <c r="G16" s="27">
        <v>5.6</v>
      </c>
      <c r="H16" s="27">
        <v>3.36</v>
      </c>
      <c r="I16" s="27">
        <v>2.2400000000000002</v>
      </c>
      <c r="J16" s="27">
        <v>0</v>
      </c>
      <c r="K16" s="27">
        <v>34.75</v>
      </c>
      <c r="L16" s="27">
        <v>16.68</v>
      </c>
      <c r="M16" s="27">
        <v>18.07</v>
      </c>
      <c r="N16" s="28">
        <v>0</v>
      </c>
      <c r="O16" s="45">
        <v>61</v>
      </c>
      <c r="P16" s="265">
        <v>4.0999999999999996</v>
      </c>
      <c r="Q16" s="265">
        <v>3.36</v>
      </c>
      <c r="R16" s="265">
        <v>0.74000000000000021</v>
      </c>
      <c r="S16" s="265">
        <v>-24.75</v>
      </c>
      <c r="T16" s="265">
        <v>16.68</v>
      </c>
      <c r="U16" s="265">
        <v>-41.43</v>
      </c>
      <c r="V16" s="359">
        <v>13.559999999999999</v>
      </c>
      <c r="W16" s="359">
        <v>10.559999999999999</v>
      </c>
      <c r="X16" s="266">
        <v>3</v>
      </c>
      <c r="Y16" s="266">
        <v>83.47999999999999</v>
      </c>
      <c r="Z16" s="27">
        <v>63.48</v>
      </c>
      <c r="AA16" s="266">
        <v>20</v>
      </c>
      <c r="AB16" s="28">
        <v>-117.68999999999998</v>
      </c>
      <c r="AC16" s="28">
        <v>-9.4599999999999991</v>
      </c>
      <c r="AD16" s="27">
        <v>-108.22999999999999</v>
      </c>
      <c r="AE16" s="27">
        <v>0</v>
      </c>
      <c r="AF16" s="27">
        <v>0</v>
      </c>
      <c r="AG16" s="27">
        <v>0</v>
      </c>
      <c r="AH16" s="27">
        <v>117.68999999999998</v>
      </c>
      <c r="AI16" s="267"/>
    </row>
    <row r="17" spans="1:35" s="1" customFormat="1" ht="21">
      <c r="A17" s="637"/>
      <c r="B17" s="29" t="s">
        <v>214</v>
      </c>
      <c r="C17" s="27">
        <v>70.160000000000011</v>
      </c>
      <c r="D17" s="27">
        <v>30.48</v>
      </c>
      <c r="E17" s="27">
        <v>39.680000000000007</v>
      </c>
      <c r="F17" s="27">
        <v>0</v>
      </c>
      <c r="G17" s="27">
        <v>2.4</v>
      </c>
      <c r="H17" s="27">
        <v>1.44</v>
      </c>
      <c r="I17" s="27">
        <v>0.96</v>
      </c>
      <c r="J17" s="27">
        <v>0</v>
      </c>
      <c r="K17" s="27">
        <v>67.760000000000005</v>
      </c>
      <c r="L17" s="27">
        <v>29.04</v>
      </c>
      <c r="M17" s="27">
        <v>38.720000000000006</v>
      </c>
      <c r="N17" s="28">
        <v>0</v>
      </c>
      <c r="O17" s="45">
        <v>12.14</v>
      </c>
      <c r="P17" s="265">
        <v>1.9</v>
      </c>
      <c r="Q17" s="265">
        <v>1.44</v>
      </c>
      <c r="R17" s="265">
        <v>0.45999999999999996</v>
      </c>
      <c r="S17" s="265">
        <v>56.120000000000005</v>
      </c>
      <c r="T17" s="265">
        <v>29.04</v>
      </c>
      <c r="U17" s="265">
        <v>27.080000000000005</v>
      </c>
      <c r="V17" s="359">
        <v>2.4400000000000004</v>
      </c>
      <c r="W17" s="359">
        <v>1.4400000000000002</v>
      </c>
      <c r="X17" s="266">
        <v>1</v>
      </c>
      <c r="Y17" s="266">
        <v>50.04</v>
      </c>
      <c r="Z17" s="27">
        <v>29.04</v>
      </c>
      <c r="AA17" s="266">
        <v>21</v>
      </c>
      <c r="AB17" s="28">
        <v>5.5400000000000054</v>
      </c>
      <c r="AC17" s="28">
        <v>-0.54000000000000026</v>
      </c>
      <c r="AD17" s="27">
        <v>6.0800000000000054</v>
      </c>
      <c r="AE17" s="27">
        <v>5.5400000000000054</v>
      </c>
      <c r="AF17" s="27">
        <v>0</v>
      </c>
      <c r="AG17" s="27">
        <v>5.5400000000000054</v>
      </c>
      <c r="AH17" s="27">
        <v>0</v>
      </c>
      <c r="AI17" s="267"/>
    </row>
    <row r="18" spans="1:35" s="1" customFormat="1" ht="18" customHeight="1">
      <c r="A18" s="637"/>
      <c r="B18" s="26" t="s">
        <v>215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8">
        <v>0</v>
      </c>
      <c r="O18" s="45">
        <v>42.55</v>
      </c>
      <c r="P18" s="265">
        <v>0</v>
      </c>
      <c r="Q18" s="265">
        <v>0</v>
      </c>
      <c r="R18" s="265">
        <v>0</v>
      </c>
      <c r="S18" s="265">
        <v>-42.55</v>
      </c>
      <c r="T18" s="265">
        <v>0</v>
      </c>
      <c r="U18" s="265">
        <v>-42.55</v>
      </c>
      <c r="V18" s="359">
        <v>0</v>
      </c>
      <c r="W18" s="359">
        <v>0</v>
      </c>
      <c r="X18" s="266">
        <v>0</v>
      </c>
      <c r="Y18" s="266">
        <v>0</v>
      </c>
      <c r="Z18" s="27">
        <v>0</v>
      </c>
      <c r="AA18" s="266">
        <v>0</v>
      </c>
      <c r="AB18" s="28">
        <v>-42.55</v>
      </c>
      <c r="AC18" s="28">
        <v>0</v>
      </c>
      <c r="AD18" s="27">
        <v>-42.55</v>
      </c>
      <c r="AE18" s="27">
        <v>0</v>
      </c>
      <c r="AF18" s="27">
        <v>0</v>
      </c>
      <c r="AG18" s="27">
        <v>0</v>
      </c>
      <c r="AH18" s="27">
        <v>42.55</v>
      </c>
      <c r="AI18" s="267"/>
    </row>
    <row r="19" spans="1:35" s="1" customFormat="1" ht="15" customHeight="1">
      <c r="A19" s="637"/>
      <c r="B19" s="29" t="s">
        <v>216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8">
        <v>0</v>
      </c>
      <c r="O19" s="45">
        <v>0</v>
      </c>
      <c r="P19" s="265">
        <v>0</v>
      </c>
      <c r="Q19" s="265">
        <v>0</v>
      </c>
      <c r="R19" s="265">
        <v>0</v>
      </c>
      <c r="S19" s="265">
        <v>0</v>
      </c>
      <c r="T19" s="265">
        <v>0</v>
      </c>
      <c r="U19" s="265">
        <v>0</v>
      </c>
      <c r="V19" s="359">
        <v>0</v>
      </c>
      <c r="W19" s="359">
        <v>0</v>
      </c>
      <c r="X19" s="266">
        <v>0</v>
      </c>
      <c r="Y19" s="266">
        <v>0</v>
      </c>
      <c r="Z19" s="27">
        <v>0</v>
      </c>
      <c r="AA19" s="266">
        <v>0</v>
      </c>
      <c r="AB19" s="28">
        <v>0</v>
      </c>
      <c r="AC19" s="28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67"/>
    </row>
    <row r="20" spans="1:35" s="1" customFormat="1" ht="33" customHeight="1">
      <c r="A20" s="637"/>
      <c r="B20" s="166" t="s">
        <v>217</v>
      </c>
      <c r="C20" s="27">
        <v>38.120000000000005</v>
      </c>
      <c r="D20" s="27">
        <v>17.399999999999999</v>
      </c>
      <c r="E20" s="27">
        <v>20.720000000000002</v>
      </c>
      <c r="F20" s="27">
        <v>0</v>
      </c>
      <c r="G20" s="27">
        <v>6.2</v>
      </c>
      <c r="H20" s="27">
        <v>3.72</v>
      </c>
      <c r="I20" s="27">
        <v>2.48</v>
      </c>
      <c r="J20" s="27">
        <v>0</v>
      </c>
      <c r="K20" s="27">
        <v>31.92</v>
      </c>
      <c r="L20" s="27">
        <v>13.68</v>
      </c>
      <c r="M20" s="27">
        <v>18.240000000000002</v>
      </c>
      <c r="N20" s="28">
        <v>0</v>
      </c>
      <c r="O20" s="45">
        <v>6.42</v>
      </c>
      <c r="P20" s="265">
        <v>5.8000000000000007</v>
      </c>
      <c r="Q20" s="265">
        <v>3.72</v>
      </c>
      <c r="R20" s="265">
        <v>2.08</v>
      </c>
      <c r="S20" s="265">
        <v>25.900000000000002</v>
      </c>
      <c r="T20" s="265">
        <v>13.68</v>
      </c>
      <c r="U20" s="265">
        <v>12.220000000000002</v>
      </c>
      <c r="V20" s="359">
        <v>3.72</v>
      </c>
      <c r="W20" s="359">
        <v>3.72</v>
      </c>
      <c r="X20" s="266">
        <v>0</v>
      </c>
      <c r="Y20" s="266">
        <v>23.68</v>
      </c>
      <c r="Z20" s="27">
        <v>13.68</v>
      </c>
      <c r="AA20" s="266">
        <v>10</v>
      </c>
      <c r="AB20" s="28">
        <v>4.3000000000000025</v>
      </c>
      <c r="AC20" s="28">
        <v>2.0800000000000005</v>
      </c>
      <c r="AD20" s="27">
        <v>2.2200000000000024</v>
      </c>
      <c r="AE20" s="27">
        <v>4.3000000000000025</v>
      </c>
      <c r="AF20" s="27">
        <v>2.0800000000000005</v>
      </c>
      <c r="AG20" s="27">
        <v>2.220000000000002</v>
      </c>
      <c r="AH20" s="27">
        <v>0</v>
      </c>
      <c r="AI20" s="267" t="s">
        <v>198</v>
      </c>
    </row>
    <row r="21" spans="1:35" s="1" customFormat="1" ht="11.25">
      <c r="A21" s="637"/>
      <c r="B21" s="29" t="s">
        <v>218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8">
        <v>0</v>
      </c>
      <c r="O21" s="45">
        <v>0</v>
      </c>
      <c r="P21" s="265">
        <v>0</v>
      </c>
      <c r="Q21" s="265">
        <v>0</v>
      </c>
      <c r="R21" s="265">
        <v>0</v>
      </c>
      <c r="S21" s="265">
        <v>0</v>
      </c>
      <c r="T21" s="265">
        <v>0</v>
      </c>
      <c r="U21" s="265">
        <v>0</v>
      </c>
      <c r="V21" s="359">
        <v>0</v>
      </c>
      <c r="W21" s="359">
        <v>0</v>
      </c>
      <c r="X21" s="266">
        <v>0</v>
      </c>
      <c r="Y21" s="266">
        <v>0</v>
      </c>
      <c r="Z21" s="27">
        <v>0</v>
      </c>
      <c r="AA21" s="266">
        <v>0</v>
      </c>
      <c r="AB21" s="28">
        <v>0</v>
      </c>
      <c r="AC21" s="28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67"/>
    </row>
    <row r="22" spans="1:35" s="79" customFormat="1" ht="11.25">
      <c r="A22" s="637"/>
      <c r="B22" s="252" t="s">
        <v>219</v>
      </c>
      <c r="C22" s="27">
        <v>67.400000000000006</v>
      </c>
      <c r="D22" s="27">
        <v>40.44</v>
      </c>
      <c r="E22" s="27">
        <v>26.96</v>
      </c>
      <c r="F22" s="27">
        <v>0</v>
      </c>
      <c r="G22" s="27">
        <v>67.400000000000006</v>
      </c>
      <c r="H22" s="27">
        <v>40.44</v>
      </c>
      <c r="I22" s="27">
        <v>26.96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45">
        <v>29.759999999999998</v>
      </c>
      <c r="P22" s="265">
        <v>69.2</v>
      </c>
      <c r="Q22" s="265">
        <v>40.44</v>
      </c>
      <c r="R22" s="265">
        <v>28.76</v>
      </c>
      <c r="S22" s="265">
        <v>-31.56</v>
      </c>
      <c r="T22" s="265">
        <v>0</v>
      </c>
      <c r="U22" s="265">
        <v>-31.56</v>
      </c>
      <c r="V22" s="359">
        <v>40.44</v>
      </c>
      <c r="W22" s="359">
        <v>40.44</v>
      </c>
      <c r="X22" s="266">
        <v>0</v>
      </c>
      <c r="Y22" s="266">
        <v>0</v>
      </c>
      <c r="Z22" s="27">
        <v>0</v>
      </c>
      <c r="AA22" s="266">
        <v>0</v>
      </c>
      <c r="AB22" s="28">
        <v>-2.7999999999999936</v>
      </c>
      <c r="AC22" s="28">
        <v>28.760000000000005</v>
      </c>
      <c r="AD22" s="27">
        <v>-31.56</v>
      </c>
      <c r="AE22" s="27">
        <v>0</v>
      </c>
      <c r="AF22" s="27">
        <v>0</v>
      </c>
      <c r="AG22" s="27">
        <v>0</v>
      </c>
      <c r="AH22" s="27">
        <v>2.7999999999999936</v>
      </c>
      <c r="AI22" s="269"/>
    </row>
    <row r="23" spans="1:35" s="79" customFormat="1" ht="11.25">
      <c r="A23" s="637"/>
      <c r="B23" s="252" t="s">
        <v>220</v>
      </c>
      <c r="C23" s="27">
        <v>97.6</v>
      </c>
      <c r="D23" s="27">
        <v>58.56</v>
      </c>
      <c r="E23" s="27">
        <v>39.04</v>
      </c>
      <c r="F23" s="27">
        <v>0</v>
      </c>
      <c r="G23" s="27">
        <v>97.6</v>
      </c>
      <c r="H23" s="27">
        <v>58.56</v>
      </c>
      <c r="I23" s="27">
        <v>39.04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45">
        <v>35.20000000000001</v>
      </c>
      <c r="P23" s="265">
        <v>98</v>
      </c>
      <c r="Q23" s="265">
        <v>58.56</v>
      </c>
      <c r="R23" s="265">
        <v>39.439999999999991</v>
      </c>
      <c r="S23" s="265">
        <v>-35.6</v>
      </c>
      <c r="T23" s="265">
        <v>0</v>
      </c>
      <c r="U23" s="265">
        <v>-35.6</v>
      </c>
      <c r="V23" s="359">
        <v>58.559999999999995</v>
      </c>
      <c r="W23" s="359">
        <v>58.559999999999995</v>
      </c>
      <c r="X23" s="266">
        <v>0</v>
      </c>
      <c r="Y23" s="266">
        <v>0</v>
      </c>
      <c r="Z23" s="27">
        <v>0</v>
      </c>
      <c r="AA23" s="266">
        <v>0</v>
      </c>
      <c r="AB23" s="28">
        <v>3.8400000000000034</v>
      </c>
      <c r="AC23" s="28">
        <v>39.440000000000005</v>
      </c>
      <c r="AD23" s="27">
        <v>-35.6</v>
      </c>
      <c r="AE23" s="27">
        <v>3.8400000000000034</v>
      </c>
      <c r="AF23" s="27">
        <v>3.8400000000000034</v>
      </c>
      <c r="AG23" s="27">
        <v>0</v>
      </c>
      <c r="AH23" s="27">
        <v>0</v>
      </c>
      <c r="AI23" s="269"/>
    </row>
    <row r="24" spans="1:35" s="79" customFormat="1" ht="11.25">
      <c r="A24" s="637"/>
      <c r="B24" s="252" t="s">
        <v>221</v>
      </c>
      <c r="C24" s="27">
        <v>80.400000000000006</v>
      </c>
      <c r="D24" s="27">
        <v>32.159999999999997</v>
      </c>
      <c r="E24" s="27">
        <v>48.240000000000009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80.400000000000006</v>
      </c>
      <c r="L24" s="27">
        <v>32.159999999999997</v>
      </c>
      <c r="M24" s="27">
        <v>48.240000000000009</v>
      </c>
      <c r="N24" s="27">
        <v>0</v>
      </c>
      <c r="O24" s="45">
        <v>1.05</v>
      </c>
      <c r="P24" s="265">
        <v>0</v>
      </c>
      <c r="Q24" s="265">
        <v>0</v>
      </c>
      <c r="R24" s="265">
        <v>0</v>
      </c>
      <c r="S24" s="265">
        <v>79.350000000000009</v>
      </c>
      <c r="T24" s="265">
        <v>32.159999999999997</v>
      </c>
      <c r="U24" s="265">
        <v>47.190000000000012</v>
      </c>
      <c r="V24" s="359">
        <v>0</v>
      </c>
      <c r="W24" s="359">
        <v>0</v>
      </c>
      <c r="X24" s="266">
        <v>0</v>
      </c>
      <c r="Y24" s="266">
        <v>32.159999999999997</v>
      </c>
      <c r="Z24" s="27">
        <v>32.159999999999997</v>
      </c>
      <c r="AA24" s="266">
        <v>0</v>
      </c>
      <c r="AB24" s="28">
        <v>47.190000000000012</v>
      </c>
      <c r="AC24" s="28">
        <v>0</v>
      </c>
      <c r="AD24" s="27">
        <v>47.190000000000012</v>
      </c>
      <c r="AE24" s="27">
        <v>47.190000000000012</v>
      </c>
      <c r="AF24" s="27">
        <v>0</v>
      </c>
      <c r="AG24" s="27">
        <v>47.190000000000012</v>
      </c>
      <c r="AH24" s="27">
        <v>0</v>
      </c>
      <c r="AI24" s="269"/>
    </row>
    <row r="25" spans="1:35" s="79" customFormat="1" ht="11.25">
      <c r="A25" s="637"/>
      <c r="B25" s="252" t="s">
        <v>222</v>
      </c>
      <c r="C25" s="27">
        <v>119.8</v>
      </c>
      <c r="D25" s="27">
        <v>71.88</v>
      </c>
      <c r="E25" s="27">
        <v>47.92</v>
      </c>
      <c r="F25" s="27">
        <v>0</v>
      </c>
      <c r="G25" s="27">
        <v>119.8</v>
      </c>
      <c r="H25" s="27">
        <v>71.88</v>
      </c>
      <c r="I25" s="27">
        <v>47.92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45">
        <v>16.600000000000001</v>
      </c>
      <c r="P25" s="265">
        <v>104.5</v>
      </c>
      <c r="Q25" s="265">
        <v>71.88</v>
      </c>
      <c r="R25" s="265">
        <v>32.620000000000005</v>
      </c>
      <c r="S25" s="265">
        <v>-1.3</v>
      </c>
      <c r="T25" s="265">
        <v>0</v>
      </c>
      <c r="U25" s="265">
        <v>-1.3</v>
      </c>
      <c r="V25" s="359">
        <v>82.88</v>
      </c>
      <c r="W25" s="359">
        <v>71.88</v>
      </c>
      <c r="X25" s="266">
        <v>11</v>
      </c>
      <c r="Y25" s="266">
        <v>0</v>
      </c>
      <c r="Z25" s="27">
        <v>0</v>
      </c>
      <c r="AA25" s="266">
        <v>0</v>
      </c>
      <c r="AB25" s="28">
        <v>20.320000000000004</v>
      </c>
      <c r="AC25" s="28">
        <v>21.620000000000005</v>
      </c>
      <c r="AD25" s="27">
        <v>-1.3</v>
      </c>
      <c r="AE25" s="27">
        <v>20.320000000000004</v>
      </c>
      <c r="AF25" s="27">
        <v>20.320000000000004</v>
      </c>
      <c r="AG25" s="27">
        <v>0</v>
      </c>
      <c r="AH25" s="27">
        <v>0</v>
      </c>
      <c r="AI25" s="269"/>
    </row>
    <row r="26" spans="1:35" s="79" customFormat="1" ht="11.25">
      <c r="A26" s="261" t="s">
        <v>223</v>
      </c>
      <c r="B26" s="26" t="s">
        <v>224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45">
        <v>0</v>
      </c>
      <c r="P26" s="265">
        <v>0</v>
      </c>
      <c r="Q26" s="265">
        <v>0</v>
      </c>
      <c r="R26" s="265">
        <v>0</v>
      </c>
      <c r="S26" s="265">
        <v>0</v>
      </c>
      <c r="T26" s="265">
        <v>0</v>
      </c>
      <c r="U26" s="265">
        <v>0</v>
      </c>
      <c r="V26" s="359">
        <v>0</v>
      </c>
      <c r="W26" s="359">
        <v>0</v>
      </c>
      <c r="X26" s="266">
        <v>0</v>
      </c>
      <c r="Y26" s="266">
        <v>0</v>
      </c>
      <c r="Z26" s="27">
        <v>0</v>
      </c>
      <c r="AA26" s="266">
        <v>0</v>
      </c>
      <c r="AB26" s="28">
        <v>0</v>
      </c>
      <c r="AC26" s="28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69"/>
    </row>
    <row r="27" spans="1:35" s="79" customFormat="1" ht="21">
      <c r="A27" s="262" t="s">
        <v>225</v>
      </c>
      <c r="B27" s="26" t="s">
        <v>226</v>
      </c>
      <c r="C27" s="27">
        <v>63.850000000000009</v>
      </c>
      <c r="D27" s="27">
        <v>28.68</v>
      </c>
      <c r="E27" s="27">
        <v>35.170000000000009</v>
      </c>
      <c r="F27" s="27">
        <v>0</v>
      </c>
      <c r="G27" s="27">
        <v>2.4</v>
      </c>
      <c r="H27" s="27">
        <v>1.44</v>
      </c>
      <c r="I27" s="27">
        <v>0.96</v>
      </c>
      <c r="J27" s="27">
        <v>0</v>
      </c>
      <c r="K27" s="27">
        <v>61.45</v>
      </c>
      <c r="L27" s="27">
        <v>27.24</v>
      </c>
      <c r="M27" s="27">
        <v>34.210000000000008</v>
      </c>
      <c r="N27" s="27">
        <v>0</v>
      </c>
      <c r="O27" s="45">
        <v>-0.76000000000000023</v>
      </c>
      <c r="P27" s="265">
        <v>2.4</v>
      </c>
      <c r="Q27" s="265">
        <v>1.44</v>
      </c>
      <c r="R27" s="265">
        <v>0.96</v>
      </c>
      <c r="S27" s="265">
        <v>62.210000000000008</v>
      </c>
      <c r="T27" s="265">
        <v>27.24</v>
      </c>
      <c r="U27" s="265">
        <v>34.970000000000006</v>
      </c>
      <c r="V27" s="359">
        <v>2.4400000000000004</v>
      </c>
      <c r="W27" s="359">
        <v>1.4400000000000002</v>
      </c>
      <c r="X27" s="266">
        <v>1</v>
      </c>
      <c r="Y27" s="266">
        <v>50.36</v>
      </c>
      <c r="Z27" s="27">
        <v>27.36</v>
      </c>
      <c r="AA27" s="266">
        <v>23</v>
      </c>
      <c r="AB27" s="28">
        <v>11.810000000000008</v>
      </c>
      <c r="AC27" s="28">
        <v>-4.0000000000000258E-2</v>
      </c>
      <c r="AD27" s="27">
        <v>11.850000000000009</v>
      </c>
      <c r="AE27" s="27">
        <v>11.810000000000008</v>
      </c>
      <c r="AF27" s="27">
        <v>0</v>
      </c>
      <c r="AG27" s="27">
        <v>11.810000000000008</v>
      </c>
      <c r="AH27" s="27">
        <v>0</v>
      </c>
      <c r="AI27" s="269"/>
    </row>
    <row r="28" spans="1:35" s="1" customFormat="1" ht="21">
      <c r="A28" s="32" t="s">
        <v>227</v>
      </c>
      <c r="B28" s="29" t="s">
        <v>228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8">
        <v>0</v>
      </c>
      <c r="O28" s="45">
        <v>0</v>
      </c>
      <c r="P28" s="265">
        <v>0</v>
      </c>
      <c r="Q28" s="265">
        <v>0</v>
      </c>
      <c r="R28" s="265">
        <v>0</v>
      </c>
      <c r="S28" s="265">
        <v>0</v>
      </c>
      <c r="T28" s="265">
        <v>0</v>
      </c>
      <c r="U28" s="265">
        <v>0</v>
      </c>
      <c r="V28" s="359">
        <v>0</v>
      </c>
      <c r="W28" s="359">
        <v>0</v>
      </c>
      <c r="X28" s="266">
        <v>0</v>
      </c>
      <c r="Y28" s="266">
        <v>0</v>
      </c>
      <c r="Z28" s="27">
        <v>0</v>
      </c>
      <c r="AA28" s="266">
        <v>0</v>
      </c>
      <c r="AB28" s="28">
        <v>0</v>
      </c>
      <c r="AC28" s="28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67"/>
    </row>
    <row r="29" spans="1:35" s="3" customFormat="1" ht="20.100000000000001" customHeight="1">
      <c r="A29" s="636" t="s">
        <v>229</v>
      </c>
      <c r="B29" s="35" t="s">
        <v>33</v>
      </c>
      <c r="C29" s="33">
        <v>1119.32</v>
      </c>
      <c r="D29" s="33">
        <v>538.07999999999993</v>
      </c>
      <c r="E29" s="33">
        <v>581.24</v>
      </c>
      <c r="F29" s="33">
        <v>0</v>
      </c>
      <c r="G29" s="33">
        <v>195.4</v>
      </c>
      <c r="H29" s="33">
        <v>117.24</v>
      </c>
      <c r="I29" s="33">
        <v>78.160000000000011</v>
      </c>
      <c r="J29" s="33">
        <v>0</v>
      </c>
      <c r="K29" s="33">
        <v>923.91999999999985</v>
      </c>
      <c r="L29" s="33">
        <v>420.84</v>
      </c>
      <c r="M29" s="33">
        <v>503.08</v>
      </c>
      <c r="N29" s="33">
        <v>0</v>
      </c>
      <c r="O29" s="33">
        <v>-4.6800000000000059</v>
      </c>
      <c r="P29" s="33">
        <v>168.9</v>
      </c>
      <c r="Q29" s="33">
        <v>117.24</v>
      </c>
      <c r="R29" s="33">
        <v>51.660000000000011</v>
      </c>
      <c r="S29" s="33">
        <v>955.10000000000014</v>
      </c>
      <c r="T29" s="33">
        <v>420.84</v>
      </c>
      <c r="U29" s="33">
        <v>534.26</v>
      </c>
      <c r="V29" s="33">
        <v>184.95999999999998</v>
      </c>
      <c r="W29" s="33">
        <v>117.96000000000001</v>
      </c>
      <c r="X29" s="33">
        <v>67</v>
      </c>
      <c r="Y29" s="33">
        <v>754.08</v>
      </c>
      <c r="Z29" s="33">
        <v>421.08</v>
      </c>
      <c r="AA29" s="33">
        <v>333</v>
      </c>
      <c r="AB29" s="25">
        <v>184.96000000000004</v>
      </c>
      <c r="AC29" s="25">
        <v>-16.059999999999999</v>
      </c>
      <c r="AD29" s="33">
        <v>201.02000000000004</v>
      </c>
      <c r="AE29" s="33">
        <v>184.96000000000004</v>
      </c>
      <c r="AF29" s="33">
        <v>16.220000000000002</v>
      </c>
      <c r="AG29" s="33">
        <v>168.74000000000004</v>
      </c>
      <c r="AH29" s="33">
        <v>0</v>
      </c>
      <c r="AI29" s="268"/>
    </row>
    <row r="30" spans="1:35" s="1" customFormat="1" ht="27" customHeight="1">
      <c r="A30" s="637"/>
      <c r="B30" s="29" t="s">
        <v>230</v>
      </c>
      <c r="C30" s="27">
        <v>280.27999999999997</v>
      </c>
      <c r="D30" s="27">
        <v>143.28</v>
      </c>
      <c r="E30" s="27">
        <v>137</v>
      </c>
      <c r="F30" s="27">
        <v>0</v>
      </c>
      <c r="G30" s="27">
        <v>31.4</v>
      </c>
      <c r="H30" s="27">
        <v>18.84</v>
      </c>
      <c r="I30" s="27">
        <v>12.56</v>
      </c>
      <c r="J30" s="27">
        <v>0</v>
      </c>
      <c r="K30" s="27">
        <v>248.88</v>
      </c>
      <c r="L30" s="27">
        <v>124.44</v>
      </c>
      <c r="M30" s="27">
        <v>124.44</v>
      </c>
      <c r="N30" s="28">
        <v>0</v>
      </c>
      <c r="O30" s="45">
        <v>-53.28</v>
      </c>
      <c r="P30" s="265">
        <v>36</v>
      </c>
      <c r="Q30" s="265">
        <v>18.84</v>
      </c>
      <c r="R30" s="265">
        <v>17.16</v>
      </c>
      <c r="S30" s="265">
        <v>297.56</v>
      </c>
      <c r="T30" s="265">
        <v>124.44</v>
      </c>
      <c r="U30" s="265">
        <v>173.12</v>
      </c>
      <c r="V30" s="359">
        <v>25.84</v>
      </c>
      <c r="W30" s="359">
        <v>18.84</v>
      </c>
      <c r="X30" s="266">
        <v>7</v>
      </c>
      <c r="Y30" s="266">
        <v>199.44</v>
      </c>
      <c r="Z30" s="27">
        <v>124.44</v>
      </c>
      <c r="AA30" s="266">
        <v>75</v>
      </c>
      <c r="AB30" s="28">
        <v>108.28</v>
      </c>
      <c r="AC30" s="28">
        <v>10.16</v>
      </c>
      <c r="AD30" s="27">
        <v>98.12</v>
      </c>
      <c r="AE30" s="27">
        <v>108.28</v>
      </c>
      <c r="AF30" s="27">
        <v>10.16</v>
      </c>
      <c r="AG30" s="27">
        <v>98.12</v>
      </c>
      <c r="AH30" s="27">
        <v>0</v>
      </c>
      <c r="AI30" s="267"/>
    </row>
    <row r="31" spans="1:35" s="1" customFormat="1" ht="11.25">
      <c r="A31" s="637"/>
      <c r="B31" s="29" t="s">
        <v>231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8">
        <v>0</v>
      </c>
      <c r="O31" s="45">
        <v>0</v>
      </c>
      <c r="P31" s="265">
        <v>0</v>
      </c>
      <c r="Q31" s="265">
        <v>0</v>
      </c>
      <c r="R31" s="265">
        <v>0</v>
      </c>
      <c r="S31" s="265">
        <v>0</v>
      </c>
      <c r="T31" s="265">
        <v>0</v>
      </c>
      <c r="U31" s="265">
        <v>0</v>
      </c>
      <c r="V31" s="359">
        <v>0</v>
      </c>
      <c r="W31" s="359">
        <v>0</v>
      </c>
      <c r="X31" s="266">
        <v>0</v>
      </c>
      <c r="Y31" s="266">
        <v>0</v>
      </c>
      <c r="Z31" s="27">
        <v>0</v>
      </c>
      <c r="AA31" s="266">
        <v>0</v>
      </c>
      <c r="AB31" s="28">
        <v>0</v>
      </c>
      <c r="AC31" s="28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67"/>
    </row>
    <row r="32" spans="1:35" s="1" customFormat="1" ht="21">
      <c r="A32" s="637"/>
      <c r="B32" s="29" t="s">
        <v>232</v>
      </c>
      <c r="C32" s="27">
        <v>530.05999999999995</v>
      </c>
      <c r="D32" s="27">
        <v>251.51999999999998</v>
      </c>
      <c r="E32" s="27">
        <v>278.53999999999996</v>
      </c>
      <c r="F32" s="27">
        <v>0</v>
      </c>
      <c r="G32" s="27">
        <v>104.6</v>
      </c>
      <c r="H32" s="27">
        <v>62.76</v>
      </c>
      <c r="I32" s="27">
        <v>41.84</v>
      </c>
      <c r="J32" s="27">
        <v>0</v>
      </c>
      <c r="K32" s="27">
        <v>425.46</v>
      </c>
      <c r="L32" s="27">
        <v>188.76</v>
      </c>
      <c r="M32" s="27">
        <v>236.7</v>
      </c>
      <c r="N32" s="28">
        <v>0</v>
      </c>
      <c r="O32" s="45">
        <v>42.739999999999995</v>
      </c>
      <c r="P32" s="265">
        <v>73.2</v>
      </c>
      <c r="Q32" s="265">
        <v>62.76</v>
      </c>
      <c r="R32" s="265">
        <v>10.440000000000005</v>
      </c>
      <c r="S32" s="265">
        <v>414.12</v>
      </c>
      <c r="T32" s="265">
        <v>188.76</v>
      </c>
      <c r="U32" s="265">
        <v>225.35999999999999</v>
      </c>
      <c r="V32" s="359">
        <v>105.48</v>
      </c>
      <c r="W32" s="359">
        <v>63.480000000000004</v>
      </c>
      <c r="X32" s="266">
        <v>42</v>
      </c>
      <c r="Y32" s="266">
        <v>371</v>
      </c>
      <c r="Z32" s="27">
        <v>189</v>
      </c>
      <c r="AA32" s="266">
        <v>182</v>
      </c>
      <c r="AB32" s="28">
        <v>10.840000000000003</v>
      </c>
      <c r="AC32" s="28">
        <v>-32.28</v>
      </c>
      <c r="AD32" s="27">
        <v>43.120000000000005</v>
      </c>
      <c r="AE32" s="27">
        <v>10.840000000000003</v>
      </c>
      <c r="AF32" s="27">
        <v>0</v>
      </c>
      <c r="AG32" s="27">
        <v>10.840000000000003</v>
      </c>
      <c r="AH32" s="27">
        <v>0</v>
      </c>
      <c r="AI32" s="267"/>
    </row>
    <row r="33" spans="1:35" s="1" customFormat="1" ht="25.5" customHeight="1">
      <c r="A33" s="637"/>
      <c r="B33" s="29" t="s">
        <v>233</v>
      </c>
      <c r="C33" s="27">
        <v>308.98</v>
      </c>
      <c r="D33" s="27">
        <v>143.28</v>
      </c>
      <c r="E33" s="27">
        <v>165.7</v>
      </c>
      <c r="F33" s="27">
        <v>0</v>
      </c>
      <c r="G33" s="27">
        <v>59.400000000000006</v>
      </c>
      <c r="H33" s="27">
        <v>35.64</v>
      </c>
      <c r="I33" s="27">
        <v>23.76</v>
      </c>
      <c r="J33" s="27">
        <v>0</v>
      </c>
      <c r="K33" s="27">
        <v>249.57999999999998</v>
      </c>
      <c r="L33" s="27">
        <v>107.64</v>
      </c>
      <c r="M33" s="27">
        <v>141.94</v>
      </c>
      <c r="N33" s="28">
        <v>0</v>
      </c>
      <c r="O33" s="45">
        <v>5.86</v>
      </c>
      <c r="P33" s="265">
        <v>59.7</v>
      </c>
      <c r="Q33" s="265">
        <v>35.64</v>
      </c>
      <c r="R33" s="265">
        <v>24.060000000000002</v>
      </c>
      <c r="S33" s="265">
        <v>243.42000000000002</v>
      </c>
      <c r="T33" s="265">
        <v>107.64</v>
      </c>
      <c r="U33" s="265">
        <v>135.78</v>
      </c>
      <c r="V33" s="359">
        <v>53.64</v>
      </c>
      <c r="W33" s="359">
        <v>35.64</v>
      </c>
      <c r="X33" s="266">
        <v>18</v>
      </c>
      <c r="Y33" s="266">
        <v>183.64</v>
      </c>
      <c r="Z33" s="27">
        <v>107.64</v>
      </c>
      <c r="AA33" s="266">
        <v>76</v>
      </c>
      <c r="AB33" s="28">
        <v>65.840000000000032</v>
      </c>
      <c r="AC33" s="28">
        <v>6.0600000000000023</v>
      </c>
      <c r="AD33" s="27">
        <v>59.78000000000003</v>
      </c>
      <c r="AE33" s="27">
        <v>65.840000000000032</v>
      </c>
      <c r="AF33" s="27">
        <v>6.0600000000000023</v>
      </c>
      <c r="AG33" s="27">
        <v>59.78000000000003</v>
      </c>
      <c r="AH33" s="27">
        <v>0</v>
      </c>
      <c r="AI33" s="267"/>
    </row>
    <row r="34" spans="1:35" s="1" customFormat="1" ht="21">
      <c r="A34" s="638"/>
      <c r="B34" s="29" t="s">
        <v>234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8">
        <v>0</v>
      </c>
      <c r="O34" s="45">
        <v>0</v>
      </c>
      <c r="P34" s="265">
        <v>0</v>
      </c>
      <c r="Q34" s="265">
        <v>0</v>
      </c>
      <c r="R34" s="265">
        <v>0</v>
      </c>
      <c r="S34" s="265">
        <v>0</v>
      </c>
      <c r="T34" s="265">
        <v>0</v>
      </c>
      <c r="U34" s="265">
        <v>0</v>
      </c>
      <c r="V34" s="359">
        <v>0</v>
      </c>
      <c r="W34" s="359">
        <v>0</v>
      </c>
      <c r="X34" s="266">
        <v>0</v>
      </c>
      <c r="Y34" s="266">
        <v>0</v>
      </c>
      <c r="Z34" s="27">
        <v>0</v>
      </c>
      <c r="AA34" s="266">
        <v>0</v>
      </c>
      <c r="AB34" s="28">
        <v>0</v>
      </c>
      <c r="AC34" s="28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67"/>
    </row>
    <row r="35" spans="1:35" s="1" customFormat="1" ht="18" customHeight="1">
      <c r="A35" s="32" t="s">
        <v>235</v>
      </c>
      <c r="B35" s="29" t="s">
        <v>236</v>
      </c>
      <c r="C35" s="27">
        <v>121.50000000000001</v>
      </c>
      <c r="D35" s="27">
        <v>55.92</v>
      </c>
      <c r="E35" s="27">
        <v>65.580000000000013</v>
      </c>
      <c r="F35" s="27">
        <v>0</v>
      </c>
      <c r="G35" s="27">
        <v>36.6</v>
      </c>
      <c r="H35" s="27">
        <v>21.96</v>
      </c>
      <c r="I35" s="27">
        <v>14.64</v>
      </c>
      <c r="J35" s="27">
        <v>0</v>
      </c>
      <c r="K35" s="27">
        <v>84.9</v>
      </c>
      <c r="L35" s="27">
        <v>33.96</v>
      </c>
      <c r="M35" s="27">
        <v>50.940000000000005</v>
      </c>
      <c r="N35" s="28">
        <v>0</v>
      </c>
      <c r="O35" s="45">
        <v>34.440000000000005</v>
      </c>
      <c r="P35" s="265">
        <v>35</v>
      </c>
      <c r="Q35" s="265">
        <v>21.96</v>
      </c>
      <c r="R35" s="265">
        <v>13.040000000000001</v>
      </c>
      <c r="S35" s="265">
        <v>52.06</v>
      </c>
      <c r="T35" s="265">
        <v>33.96</v>
      </c>
      <c r="U35" s="265">
        <v>18.100000000000005</v>
      </c>
      <c r="V35" s="359">
        <v>34.959999999999994</v>
      </c>
      <c r="W35" s="359">
        <v>21.959999999999997</v>
      </c>
      <c r="X35" s="266">
        <v>13</v>
      </c>
      <c r="Y35" s="266">
        <v>62.96</v>
      </c>
      <c r="Z35" s="27">
        <v>33.96</v>
      </c>
      <c r="AA35" s="266">
        <v>29</v>
      </c>
      <c r="AB35" s="28">
        <v>-10.859999999999996</v>
      </c>
      <c r="AC35" s="28">
        <v>4.00000000000027E-2</v>
      </c>
      <c r="AD35" s="27">
        <v>-10.899999999999999</v>
      </c>
      <c r="AE35" s="27">
        <v>0</v>
      </c>
      <c r="AF35" s="27">
        <v>0</v>
      </c>
      <c r="AG35" s="27">
        <v>0</v>
      </c>
      <c r="AH35" s="27">
        <v>10.859999999999996</v>
      </c>
      <c r="AI35" s="267"/>
    </row>
    <row r="36" spans="1:35" s="1" customFormat="1" ht="28.5" customHeight="1">
      <c r="A36" s="32" t="s">
        <v>237</v>
      </c>
      <c r="B36" s="166" t="s">
        <v>238</v>
      </c>
      <c r="C36" s="27">
        <v>143.48000000000002</v>
      </c>
      <c r="D36" s="27">
        <v>67.56</v>
      </c>
      <c r="E36" s="27">
        <v>75.92</v>
      </c>
      <c r="F36" s="27">
        <v>0</v>
      </c>
      <c r="G36" s="27">
        <v>35.4</v>
      </c>
      <c r="H36" s="27">
        <v>21.24</v>
      </c>
      <c r="I36" s="27">
        <v>14.16</v>
      </c>
      <c r="J36" s="27">
        <v>0</v>
      </c>
      <c r="K36" s="27">
        <v>108.08</v>
      </c>
      <c r="L36" s="27">
        <v>46.32</v>
      </c>
      <c r="M36" s="27">
        <v>61.76</v>
      </c>
      <c r="N36" s="28">
        <v>0</v>
      </c>
      <c r="O36" s="45">
        <v>1.3800000000000101</v>
      </c>
      <c r="P36" s="265">
        <v>34.29999999999999</v>
      </c>
      <c r="Q36" s="265">
        <v>21.24</v>
      </c>
      <c r="R36" s="265">
        <v>13.05999999999999</v>
      </c>
      <c r="S36" s="265">
        <v>107.8</v>
      </c>
      <c r="T36" s="265">
        <v>46.32</v>
      </c>
      <c r="U36" s="265">
        <v>61.48</v>
      </c>
      <c r="V36" s="359">
        <v>21.240000000000002</v>
      </c>
      <c r="W36" s="359">
        <v>21.240000000000002</v>
      </c>
      <c r="X36" s="266">
        <v>0</v>
      </c>
      <c r="Y36" s="266">
        <v>66.319999999999993</v>
      </c>
      <c r="Z36" s="27">
        <v>46.32</v>
      </c>
      <c r="AA36" s="266">
        <v>20</v>
      </c>
      <c r="AB36" s="28">
        <v>54.539999999999992</v>
      </c>
      <c r="AC36" s="28">
        <v>13.059999999999988</v>
      </c>
      <c r="AD36" s="27">
        <v>41.480000000000004</v>
      </c>
      <c r="AE36" s="27">
        <v>54.539999999999992</v>
      </c>
      <c r="AF36" s="27">
        <v>13.059999999999988</v>
      </c>
      <c r="AG36" s="27">
        <v>41.480000000000004</v>
      </c>
      <c r="AH36" s="27">
        <v>0</v>
      </c>
      <c r="AI36" s="267" t="s">
        <v>198</v>
      </c>
    </row>
    <row r="37" spans="1:35" s="3" customFormat="1" ht="14.25" customHeight="1">
      <c r="A37" s="639" t="s">
        <v>239</v>
      </c>
      <c r="B37" s="35" t="s">
        <v>33</v>
      </c>
      <c r="C37" s="21">
        <v>746.81999999999994</v>
      </c>
      <c r="D37" s="21">
        <v>368.52</v>
      </c>
      <c r="E37" s="21">
        <v>378.29999999999995</v>
      </c>
      <c r="F37" s="21">
        <v>0</v>
      </c>
      <c r="G37" s="21">
        <v>139.4</v>
      </c>
      <c r="H37" s="21">
        <v>83.64</v>
      </c>
      <c r="I37" s="21">
        <v>55.76</v>
      </c>
      <c r="J37" s="21">
        <v>0</v>
      </c>
      <c r="K37" s="21">
        <v>607.41999999999996</v>
      </c>
      <c r="L37" s="21">
        <v>284.88</v>
      </c>
      <c r="M37" s="21">
        <v>322.53999999999996</v>
      </c>
      <c r="N37" s="21">
        <v>0</v>
      </c>
      <c r="O37" s="21">
        <v>2.25999999999999</v>
      </c>
      <c r="P37" s="21">
        <v>135.30000000000001</v>
      </c>
      <c r="Q37" s="21">
        <v>83.64</v>
      </c>
      <c r="R37" s="21">
        <v>51.660000000000011</v>
      </c>
      <c r="S37" s="21">
        <v>609.26</v>
      </c>
      <c r="T37" s="21">
        <v>284.88</v>
      </c>
      <c r="U37" s="21">
        <v>324.37999999999994</v>
      </c>
      <c r="V37" s="21">
        <v>124.63999999999999</v>
      </c>
      <c r="W37" s="21">
        <v>83.639999999999986</v>
      </c>
      <c r="X37" s="21">
        <v>41</v>
      </c>
      <c r="Y37" s="21">
        <v>503.88</v>
      </c>
      <c r="Z37" s="21">
        <v>284.88</v>
      </c>
      <c r="AA37" s="21">
        <v>219</v>
      </c>
      <c r="AB37" s="24">
        <v>116.04000000000002</v>
      </c>
      <c r="AC37" s="24">
        <v>10.660000000000025</v>
      </c>
      <c r="AD37" s="21">
        <v>105.38</v>
      </c>
      <c r="AE37" s="21">
        <v>116.04000000000002</v>
      </c>
      <c r="AF37" s="21">
        <v>10.660000000000025</v>
      </c>
      <c r="AG37" s="21">
        <v>105.38</v>
      </c>
      <c r="AH37" s="21">
        <v>0</v>
      </c>
      <c r="AI37" s="268"/>
    </row>
    <row r="38" spans="1:35" s="1" customFormat="1" ht="21">
      <c r="A38" s="640"/>
      <c r="B38" s="29" t="s">
        <v>240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8">
        <v>0</v>
      </c>
      <c r="O38" s="45">
        <v>0</v>
      </c>
      <c r="P38" s="265">
        <v>0</v>
      </c>
      <c r="Q38" s="265">
        <v>0</v>
      </c>
      <c r="R38" s="265">
        <v>0</v>
      </c>
      <c r="S38" s="265">
        <v>0</v>
      </c>
      <c r="T38" s="265">
        <v>0</v>
      </c>
      <c r="U38" s="265">
        <v>0</v>
      </c>
      <c r="V38" s="359">
        <v>0</v>
      </c>
      <c r="W38" s="359">
        <v>0</v>
      </c>
      <c r="X38" s="266">
        <v>0</v>
      </c>
      <c r="Y38" s="266">
        <v>0</v>
      </c>
      <c r="Z38" s="27">
        <v>0</v>
      </c>
      <c r="AA38" s="266">
        <v>0</v>
      </c>
      <c r="AB38" s="28">
        <v>0</v>
      </c>
      <c r="AC38" s="28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67"/>
    </row>
    <row r="39" spans="1:35" s="1" customFormat="1" ht="11.25">
      <c r="A39" s="641"/>
      <c r="B39" s="29" t="s">
        <v>241</v>
      </c>
      <c r="C39" s="27">
        <v>746.81999999999994</v>
      </c>
      <c r="D39" s="27">
        <v>368.52</v>
      </c>
      <c r="E39" s="27">
        <v>378.29999999999995</v>
      </c>
      <c r="F39" s="27">
        <v>0</v>
      </c>
      <c r="G39" s="27">
        <v>139.4</v>
      </c>
      <c r="H39" s="27">
        <v>83.64</v>
      </c>
      <c r="I39" s="27">
        <v>55.76</v>
      </c>
      <c r="J39" s="27">
        <v>0</v>
      </c>
      <c r="K39" s="27">
        <v>607.41999999999996</v>
      </c>
      <c r="L39" s="27">
        <v>284.88</v>
      </c>
      <c r="M39" s="27">
        <v>322.53999999999996</v>
      </c>
      <c r="N39" s="28">
        <v>0</v>
      </c>
      <c r="O39" s="45">
        <v>2.25999999999999</v>
      </c>
      <c r="P39" s="265">
        <v>135.30000000000001</v>
      </c>
      <c r="Q39" s="265">
        <v>83.64</v>
      </c>
      <c r="R39" s="265">
        <v>51.660000000000011</v>
      </c>
      <c r="S39" s="265">
        <v>609.26</v>
      </c>
      <c r="T39" s="265">
        <v>284.88</v>
      </c>
      <c r="U39" s="265">
        <v>324.37999999999994</v>
      </c>
      <c r="V39" s="359">
        <v>124.63999999999999</v>
      </c>
      <c r="W39" s="359">
        <v>83.639999999999986</v>
      </c>
      <c r="X39" s="266">
        <v>41</v>
      </c>
      <c r="Y39" s="266">
        <v>503.88</v>
      </c>
      <c r="Z39" s="27">
        <v>284.88</v>
      </c>
      <c r="AA39" s="266">
        <v>219</v>
      </c>
      <c r="AB39" s="28">
        <v>116.04000000000002</v>
      </c>
      <c r="AC39" s="28">
        <v>10.660000000000025</v>
      </c>
      <c r="AD39" s="27">
        <v>105.38</v>
      </c>
      <c r="AE39" s="27">
        <v>116.04000000000002</v>
      </c>
      <c r="AF39" s="27">
        <v>10.660000000000025</v>
      </c>
      <c r="AG39" s="27">
        <v>105.38</v>
      </c>
      <c r="AH39" s="27">
        <v>0</v>
      </c>
      <c r="AI39" s="267"/>
    </row>
    <row r="40" spans="1:35" s="1" customFormat="1" ht="11.25">
      <c r="A40" s="32" t="s">
        <v>242</v>
      </c>
      <c r="B40" s="37" t="s">
        <v>243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8">
        <v>0</v>
      </c>
      <c r="O40" s="45">
        <v>0</v>
      </c>
      <c r="P40" s="265">
        <v>0</v>
      </c>
      <c r="Q40" s="265">
        <v>0</v>
      </c>
      <c r="R40" s="265">
        <v>0</v>
      </c>
      <c r="S40" s="265">
        <v>0</v>
      </c>
      <c r="T40" s="265">
        <v>0</v>
      </c>
      <c r="U40" s="265">
        <v>0</v>
      </c>
      <c r="V40" s="359">
        <v>0</v>
      </c>
      <c r="W40" s="359">
        <v>0</v>
      </c>
      <c r="X40" s="266">
        <v>0</v>
      </c>
      <c r="Y40" s="266">
        <v>0</v>
      </c>
      <c r="Z40" s="27">
        <v>0</v>
      </c>
      <c r="AA40" s="266">
        <v>0</v>
      </c>
      <c r="AB40" s="28">
        <v>0</v>
      </c>
      <c r="AC40" s="28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67"/>
    </row>
    <row r="41" spans="1:35" s="3" customFormat="1" ht="10.5">
      <c r="A41" s="636" t="s">
        <v>244</v>
      </c>
      <c r="B41" s="35" t="s">
        <v>33</v>
      </c>
      <c r="C41" s="21">
        <v>50.930000000000007</v>
      </c>
      <c r="D41" s="21">
        <v>26.520000000000003</v>
      </c>
      <c r="E41" s="21">
        <v>24.41</v>
      </c>
      <c r="F41" s="21">
        <v>0</v>
      </c>
      <c r="G41" s="21">
        <v>9</v>
      </c>
      <c r="H41" s="21">
        <v>5.4</v>
      </c>
      <c r="I41" s="21">
        <v>3.6</v>
      </c>
      <c r="J41" s="21">
        <v>0</v>
      </c>
      <c r="K41" s="21">
        <v>41.93</v>
      </c>
      <c r="L41" s="21">
        <v>21.12</v>
      </c>
      <c r="M41" s="21">
        <v>20.81</v>
      </c>
      <c r="N41" s="21">
        <v>0</v>
      </c>
      <c r="O41" s="21">
        <v>19.350000000000001</v>
      </c>
      <c r="P41" s="21">
        <v>1.6</v>
      </c>
      <c r="Q41" s="21">
        <v>5.4</v>
      </c>
      <c r="R41" s="21">
        <v>-3.8000000000000003</v>
      </c>
      <c r="S41" s="21">
        <v>29.98</v>
      </c>
      <c r="T41" s="21">
        <v>21.12</v>
      </c>
      <c r="U41" s="21">
        <v>8.86</v>
      </c>
      <c r="V41" s="21">
        <v>7.4</v>
      </c>
      <c r="W41" s="21">
        <v>5.4</v>
      </c>
      <c r="X41" s="21">
        <v>2</v>
      </c>
      <c r="Y41" s="21">
        <v>40.120000000000005</v>
      </c>
      <c r="Z41" s="21">
        <v>21.12</v>
      </c>
      <c r="AA41" s="21">
        <v>19</v>
      </c>
      <c r="AB41" s="24">
        <v>-15.940000000000001</v>
      </c>
      <c r="AC41" s="24">
        <v>-5.8000000000000007</v>
      </c>
      <c r="AD41" s="21">
        <v>-10.14</v>
      </c>
      <c r="AE41" s="21">
        <v>1.9800000000000004</v>
      </c>
      <c r="AF41" s="21">
        <v>0</v>
      </c>
      <c r="AG41" s="21">
        <v>1.9800000000000004</v>
      </c>
      <c r="AH41" s="21">
        <v>17.920000000000002</v>
      </c>
      <c r="AI41" s="268"/>
    </row>
    <row r="42" spans="1:35" s="1" customFormat="1" ht="11.25">
      <c r="A42" s="637"/>
      <c r="B42" s="29" t="s">
        <v>245</v>
      </c>
      <c r="C42" s="27">
        <v>11.3</v>
      </c>
      <c r="D42" s="27">
        <v>4.32</v>
      </c>
      <c r="E42" s="27">
        <v>6.98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11.3</v>
      </c>
      <c r="L42" s="27">
        <v>4.32</v>
      </c>
      <c r="M42" s="27">
        <v>6.98</v>
      </c>
      <c r="N42" s="28">
        <v>0</v>
      </c>
      <c r="O42" s="45">
        <v>0</v>
      </c>
      <c r="P42" s="265">
        <v>0</v>
      </c>
      <c r="Q42" s="265">
        <v>0</v>
      </c>
      <c r="R42" s="265">
        <v>0</v>
      </c>
      <c r="S42" s="265">
        <v>11.3</v>
      </c>
      <c r="T42" s="265">
        <v>4.32</v>
      </c>
      <c r="U42" s="265">
        <v>6.98</v>
      </c>
      <c r="V42" s="359">
        <v>0</v>
      </c>
      <c r="W42" s="359">
        <v>0</v>
      </c>
      <c r="X42" s="266">
        <v>0</v>
      </c>
      <c r="Y42" s="266">
        <v>9.32</v>
      </c>
      <c r="Z42" s="27">
        <v>4.32</v>
      </c>
      <c r="AA42" s="266">
        <v>5</v>
      </c>
      <c r="AB42" s="28">
        <v>1.9800000000000004</v>
      </c>
      <c r="AC42" s="28">
        <v>0</v>
      </c>
      <c r="AD42" s="27">
        <v>1.9800000000000004</v>
      </c>
      <c r="AE42" s="27">
        <v>1.9800000000000004</v>
      </c>
      <c r="AF42" s="27">
        <v>0</v>
      </c>
      <c r="AG42" s="27">
        <v>1.9800000000000004</v>
      </c>
      <c r="AH42" s="27">
        <v>0</v>
      </c>
      <c r="AI42" s="267"/>
    </row>
    <row r="43" spans="1:35" s="1" customFormat="1" ht="21">
      <c r="A43" s="638"/>
      <c r="B43" s="29" t="s">
        <v>246</v>
      </c>
      <c r="C43" s="27">
        <v>39.630000000000003</v>
      </c>
      <c r="D43" s="27">
        <v>22.200000000000003</v>
      </c>
      <c r="E43" s="27">
        <v>17.43</v>
      </c>
      <c r="F43" s="27">
        <v>0</v>
      </c>
      <c r="G43" s="27">
        <v>9</v>
      </c>
      <c r="H43" s="27">
        <v>5.4</v>
      </c>
      <c r="I43" s="27">
        <v>3.6</v>
      </c>
      <c r="J43" s="27">
        <v>0</v>
      </c>
      <c r="K43" s="27">
        <v>30.63</v>
      </c>
      <c r="L43" s="27">
        <v>16.8</v>
      </c>
      <c r="M43" s="27">
        <v>13.829999999999998</v>
      </c>
      <c r="N43" s="28">
        <v>0</v>
      </c>
      <c r="O43" s="45">
        <v>19.350000000000001</v>
      </c>
      <c r="P43" s="265">
        <v>1.6</v>
      </c>
      <c r="Q43" s="265">
        <v>5.4</v>
      </c>
      <c r="R43" s="265">
        <v>-3.8000000000000003</v>
      </c>
      <c r="S43" s="265">
        <v>18.68</v>
      </c>
      <c r="T43" s="265">
        <v>16.8</v>
      </c>
      <c r="U43" s="265">
        <v>1.879999999999999</v>
      </c>
      <c r="V43" s="359">
        <v>7.4</v>
      </c>
      <c r="W43" s="359">
        <v>5.4</v>
      </c>
      <c r="X43" s="266">
        <v>2</v>
      </c>
      <c r="Y43" s="266">
        <v>30.8</v>
      </c>
      <c r="Z43" s="27">
        <v>16.8</v>
      </c>
      <c r="AA43" s="266">
        <v>14</v>
      </c>
      <c r="AB43" s="28">
        <v>-17.920000000000002</v>
      </c>
      <c r="AC43" s="28">
        <v>-5.8000000000000007</v>
      </c>
      <c r="AD43" s="27">
        <v>-12.120000000000001</v>
      </c>
      <c r="AE43" s="27">
        <v>0</v>
      </c>
      <c r="AF43" s="27">
        <v>0</v>
      </c>
      <c r="AG43" s="27">
        <v>0</v>
      </c>
      <c r="AH43" s="27">
        <v>17.920000000000002</v>
      </c>
      <c r="AI43" s="267"/>
    </row>
    <row r="44" spans="1:35" s="1" customFormat="1" ht="11.25">
      <c r="A44" s="32" t="s">
        <v>247</v>
      </c>
      <c r="B44" s="29" t="s">
        <v>248</v>
      </c>
      <c r="C44" s="27">
        <v>42.84</v>
      </c>
      <c r="D44" s="27">
        <v>21.36</v>
      </c>
      <c r="E44" s="27">
        <v>21.480000000000004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42.84</v>
      </c>
      <c r="L44" s="27">
        <v>21.36</v>
      </c>
      <c r="M44" s="27">
        <v>21.480000000000004</v>
      </c>
      <c r="N44" s="28">
        <v>0</v>
      </c>
      <c r="O44" s="45">
        <v>4.8599999999999994</v>
      </c>
      <c r="P44" s="265">
        <v>-9.9999999999999603E-2</v>
      </c>
      <c r="Q44" s="265">
        <v>0</v>
      </c>
      <c r="R44" s="265">
        <v>-9.9999999999999603E-2</v>
      </c>
      <c r="S44" s="265">
        <v>38.080000000000005</v>
      </c>
      <c r="T44" s="265">
        <v>21.36</v>
      </c>
      <c r="U44" s="265">
        <v>16.720000000000006</v>
      </c>
      <c r="V44" s="359">
        <v>0</v>
      </c>
      <c r="W44" s="359">
        <v>0</v>
      </c>
      <c r="X44" s="266">
        <v>0</v>
      </c>
      <c r="Y44" s="266">
        <v>41.36</v>
      </c>
      <c r="Z44" s="27">
        <v>21.36</v>
      </c>
      <c r="AA44" s="266">
        <v>20</v>
      </c>
      <c r="AB44" s="28">
        <v>-3.3799999999999937</v>
      </c>
      <c r="AC44" s="28">
        <v>-9.9999999999999603E-2</v>
      </c>
      <c r="AD44" s="27">
        <v>-3.279999999999994</v>
      </c>
      <c r="AE44" s="27">
        <v>0</v>
      </c>
      <c r="AF44" s="27">
        <v>0</v>
      </c>
      <c r="AG44" s="27">
        <v>0</v>
      </c>
      <c r="AH44" s="27">
        <v>3.3799999999999937</v>
      </c>
      <c r="AI44" s="267"/>
    </row>
    <row r="45" spans="1:35" s="1" customFormat="1" ht="21">
      <c r="A45" s="32" t="s">
        <v>249</v>
      </c>
      <c r="B45" s="29" t="s">
        <v>250</v>
      </c>
      <c r="C45" s="27">
        <v>263.24</v>
      </c>
      <c r="D45" s="27">
        <v>115.44</v>
      </c>
      <c r="E45" s="27">
        <v>147.79999999999998</v>
      </c>
      <c r="F45" s="27">
        <v>0</v>
      </c>
      <c r="G45" s="27">
        <v>74.599999999999994</v>
      </c>
      <c r="H45" s="27">
        <v>44.76</v>
      </c>
      <c r="I45" s="27">
        <v>29.84</v>
      </c>
      <c r="J45" s="27">
        <v>0</v>
      </c>
      <c r="K45" s="27">
        <v>188.64</v>
      </c>
      <c r="L45" s="27">
        <v>70.680000000000007</v>
      </c>
      <c r="M45" s="27">
        <v>117.95999999999998</v>
      </c>
      <c r="N45" s="28">
        <v>0</v>
      </c>
      <c r="O45" s="45">
        <v>16.050000000000011</v>
      </c>
      <c r="P45" s="265">
        <v>65.199999999999989</v>
      </c>
      <c r="Q45" s="265">
        <v>44.76</v>
      </c>
      <c r="R45" s="265">
        <v>20.439999999999991</v>
      </c>
      <c r="S45" s="265">
        <v>181.98999999999998</v>
      </c>
      <c r="T45" s="265">
        <v>70.680000000000007</v>
      </c>
      <c r="U45" s="265">
        <v>111.30999999999997</v>
      </c>
      <c r="V45" s="359">
        <v>71.759999999999991</v>
      </c>
      <c r="W45" s="359">
        <v>44.76</v>
      </c>
      <c r="X45" s="266">
        <v>27</v>
      </c>
      <c r="Y45" s="266">
        <v>137.68</v>
      </c>
      <c r="Z45" s="27">
        <v>70.680000000000007</v>
      </c>
      <c r="AA45" s="266">
        <v>67</v>
      </c>
      <c r="AB45" s="28">
        <v>37.749999999999964</v>
      </c>
      <c r="AC45" s="28">
        <v>-6.5600000000000094</v>
      </c>
      <c r="AD45" s="27">
        <v>44.309999999999974</v>
      </c>
      <c r="AE45" s="27">
        <v>37.749999999999964</v>
      </c>
      <c r="AF45" s="27">
        <v>0</v>
      </c>
      <c r="AG45" s="27">
        <v>37.749999999999964</v>
      </c>
      <c r="AH45" s="27">
        <v>0</v>
      </c>
      <c r="AI45" s="267"/>
    </row>
    <row r="46" spans="1:35" s="1" customFormat="1" ht="21">
      <c r="A46" s="32" t="s">
        <v>251</v>
      </c>
      <c r="B46" s="29" t="s">
        <v>252</v>
      </c>
      <c r="C46" s="27">
        <v>86.190000000000012</v>
      </c>
      <c r="D46" s="27">
        <v>36.72</v>
      </c>
      <c r="E46" s="27">
        <v>49.470000000000013</v>
      </c>
      <c r="F46" s="27">
        <v>0</v>
      </c>
      <c r="G46" s="27">
        <v>5.4</v>
      </c>
      <c r="H46" s="27">
        <v>3.24</v>
      </c>
      <c r="I46" s="27">
        <v>2.16</v>
      </c>
      <c r="J46" s="27">
        <v>0</v>
      </c>
      <c r="K46" s="27">
        <v>80.790000000000006</v>
      </c>
      <c r="L46" s="27">
        <v>33.479999999999997</v>
      </c>
      <c r="M46" s="27">
        <v>47.310000000000009</v>
      </c>
      <c r="N46" s="28">
        <v>0</v>
      </c>
      <c r="O46" s="45">
        <v>36.22</v>
      </c>
      <c r="P46" s="265">
        <v>5.2999999999999989</v>
      </c>
      <c r="Q46" s="265">
        <v>3.24</v>
      </c>
      <c r="R46" s="265">
        <v>2.0599999999999992</v>
      </c>
      <c r="S46" s="265">
        <v>44.670000000000009</v>
      </c>
      <c r="T46" s="265">
        <v>33.479999999999997</v>
      </c>
      <c r="U46" s="265">
        <v>11.190000000000012</v>
      </c>
      <c r="V46" s="359">
        <v>3.2399999999999998</v>
      </c>
      <c r="W46" s="359">
        <v>3.2399999999999998</v>
      </c>
      <c r="X46" s="266">
        <v>0</v>
      </c>
      <c r="Y46" s="266">
        <v>33.480000000000004</v>
      </c>
      <c r="Z46" s="27">
        <v>33.480000000000004</v>
      </c>
      <c r="AA46" s="266">
        <v>0</v>
      </c>
      <c r="AB46" s="28">
        <v>13.250000000000004</v>
      </c>
      <c r="AC46" s="28">
        <v>2.0599999999999992</v>
      </c>
      <c r="AD46" s="27">
        <v>11.190000000000005</v>
      </c>
      <c r="AE46" s="27">
        <v>13.250000000000004</v>
      </c>
      <c r="AF46" s="27">
        <v>2.0599999999999992</v>
      </c>
      <c r="AG46" s="27">
        <v>11.190000000000005</v>
      </c>
      <c r="AH46" s="27">
        <v>0</v>
      </c>
      <c r="AI46" s="267"/>
    </row>
    <row r="47" spans="1:35" s="1" customFormat="1" ht="11.25">
      <c r="A47" s="32" t="s">
        <v>253</v>
      </c>
      <c r="B47" s="29" t="s">
        <v>254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8">
        <v>0</v>
      </c>
      <c r="O47" s="45">
        <v>0</v>
      </c>
      <c r="P47" s="265">
        <v>0</v>
      </c>
      <c r="Q47" s="265">
        <v>0</v>
      </c>
      <c r="R47" s="265">
        <v>0</v>
      </c>
      <c r="S47" s="265">
        <v>0</v>
      </c>
      <c r="T47" s="265">
        <v>0</v>
      </c>
      <c r="U47" s="265">
        <v>0</v>
      </c>
      <c r="V47" s="359">
        <v>0</v>
      </c>
      <c r="W47" s="359">
        <v>0</v>
      </c>
      <c r="X47" s="266">
        <v>0</v>
      </c>
      <c r="Y47" s="266">
        <v>0</v>
      </c>
      <c r="Z47" s="27">
        <v>0</v>
      </c>
      <c r="AA47" s="266">
        <v>0</v>
      </c>
      <c r="AB47" s="28">
        <v>0</v>
      </c>
      <c r="AC47" s="28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67"/>
    </row>
    <row r="48" spans="1:35" s="1" customFormat="1" ht="21">
      <c r="A48" s="32" t="s">
        <v>255</v>
      </c>
      <c r="B48" s="29" t="s">
        <v>256</v>
      </c>
      <c r="C48" s="27">
        <v>77.990000000000009</v>
      </c>
      <c r="D48" s="27">
        <v>40.32</v>
      </c>
      <c r="E48" s="27">
        <v>37.67</v>
      </c>
      <c r="F48" s="27">
        <v>0</v>
      </c>
      <c r="G48" s="27">
        <v>9.6</v>
      </c>
      <c r="H48" s="27">
        <v>5.76</v>
      </c>
      <c r="I48" s="27">
        <v>3.84</v>
      </c>
      <c r="J48" s="27">
        <v>0</v>
      </c>
      <c r="K48" s="27">
        <v>68.39</v>
      </c>
      <c r="L48" s="27">
        <v>34.56</v>
      </c>
      <c r="M48" s="27">
        <v>33.83</v>
      </c>
      <c r="N48" s="28">
        <v>0</v>
      </c>
      <c r="O48" s="45">
        <v>27.479999999999997</v>
      </c>
      <c r="P48" s="265">
        <v>9.1</v>
      </c>
      <c r="Q48" s="265">
        <v>5.76</v>
      </c>
      <c r="R48" s="265">
        <v>3.34</v>
      </c>
      <c r="S48" s="265">
        <v>41.41</v>
      </c>
      <c r="T48" s="265">
        <v>34.56</v>
      </c>
      <c r="U48" s="265">
        <v>6.8499999999999979</v>
      </c>
      <c r="V48" s="359">
        <v>8.7600000000000016</v>
      </c>
      <c r="W48" s="359">
        <v>5.7600000000000007</v>
      </c>
      <c r="X48" s="266">
        <v>3</v>
      </c>
      <c r="Y48" s="266">
        <v>36.56</v>
      </c>
      <c r="Z48" s="27">
        <v>34.56</v>
      </c>
      <c r="AA48" s="266">
        <v>2</v>
      </c>
      <c r="AB48" s="28">
        <v>5.1899999999999933</v>
      </c>
      <c r="AC48" s="28">
        <v>0.33999999999999897</v>
      </c>
      <c r="AD48" s="27">
        <v>4.8499999999999943</v>
      </c>
      <c r="AE48" s="27">
        <v>5.1899999999999933</v>
      </c>
      <c r="AF48" s="27">
        <v>0.33999999999999897</v>
      </c>
      <c r="AG48" s="27">
        <v>4.8499999999999943</v>
      </c>
      <c r="AH48" s="27">
        <v>0</v>
      </c>
      <c r="AI48" s="267"/>
    </row>
    <row r="49" spans="1:35" s="1" customFormat="1" ht="21">
      <c r="A49" s="32" t="s">
        <v>257</v>
      </c>
      <c r="B49" s="29" t="s">
        <v>258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8">
        <v>0</v>
      </c>
      <c r="O49" s="45">
        <v>0</v>
      </c>
      <c r="P49" s="265">
        <v>0</v>
      </c>
      <c r="Q49" s="265">
        <v>0</v>
      </c>
      <c r="R49" s="265">
        <v>0</v>
      </c>
      <c r="S49" s="265">
        <v>0</v>
      </c>
      <c r="T49" s="265">
        <v>0</v>
      </c>
      <c r="U49" s="265">
        <v>0</v>
      </c>
      <c r="V49" s="359">
        <v>0</v>
      </c>
      <c r="W49" s="359">
        <v>0</v>
      </c>
      <c r="X49" s="266">
        <v>0</v>
      </c>
      <c r="Y49" s="266">
        <v>0</v>
      </c>
      <c r="Z49" s="27">
        <v>0</v>
      </c>
      <c r="AA49" s="266">
        <v>0</v>
      </c>
      <c r="AB49" s="28">
        <v>0</v>
      </c>
      <c r="AC49" s="28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67"/>
    </row>
    <row r="50" spans="1:35" s="1" customFormat="1" ht="21">
      <c r="A50" s="32" t="s">
        <v>259</v>
      </c>
      <c r="B50" s="29" t="s">
        <v>260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8">
        <v>0</v>
      </c>
      <c r="O50" s="45">
        <v>0</v>
      </c>
      <c r="P50" s="265">
        <v>0</v>
      </c>
      <c r="Q50" s="265">
        <v>0</v>
      </c>
      <c r="R50" s="265">
        <v>0</v>
      </c>
      <c r="S50" s="265">
        <v>0</v>
      </c>
      <c r="T50" s="265">
        <v>0</v>
      </c>
      <c r="U50" s="265">
        <v>0</v>
      </c>
      <c r="V50" s="359">
        <v>0</v>
      </c>
      <c r="W50" s="359">
        <v>0</v>
      </c>
      <c r="X50" s="266">
        <v>0</v>
      </c>
      <c r="Y50" s="266">
        <v>0</v>
      </c>
      <c r="Z50" s="27">
        <v>0</v>
      </c>
      <c r="AA50" s="266">
        <v>0</v>
      </c>
      <c r="AB50" s="28">
        <v>0</v>
      </c>
      <c r="AC50" s="28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67"/>
    </row>
    <row r="51" spans="1:35" s="1" customFormat="1" ht="31.5">
      <c r="A51" s="32" t="s">
        <v>261</v>
      </c>
      <c r="B51" s="26" t="s">
        <v>262</v>
      </c>
      <c r="C51" s="27">
        <v>450.46</v>
      </c>
      <c r="D51" s="27">
        <v>246.36</v>
      </c>
      <c r="E51" s="27">
        <v>204.09999999999997</v>
      </c>
      <c r="F51" s="27">
        <v>0</v>
      </c>
      <c r="G51" s="27">
        <v>104</v>
      </c>
      <c r="H51" s="27">
        <v>62.4</v>
      </c>
      <c r="I51" s="27">
        <v>41.6</v>
      </c>
      <c r="J51" s="27">
        <v>0</v>
      </c>
      <c r="K51" s="27">
        <v>346.46</v>
      </c>
      <c r="L51" s="27">
        <v>183.96</v>
      </c>
      <c r="M51" s="27">
        <v>162.49999999999997</v>
      </c>
      <c r="N51" s="28">
        <v>0</v>
      </c>
      <c r="O51" s="45">
        <v>75.820000000000007</v>
      </c>
      <c r="P51" s="265">
        <v>109.89999999999999</v>
      </c>
      <c r="Q51" s="265">
        <v>62.4</v>
      </c>
      <c r="R51" s="265">
        <v>47.499999999999993</v>
      </c>
      <c r="S51" s="265">
        <v>264.74</v>
      </c>
      <c r="T51" s="265">
        <v>183.96</v>
      </c>
      <c r="U51" s="265">
        <v>80.779999999999973</v>
      </c>
      <c r="V51" s="359">
        <v>78.400000000000006</v>
      </c>
      <c r="W51" s="359">
        <v>62.4</v>
      </c>
      <c r="X51" s="266">
        <v>16</v>
      </c>
      <c r="Y51" s="266">
        <v>206.96</v>
      </c>
      <c r="Z51" s="27">
        <v>183.96</v>
      </c>
      <c r="AA51" s="266">
        <v>23</v>
      </c>
      <c r="AB51" s="28">
        <v>89.28</v>
      </c>
      <c r="AC51" s="28">
        <v>31.499999999999993</v>
      </c>
      <c r="AD51" s="27">
        <v>57.78</v>
      </c>
      <c r="AE51" s="27">
        <v>89.28</v>
      </c>
      <c r="AF51" s="27">
        <v>31.499999999999993</v>
      </c>
      <c r="AG51" s="27">
        <v>57.780000000000008</v>
      </c>
      <c r="AH51" s="27">
        <v>0</v>
      </c>
      <c r="AI51" s="267"/>
    </row>
    <row r="52" spans="1:35" s="1" customFormat="1" ht="33" customHeight="1">
      <c r="A52" s="22" t="s">
        <v>263</v>
      </c>
      <c r="B52" s="29" t="s">
        <v>264</v>
      </c>
      <c r="C52" s="27">
        <v>256.72000000000003</v>
      </c>
      <c r="D52" s="27">
        <v>117.12</v>
      </c>
      <c r="E52" s="27">
        <v>139.6</v>
      </c>
      <c r="F52" s="27">
        <v>0</v>
      </c>
      <c r="G52" s="27">
        <v>41.4</v>
      </c>
      <c r="H52" s="27">
        <v>24.84</v>
      </c>
      <c r="I52" s="27">
        <v>16.559999999999999</v>
      </c>
      <c r="J52" s="27">
        <v>0</v>
      </c>
      <c r="K52" s="27">
        <v>215.32</v>
      </c>
      <c r="L52" s="27">
        <v>92.28</v>
      </c>
      <c r="M52" s="27">
        <v>123.03999999999999</v>
      </c>
      <c r="N52" s="28">
        <v>0</v>
      </c>
      <c r="O52" s="45">
        <v>-4.6400000000000032</v>
      </c>
      <c r="P52" s="265">
        <v>42.1</v>
      </c>
      <c r="Q52" s="265">
        <v>24.84</v>
      </c>
      <c r="R52" s="265">
        <v>17.260000000000002</v>
      </c>
      <c r="S52" s="265">
        <v>219.26</v>
      </c>
      <c r="T52" s="265">
        <v>92.28</v>
      </c>
      <c r="U52" s="265">
        <v>126.97999999999999</v>
      </c>
      <c r="V52" s="359">
        <v>46.84</v>
      </c>
      <c r="W52" s="359">
        <v>24.84</v>
      </c>
      <c r="X52" s="266">
        <v>22</v>
      </c>
      <c r="Y52" s="266">
        <v>181.28</v>
      </c>
      <c r="Z52" s="27">
        <v>92.28</v>
      </c>
      <c r="AA52" s="266">
        <v>89</v>
      </c>
      <c r="AB52" s="28">
        <v>33.239999999999995</v>
      </c>
      <c r="AC52" s="28">
        <v>-4.7399999999999984</v>
      </c>
      <c r="AD52" s="27">
        <v>37.97999999999999</v>
      </c>
      <c r="AE52" s="27">
        <v>33.239999999999995</v>
      </c>
      <c r="AF52" s="27">
        <v>0</v>
      </c>
      <c r="AG52" s="27">
        <v>33.239999999999995</v>
      </c>
      <c r="AH52" s="27">
        <v>0</v>
      </c>
      <c r="AI52" s="267"/>
    </row>
    <row r="53" spans="1:35" s="1" customFormat="1" ht="31.5">
      <c r="A53" s="22" t="s">
        <v>265</v>
      </c>
      <c r="B53" s="31" t="s">
        <v>266</v>
      </c>
      <c r="C53" s="27">
        <v>77.91</v>
      </c>
      <c r="D53" s="27">
        <v>39.239999999999995</v>
      </c>
      <c r="E53" s="27">
        <v>38.67</v>
      </c>
      <c r="F53" s="27">
        <v>0</v>
      </c>
      <c r="G53" s="27">
        <v>8.6</v>
      </c>
      <c r="H53" s="27">
        <v>5.16</v>
      </c>
      <c r="I53" s="27">
        <v>3.44</v>
      </c>
      <c r="J53" s="27">
        <v>0</v>
      </c>
      <c r="K53" s="27">
        <v>69.31</v>
      </c>
      <c r="L53" s="27">
        <v>34.08</v>
      </c>
      <c r="M53" s="27">
        <v>35.230000000000004</v>
      </c>
      <c r="N53" s="28">
        <v>0</v>
      </c>
      <c r="O53" s="45">
        <v>13.280000000000001</v>
      </c>
      <c r="P53" s="265">
        <v>7.5</v>
      </c>
      <c r="Q53" s="265">
        <v>5.16</v>
      </c>
      <c r="R53" s="265">
        <v>2.34</v>
      </c>
      <c r="S53" s="265">
        <v>57.13</v>
      </c>
      <c r="T53" s="265">
        <v>34.08</v>
      </c>
      <c r="U53" s="265">
        <v>23.050000000000004</v>
      </c>
      <c r="V53" s="359">
        <v>8.16</v>
      </c>
      <c r="W53" s="359">
        <v>5.16</v>
      </c>
      <c r="X53" s="266">
        <v>3</v>
      </c>
      <c r="Y53" s="266">
        <v>46.08</v>
      </c>
      <c r="Z53" s="27">
        <v>34.08</v>
      </c>
      <c r="AA53" s="266">
        <v>12</v>
      </c>
      <c r="AB53" s="28">
        <v>10.390000000000004</v>
      </c>
      <c r="AC53" s="28">
        <v>-0.66000000000000014</v>
      </c>
      <c r="AD53" s="27">
        <v>11.050000000000004</v>
      </c>
      <c r="AE53" s="27">
        <v>10.390000000000004</v>
      </c>
      <c r="AF53" s="27">
        <v>0</v>
      </c>
      <c r="AG53" s="27">
        <v>10.390000000000004</v>
      </c>
      <c r="AH53" s="27">
        <v>0</v>
      </c>
      <c r="AI53" s="267"/>
    </row>
    <row r="54" spans="1:35" s="3" customFormat="1" ht="18.95" customHeight="1">
      <c r="A54" s="636" t="s">
        <v>267</v>
      </c>
      <c r="B54" s="23" t="s">
        <v>33</v>
      </c>
      <c r="C54" s="33">
        <v>1919.66</v>
      </c>
      <c r="D54" s="33">
        <v>841.8</v>
      </c>
      <c r="E54" s="33">
        <v>1077.8599999999999</v>
      </c>
      <c r="F54" s="33">
        <v>0</v>
      </c>
      <c r="G54" s="33">
        <v>266.2</v>
      </c>
      <c r="H54" s="33">
        <v>159.72</v>
      </c>
      <c r="I54" s="33">
        <v>106.47999999999999</v>
      </c>
      <c r="J54" s="33">
        <v>0</v>
      </c>
      <c r="K54" s="33">
        <v>1653.4600000000003</v>
      </c>
      <c r="L54" s="33">
        <v>682.07999999999993</v>
      </c>
      <c r="M54" s="33">
        <v>971.38000000000011</v>
      </c>
      <c r="N54" s="33">
        <v>0</v>
      </c>
      <c r="O54" s="33">
        <v>37.849999999999987</v>
      </c>
      <c r="P54" s="33">
        <v>246.82</v>
      </c>
      <c r="Q54" s="33">
        <v>159.72</v>
      </c>
      <c r="R54" s="33">
        <v>87.100000000000009</v>
      </c>
      <c r="S54" s="33">
        <v>1634.99</v>
      </c>
      <c r="T54" s="33">
        <v>682.07999999999993</v>
      </c>
      <c r="U54" s="33">
        <v>952.91000000000008</v>
      </c>
      <c r="V54" s="33">
        <v>249.08</v>
      </c>
      <c r="W54" s="33">
        <v>169.08</v>
      </c>
      <c r="X54" s="33">
        <v>80</v>
      </c>
      <c r="Y54" s="33">
        <v>1280.1599999999999</v>
      </c>
      <c r="Z54" s="33">
        <v>728.16</v>
      </c>
      <c r="AA54" s="33">
        <v>552</v>
      </c>
      <c r="AB54" s="25">
        <v>352.57000000000016</v>
      </c>
      <c r="AC54" s="25">
        <v>-2.2599999999999838</v>
      </c>
      <c r="AD54" s="33">
        <v>354.83000000000015</v>
      </c>
      <c r="AE54" s="33">
        <v>406.65000000000015</v>
      </c>
      <c r="AF54" s="33">
        <v>28.28</v>
      </c>
      <c r="AG54" s="33">
        <v>378.37000000000018</v>
      </c>
      <c r="AH54" s="33">
        <v>54.08</v>
      </c>
      <c r="AI54" s="268"/>
    </row>
    <row r="55" spans="1:35" s="1" customFormat="1" ht="21">
      <c r="A55" s="637"/>
      <c r="B55" s="29" t="s">
        <v>268</v>
      </c>
      <c r="C55" s="27">
        <v>1048.9000000000001</v>
      </c>
      <c r="D55" s="27">
        <v>443.52</v>
      </c>
      <c r="E55" s="27">
        <v>605.38</v>
      </c>
      <c r="F55" s="27">
        <v>0</v>
      </c>
      <c r="G55" s="27">
        <v>119.8</v>
      </c>
      <c r="H55" s="27">
        <v>71.88</v>
      </c>
      <c r="I55" s="27">
        <v>47.92</v>
      </c>
      <c r="J55" s="27">
        <v>0</v>
      </c>
      <c r="K55" s="27">
        <v>929.1</v>
      </c>
      <c r="L55" s="27">
        <v>371.64</v>
      </c>
      <c r="M55" s="27">
        <v>557.46</v>
      </c>
      <c r="N55" s="28">
        <v>0</v>
      </c>
      <c r="O55" s="45">
        <v>51.54999999999999</v>
      </c>
      <c r="P55" s="265">
        <v>112.80000000000001</v>
      </c>
      <c r="Q55" s="265">
        <v>71.88</v>
      </c>
      <c r="R55" s="265">
        <v>40.920000000000009</v>
      </c>
      <c r="S55" s="265">
        <v>884.55000000000007</v>
      </c>
      <c r="T55" s="265">
        <v>371.64</v>
      </c>
      <c r="U55" s="265">
        <v>512.91000000000008</v>
      </c>
      <c r="V55" s="359">
        <v>113.88</v>
      </c>
      <c r="W55" s="359">
        <v>71.88</v>
      </c>
      <c r="X55" s="266">
        <v>42</v>
      </c>
      <c r="Y55" s="266">
        <v>708.64</v>
      </c>
      <c r="Z55" s="27">
        <v>371.64</v>
      </c>
      <c r="AA55" s="266">
        <v>337</v>
      </c>
      <c r="AB55" s="28">
        <v>174.8300000000001</v>
      </c>
      <c r="AC55" s="28">
        <v>-1.0799999999999841</v>
      </c>
      <c r="AD55" s="27">
        <v>175.91000000000008</v>
      </c>
      <c r="AE55" s="27">
        <v>174.8300000000001</v>
      </c>
      <c r="AF55" s="27">
        <v>0</v>
      </c>
      <c r="AG55" s="27">
        <v>174.8300000000001</v>
      </c>
      <c r="AH55" s="27">
        <v>0</v>
      </c>
      <c r="AI55" s="267"/>
    </row>
    <row r="56" spans="1:35" s="1" customFormat="1" ht="21">
      <c r="A56" s="637"/>
      <c r="B56" s="29" t="s">
        <v>269</v>
      </c>
      <c r="C56" s="27">
        <v>647.92000000000007</v>
      </c>
      <c r="D56" s="27">
        <v>292.8</v>
      </c>
      <c r="E56" s="27">
        <v>355.12</v>
      </c>
      <c r="F56" s="27">
        <v>0</v>
      </c>
      <c r="G56" s="27">
        <v>88.2</v>
      </c>
      <c r="H56" s="27">
        <v>52.92</v>
      </c>
      <c r="I56" s="27">
        <v>35.28</v>
      </c>
      <c r="J56" s="27">
        <v>0</v>
      </c>
      <c r="K56" s="27">
        <v>559.72</v>
      </c>
      <c r="L56" s="27">
        <v>239.88</v>
      </c>
      <c r="M56" s="27">
        <v>319.84000000000003</v>
      </c>
      <c r="N56" s="28">
        <v>0</v>
      </c>
      <c r="O56" s="45">
        <v>27.12</v>
      </c>
      <c r="P56" s="265">
        <v>63.6</v>
      </c>
      <c r="Q56" s="265">
        <v>52.92</v>
      </c>
      <c r="R56" s="265">
        <v>10.68</v>
      </c>
      <c r="S56" s="265">
        <v>557.20000000000005</v>
      </c>
      <c r="T56" s="265">
        <v>239.88</v>
      </c>
      <c r="U56" s="265">
        <v>317.32000000000005</v>
      </c>
      <c r="V56" s="359">
        <v>83.92</v>
      </c>
      <c r="W56" s="359">
        <v>52.92</v>
      </c>
      <c r="X56" s="266">
        <v>31</v>
      </c>
      <c r="Y56" s="266">
        <v>415.88</v>
      </c>
      <c r="Z56" s="27">
        <v>239.88</v>
      </c>
      <c r="AA56" s="266">
        <v>176</v>
      </c>
      <c r="AB56" s="28">
        <v>121.00000000000006</v>
      </c>
      <c r="AC56" s="28">
        <v>-20.32</v>
      </c>
      <c r="AD56" s="27">
        <v>141.32000000000005</v>
      </c>
      <c r="AE56" s="27">
        <v>121.00000000000006</v>
      </c>
      <c r="AF56" s="27">
        <v>0</v>
      </c>
      <c r="AG56" s="27">
        <v>121.00000000000006</v>
      </c>
      <c r="AH56" s="27">
        <v>0</v>
      </c>
      <c r="AI56" s="267"/>
    </row>
    <row r="57" spans="1:35" s="1" customFormat="1" ht="42">
      <c r="A57" s="637"/>
      <c r="B57" s="29" t="s">
        <v>270</v>
      </c>
      <c r="C57" s="27">
        <v>217.27999999999997</v>
      </c>
      <c r="D57" s="27">
        <v>102.96</v>
      </c>
      <c r="E57" s="27">
        <v>114.32</v>
      </c>
      <c r="F57" s="27">
        <v>0</v>
      </c>
      <c r="G57" s="27">
        <v>57.4</v>
      </c>
      <c r="H57" s="27">
        <v>34.44</v>
      </c>
      <c r="I57" s="27">
        <v>22.96</v>
      </c>
      <c r="J57" s="27">
        <v>0</v>
      </c>
      <c r="K57" s="27">
        <v>159.88</v>
      </c>
      <c r="L57" s="27">
        <v>68.52</v>
      </c>
      <c r="M57" s="27">
        <v>91.36</v>
      </c>
      <c r="N57" s="28">
        <v>0</v>
      </c>
      <c r="O57" s="45">
        <v>-41.5</v>
      </c>
      <c r="P57" s="265">
        <v>69.72</v>
      </c>
      <c r="Q57" s="265">
        <v>34.44</v>
      </c>
      <c r="R57" s="265">
        <v>35.28</v>
      </c>
      <c r="S57" s="265">
        <v>189.06</v>
      </c>
      <c r="T57" s="265">
        <v>68.52</v>
      </c>
      <c r="U57" s="265">
        <v>120.54</v>
      </c>
      <c r="V57" s="359">
        <v>41.44</v>
      </c>
      <c r="W57" s="359">
        <v>34.44</v>
      </c>
      <c r="X57" s="266">
        <v>7</v>
      </c>
      <c r="Y57" s="266">
        <v>106.52</v>
      </c>
      <c r="Z57" s="27">
        <v>68.52</v>
      </c>
      <c r="AA57" s="266">
        <v>38</v>
      </c>
      <c r="AB57" s="28">
        <v>110.82000000000001</v>
      </c>
      <c r="AC57" s="28">
        <v>28.28</v>
      </c>
      <c r="AD57" s="27">
        <v>82.54</v>
      </c>
      <c r="AE57" s="27">
        <v>110.82000000000001</v>
      </c>
      <c r="AF57" s="27">
        <v>28.28</v>
      </c>
      <c r="AG57" s="27">
        <v>82.54</v>
      </c>
      <c r="AH57" s="27">
        <v>0</v>
      </c>
      <c r="AI57" s="267"/>
    </row>
    <row r="58" spans="1:35" s="1" customFormat="1" ht="11.25">
      <c r="A58" s="637"/>
      <c r="B58" s="29" t="s">
        <v>271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8">
        <v>0</v>
      </c>
      <c r="O58" s="45">
        <v>0</v>
      </c>
      <c r="P58" s="265">
        <v>0</v>
      </c>
      <c r="Q58" s="265">
        <v>0</v>
      </c>
      <c r="R58" s="265">
        <v>0</v>
      </c>
      <c r="S58" s="265">
        <v>0</v>
      </c>
      <c r="T58" s="265">
        <v>0</v>
      </c>
      <c r="U58" s="265">
        <v>0</v>
      </c>
      <c r="V58" s="359">
        <v>0</v>
      </c>
      <c r="W58" s="359">
        <v>0</v>
      </c>
      <c r="X58" s="266">
        <v>0</v>
      </c>
      <c r="Y58" s="266">
        <v>0</v>
      </c>
      <c r="Z58" s="27">
        <v>0</v>
      </c>
      <c r="AA58" s="266">
        <v>0</v>
      </c>
      <c r="AB58" s="28">
        <v>0</v>
      </c>
      <c r="AC58" s="28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67"/>
    </row>
    <row r="59" spans="1:35" s="1" customFormat="1" ht="42">
      <c r="A59" s="637"/>
      <c r="B59" s="38" t="s">
        <v>272</v>
      </c>
      <c r="C59" s="27">
        <v>5.56</v>
      </c>
      <c r="D59" s="27">
        <v>2.52</v>
      </c>
      <c r="E59" s="27">
        <v>3.0399999999999996</v>
      </c>
      <c r="F59" s="27">
        <v>0</v>
      </c>
      <c r="G59" s="27">
        <v>0.8</v>
      </c>
      <c r="H59" s="27">
        <v>0.48</v>
      </c>
      <c r="I59" s="27">
        <v>0.32</v>
      </c>
      <c r="J59" s="27">
        <v>0</v>
      </c>
      <c r="K59" s="27">
        <v>4.76</v>
      </c>
      <c r="L59" s="27">
        <v>2.04</v>
      </c>
      <c r="M59" s="27">
        <v>2.7199999999999998</v>
      </c>
      <c r="N59" s="28">
        <v>0</v>
      </c>
      <c r="O59" s="45">
        <v>0.67999999999999994</v>
      </c>
      <c r="P59" s="265">
        <v>0.7</v>
      </c>
      <c r="Q59" s="265">
        <v>0.48</v>
      </c>
      <c r="R59" s="265">
        <v>0.22</v>
      </c>
      <c r="S59" s="265">
        <v>4.18</v>
      </c>
      <c r="T59" s="265">
        <v>2.04</v>
      </c>
      <c r="U59" s="265">
        <v>2.1399999999999997</v>
      </c>
      <c r="V59" s="359">
        <v>9.84</v>
      </c>
      <c r="W59" s="359">
        <v>9.84</v>
      </c>
      <c r="X59" s="266">
        <v>0</v>
      </c>
      <c r="Y59" s="266">
        <v>49.12</v>
      </c>
      <c r="Z59" s="27">
        <v>48.12</v>
      </c>
      <c r="AA59" s="266">
        <v>1</v>
      </c>
      <c r="AB59" s="28">
        <v>-54.08</v>
      </c>
      <c r="AC59" s="28">
        <v>-9.14</v>
      </c>
      <c r="AD59" s="27">
        <v>-44.94</v>
      </c>
      <c r="AE59" s="27">
        <v>0</v>
      </c>
      <c r="AF59" s="27">
        <v>0</v>
      </c>
      <c r="AG59" s="27">
        <v>0</v>
      </c>
      <c r="AH59" s="27">
        <v>54.08</v>
      </c>
      <c r="AI59" s="267"/>
    </row>
    <row r="60" spans="1:35" s="1" customFormat="1" ht="27" customHeight="1">
      <c r="A60" s="39" t="s">
        <v>273</v>
      </c>
      <c r="B60" s="40" t="s">
        <v>274</v>
      </c>
      <c r="C60" s="21">
        <v>10883.91</v>
      </c>
      <c r="D60" s="21">
        <v>4328.1099999999997</v>
      </c>
      <c r="E60" s="21">
        <v>6555.8</v>
      </c>
      <c r="F60" s="21">
        <v>0</v>
      </c>
      <c r="G60" s="21">
        <v>1700.8000000000002</v>
      </c>
      <c r="H60" s="21">
        <v>947.00000000000011</v>
      </c>
      <c r="I60" s="21">
        <v>753.8</v>
      </c>
      <c r="J60" s="21">
        <v>0</v>
      </c>
      <c r="K60" s="21">
        <v>9183.11</v>
      </c>
      <c r="L60" s="21">
        <v>3381.1099999999997</v>
      </c>
      <c r="M60" s="21">
        <v>5802</v>
      </c>
      <c r="N60" s="21">
        <v>0</v>
      </c>
      <c r="O60" s="21">
        <v>225.12</v>
      </c>
      <c r="P60" s="21">
        <v>1700.8000000000002</v>
      </c>
      <c r="Q60" s="21">
        <v>947.00000000000011</v>
      </c>
      <c r="R60" s="21">
        <v>753.8</v>
      </c>
      <c r="S60" s="21">
        <v>8957.99</v>
      </c>
      <c r="T60" s="21">
        <v>3381.1099999999997</v>
      </c>
      <c r="U60" s="21">
        <v>5576.88</v>
      </c>
      <c r="V60" s="21">
        <v>1701.0000000000002</v>
      </c>
      <c r="W60" s="21">
        <v>947.00000000000011</v>
      </c>
      <c r="X60" s="21">
        <v>754</v>
      </c>
      <c r="Y60" s="21">
        <v>8970.06</v>
      </c>
      <c r="Z60" s="21">
        <v>3425.06</v>
      </c>
      <c r="AA60" s="21">
        <v>5545</v>
      </c>
      <c r="AB60" s="24">
        <v>-12.270000000000344</v>
      </c>
      <c r="AC60" s="24">
        <v>-0.19999999999999574</v>
      </c>
      <c r="AD60" s="21">
        <v>-12.070000000000348</v>
      </c>
      <c r="AE60" s="21">
        <v>43.539999999999658</v>
      </c>
      <c r="AF60" s="21">
        <v>0.32000000000000206</v>
      </c>
      <c r="AG60" s="21">
        <v>43.219999999999658</v>
      </c>
      <c r="AH60" s="21">
        <v>55.81</v>
      </c>
      <c r="AI60" s="267"/>
    </row>
    <row r="61" spans="1:35" s="1" customFormat="1" ht="32.25">
      <c r="A61" s="41" t="s">
        <v>247</v>
      </c>
      <c r="B61" s="42" t="s">
        <v>275</v>
      </c>
      <c r="C61" s="27">
        <v>84.49</v>
      </c>
      <c r="D61" s="27">
        <v>34.090000000000003</v>
      </c>
      <c r="E61" s="27">
        <v>50.399999999999991</v>
      </c>
      <c r="F61" s="27">
        <v>0</v>
      </c>
      <c r="G61" s="27">
        <v>15.8</v>
      </c>
      <c r="H61" s="27">
        <v>8.8000000000000007</v>
      </c>
      <c r="I61" s="27">
        <v>7</v>
      </c>
      <c r="J61" s="27">
        <v>0</v>
      </c>
      <c r="K61" s="27">
        <v>68.69</v>
      </c>
      <c r="L61" s="27">
        <v>25.29</v>
      </c>
      <c r="M61" s="27">
        <v>43.399999999999991</v>
      </c>
      <c r="N61" s="28">
        <v>0</v>
      </c>
      <c r="O61" s="45">
        <v>19.61</v>
      </c>
      <c r="P61" s="265">
        <v>15.8</v>
      </c>
      <c r="Q61" s="265">
        <v>8.8000000000000007</v>
      </c>
      <c r="R61" s="265">
        <v>7</v>
      </c>
      <c r="S61" s="265">
        <v>49.079999999999991</v>
      </c>
      <c r="T61" s="265">
        <v>25.29</v>
      </c>
      <c r="U61" s="265">
        <v>23.789999999999992</v>
      </c>
      <c r="V61" s="359">
        <v>15.8</v>
      </c>
      <c r="W61" s="359">
        <v>8.8000000000000007</v>
      </c>
      <c r="X61" s="266">
        <v>7</v>
      </c>
      <c r="Y61" s="266">
        <v>48.62</v>
      </c>
      <c r="Z61" s="27">
        <v>25.62</v>
      </c>
      <c r="AA61" s="266">
        <v>23</v>
      </c>
      <c r="AB61" s="28">
        <v>0.45999999999999375</v>
      </c>
      <c r="AC61" s="28">
        <v>0</v>
      </c>
      <c r="AD61" s="27">
        <v>0.45999999999999375</v>
      </c>
      <c r="AE61" s="27">
        <v>0.45999999999999375</v>
      </c>
      <c r="AF61" s="27">
        <v>0</v>
      </c>
      <c r="AG61" s="27">
        <v>0.45999999999999375</v>
      </c>
      <c r="AH61" s="27">
        <v>0</v>
      </c>
      <c r="AI61" s="267"/>
    </row>
    <row r="62" spans="1:35" s="1" customFormat="1" ht="31.5">
      <c r="A62" s="63" t="s">
        <v>259</v>
      </c>
      <c r="B62" s="64" t="s">
        <v>276</v>
      </c>
      <c r="C62" s="27">
        <v>17.240000000000002</v>
      </c>
      <c r="D62" s="27">
        <v>6.91</v>
      </c>
      <c r="E62" s="27">
        <v>10.33</v>
      </c>
      <c r="F62" s="27">
        <v>0</v>
      </c>
      <c r="G62" s="27">
        <v>3</v>
      </c>
      <c r="H62" s="27">
        <v>1.67</v>
      </c>
      <c r="I62" s="27">
        <v>1.33</v>
      </c>
      <c r="J62" s="27">
        <v>0</v>
      </c>
      <c r="K62" s="27">
        <v>14.24</v>
      </c>
      <c r="L62" s="27">
        <v>5.24</v>
      </c>
      <c r="M62" s="27">
        <v>9</v>
      </c>
      <c r="N62" s="28">
        <v>0</v>
      </c>
      <c r="O62" s="45">
        <v>0.44</v>
      </c>
      <c r="P62" s="265">
        <v>3</v>
      </c>
      <c r="Q62" s="265">
        <v>1.67</v>
      </c>
      <c r="R62" s="265">
        <v>1.33</v>
      </c>
      <c r="S62" s="265">
        <v>13.8</v>
      </c>
      <c r="T62" s="265">
        <v>5.24</v>
      </c>
      <c r="U62" s="265">
        <v>8.56</v>
      </c>
      <c r="V62" s="359">
        <v>2.67</v>
      </c>
      <c r="W62" s="359">
        <v>1.67</v>
      </c>
      <c r="X62" s="266">
        <v>1</v>
      </c>
      <c r="Y62" s="266">
        <v>14.31</v>
      </c>
      <c r="Z62" s="27">
        <v>5.3100000000000005</v>
      </c>
      <c r="AA62" s="266">
        <v>9</v>
      </c>
      <c r="AB62" s="28">
        <v>-0.17999999999999972</v>
      </c>
      <c r="AC62" s="28">
        <v>0.33000000000000007</v>
      </c>
      <c r="AD62" s="27">
        <v>-0.50999999999999979</v>
      </c>
      <c r="AE62" s="27">
        <v>0</v>
      </c>
      <c r="AF62" s="27">
        <v>0</v>
      </c>
      <c r="AG62" s="27">
        <v>0</v>
      </c>
      <c r="AH62" s="27">
        <v>0.17999999999999972</v>
      </c>
      <c r="AI62" s="267"/>
    </row>
    <row r="63" spans="1:35" s="1" customFormat="1" ht="21.75">
      <c r="A63" s="41" t="s">
        <v>223</v>
      </c>
      <c r="B63" s="42" t="s">
        <v>277</v>
      </c>
      <c r="C63" s="27">
        <v>1053.33</v>
      </c>
      <c r="D63" s="27">
        <v>419.73999999999995</v>
      </c>
      <c r="E63" s="27">
        <v>633.58999999999992</v>
      </c>
      <c r="F63" s="27">
        <v>0</v>
      </c>
      <c r="G63" s="27">
        <v>169.2</v>
      </c>
      <c r="H63" s="27">
        <v>94.21</v>
      </c>
      <c r="I63" s="27">
        <v>74.989999999999995</v>
      </c>
      <c r="J63" s="27">
        <v>0</v>
      </c>
      <c r="K63" s="27">
        <v>884.12999999999988</v>
      </c>
      <c r="L63" s="27">
        <v>325.52999999999997</v>
      </c>
      <c r="M63" s="27">
        <v>558.59999999999991</v>
      </c>
      <c r="N63" s="28">
        <v>0</v>
      </c>
      <c r="O63" s="45">
        <v>0</v>
      </c>
      <c r="P63" s="265">
        <v>169.2</v>
      </c>
      <c r="Q63" s="265">
        <v>94.21</v>
      </c>
      <c r="R63" s="265">
        <v>74.989999999999995</v>
      </c>
      <c r="S63" s="265">
        <v>884.12999999999988</v>
      </c>
      <c r="T63" s="265">
        <v>325.52999999999997</v>
      </c>
      <c r="U63" s="265">
        <v>558.59999999999991</v>
      </c>
      <c r="V63" s="359">
        <v>170.20999999999998</v>
      </c>
      <c r="W63" s="359">
        <v>94.21</v>
      </c>
      <c r="X63" s="266">
        <v>76</v>
      </c>
      <c r="Y63" s="266">
        <v>878.76</v>
      </c>
      <c r="Z63" s="27">
        <v>329.76</v>
      </c>
      <c r="AA63" s="266">
        <v>549</v>
      </c>
      <c r="AB63" s="28">
        <v>4.3599999999998857</v>
      </c>
      <c r="AC63" s="28">
        <v>-1.0100000000000051</v>
      </c>
      <c r="AD63" s="27">
        <v>5.3699999999998909</v>
      </c>
      <c r="AE63" s="27">
        <v>4.3599999999998857</v>
      </c>
      <c r="AF63" s="27">
        <v>0</v>
      </c>
      <c r="AG63" s="27">
        <v>4.3599999999998857</v>
      </c>
      <c r="AH63" s="27">
        <v>0</v>
      </c>
      <c r="AI63" s="267"/>
    </row>
    <row r="64" spans="1:35" s="1" customFormat="1" ht="10.5">
      <c r="A64" s="644" t="s">
        <v>229</v>
      </c>
      <c r="B64" s="65" t="s">
        <v>274</v>
      </c>
      <c r="C64" s="21">
        <v>4823.82</v>
      </c>
      <c r="D64" s="21">
        <v>1919.23</v>
      </c>
      <c r="E64" s="21">
        <v>2904.59</v>
      </c>
      <c r="F64" s="21">
        <v>0</v>
      </c>
      <c r="G64" s="21">
        <v>759</v>
      </c>
      <c r="H64" s="21">
        <v>422.61</v>
      </c>
      <c r="I64" s="21">
        <v>336.39</v>
      </c>
      <c r="J64" s="21">
        <v>0</v>
      </c>
      <c r="K64" s="21">
        <v>4064.82</v>
      </c>
      <c r="L64" s="21">
        <v>1496.62</v>
      </c>
      <c r="M64" s="21">
        <v>2568.1999999999998</v>
      </c>
      <c r="N64" s="21">
        <v>0</v>
      </c>
      <c r="O64" s="21">
        <v>88.2</v>
      </c>
      <c r="P64" s="21">
        <v>759</v>
      </c>
      <c r="Q64" s="21">
        <v>422.61</v>
      </c>
      <c r="R64" s="21">
        <v>336.39</v>
      </c>
      <c r="S64" s="21">
        <v>3976.6200000000003</v>
      </c>
      <c r="T64" s="21">
        <v>1496.62</v>
      </c>
      <c r="U64" s="21">
        <v>2480</v>
      </c>
      <c r="V64" s="21">
        <v>763.61</v>
      </c>
      <c r="W64" s="21">
        <v>422.61</v>
      </c>
      <c r="X64" s="21">
        <v>341</v>
      </c>
      <c r="Y64" s="21">
        <v>3953.0699999999997</v>
      </c>
      <c r="Z64" s="21">
        <v>1516.07</v>
      </c>
      <c r="AA64" s="21">
        <v>2437</v>
      </c>
      <c r="AB64" s="24">
        <v>18.940000000000076</v>
      </c>
      <c r="AC64" s="24">
        <v>-4.6099999999999923</v>
      </c>
      <c r="AD64" s="21">
        <v>23.550000000000068</v>
      </c>
      <c r="AE64" s="21">
        <v>18.940000000000076</v>
      </c>
      <c r="AF64" s="21">
        <v>0</v>
      </c>
      <c r="AG64" s="21">
        <v>18.940000000000076</v>
      </c>
      <c r="AH64" s="21">
        <v>0</v>
      </c>
      <c r="AI64" s="267"/>
    </row>
    <row r="65" spans="1:35" s="1" customFormat="1" ht="31.5">
      <c r="A65" s="643"/>
      <c r="B65" s="64" t="s">
        <v>278</v>
      </c>
      <c r="C65" s="27">
        <v>1048.9799999999998</v>
      </c>
      <c r="D65" s="27">
        <v>404.47999999999996</v>
      </c>
      <c r="E65" s="27">
        <v>644.49999999999989</v>
      </c>
      <c r="F65" s="27">
        <v>0</v>
      </c>
      <c r="G65" s="27">
        <v>96.8</v>
      </c>
      <c r="H65" s="27">
        <v>53.9</v>
      </c>
      <c r="I65" s="27">
        <v>42.9</v>
      </c>
      <c r="J65" s="27">
        <v>0</v>
      </c>
      <c r="K65" s="27">
        <v>952.17999999999984</v>
      </c>
      <c r="L65" s="27">
        <v>350.58</v>
      </c>
      <c r="M65" s="27">
        <v>601.59999999999991</v>
      </c>
      <c r="N65" s="28">
        <v>0</v>
      </c>
      <c r="O65" s="45">
        <v>0</v>
      </c>
      <c r="P65" s="265">
        <v>96.8</v>
      </c>
      <c r="Q65" s="265">
        <v>53.9</v>
      </c>
      <c r="R65" s="265">
        <v>42.9</v>
      </c>
      <c r="S65" s="265">
        <v>952.17999999999984</v>
      </c>
      <c r="T65" s="265">
        <v>350.58</v>
      </c>
      <c r="U65" s="265">
        <v>601.59999999999991</v>
      </c>
      <c r="V65" s="359">
        <v>96.9</v>
      </c>
      <c r="W65" s="359">
        <v>53.9</v>
      </c>
      <c r="X65" s="266">
        <v>43</v>
      </c>
      <c r="Y65" s="266">
        <v>947.14</v>
      </c>
      <c r="Z65" s="27">
        <v>355.14</v>
      </c>
      <c r="AA65" s="266">
        <v>592</v>
      </c>
      <c r="AB65" s="28">
        <v>4.9399999999998485</v>
      </c>
      <c r="AC65" s="28">
        <v>-0.10000000000000142</v>
      </c>
      <c r="AD65" s="27">
        <v>5.0399999999998499</v>
      </c>
      <c r="AE65" s="27">
        <v>4.9399999999998485</v>
      </c>
      <c r="AF65" s="27">
        <v>0</v>
      </c>
      <c r="AG65" s="27">
        <v>4.9399999999998485</v>
      </c>
      <c r="AH65" s="27">
        <v>0</v>
      </c>
      <c r="AI65" s="267"/>
    </row>
    <row r="66" spans="1:35" s="1" customFormat="1" ht="21">
      <c r="A66" s="643"/>
      <c r="B66" s="64" t="s">
        <v>279</v>
      </c>
      <c r="C66" s="27">
        <v>1785.96</v>
      </c>
      <c r="D66" s="27">
        <v>743.12</v>
      </c>
      <c r="E66" s="27">
        <v>1042.8400000000001</v>
      </c>
      <c r="F66" s="27">
        <v>0</v>
      </c>
      <c r="G66" s="27">
        <v>453.6</v>
      </c>
      <c r="H66" s="27">
        <v>252.56</v>
      </c>
      <c r="I66" s="27">
        <v>201.04000000000002</v>
      </c>
      <c r="J66" s="27">
        <v>0</v>
      </c>
      <c r="K66" s="27">
        <v>1332.3600000000001</v>
      </c>
      <c r="L66" s="27">
        <v>490.56</v>
      </c>
      <c r="M66" s="27">
        <v>841.80000000000007</v>
      </c>
      <c r="N66" s="28">
        <v>0</v>
      </c>
      <c r="O66" s="45">
        <v>88.2</v>
      </c>
      <c r="P66" s="265">
        <v>453.6</v>
      </c>
      <c r="Q66" s="265">
        <v>252.56</v>
      </c>
      <c r="R66" s="265">
        <v>201.04000000000002</v>
      </c>
      <c r="S66" s="265">
        <v>1244.1600000000001</v>
      </c>
      <c r="T66" s="265">
        <v>490.56</v>
      </c>
      <c r="U66" s="265">
        <v>753.6</v>
      </c>
      <c r="V66" s="359">
        <v>456.56</v>
      </c>
      <c r="W66" s="359">
        <v>252.56</v>
      </c>
      <c r="X66" s="266">
        <v>204</v>
      </c>
      <c r="Y66" s="266">
        <v>1235.94</v>
      </c>
      <c r="Z66" s="27">
        <v>496.94</v>
      </c>
      <c r="AA66" s="266">
        <v>739</v>
      </c>
      <c r="AB66" s="28">
        <v>5.2600000000000477</v>
      </c>
      <c r="AC66" s="28">
        <v>-2.9599999999999795</v>
      </c>
      <c r="AD66" s="27">
        <v>8.2200000000000273</v>
      </c>
      <c r="AE66" s="27">
        <v>5.2600000000000477</v>
      </c>
      <c r="AF66" s="27">
        <v>0</v>
      </c>
      <c r="AG66" s="27">
        <v>5.2600000000000477</v>
      </c>
      <c r="AH66" s="27">
        <v>0</v>
      </c>
      <c r="AI66" s="267"/>
    </row>
    <row r="67" spans="1:35" s="1" customFormat="1" ht="21">
      <c r="A67" s="643"/>
      <c r="B67" s="64" t="s">
        <v>280</v>
      </c>
      <c r="C67" s="27">
        <v>1268.67</v>
      </c>
      <c r="D67" s="27">
        <v>484.65</v>
      </c>
      <c r="E67" s="27">
        <v>784.02</v>
      </c>
      <c r="F67" s="27">
        <v>0</v>
      </c>
      <c r="G67" s="27">
        <v>93</v>
      </c>
      <c r="H67" s="27">
        <v>51.78</v>
      </c>
      <c r="I67" s="27">
        <v>41.22</v>
      </c>
      <c r="J67" s="27">
        <v>0</v>
      </c>
      <c r="K67" s="27">
        <v>1175.67</v>
      </c>
      <c r="L67" s="27">
        <v>432.87</v>
      </c>
      <c r="M67" s="27">
        <v>742.8</v>
      </c>
      <c r="N67" s="28">
        <v>0</v>
      </c>
      <c r="O67" s="45">
        <v>0</v>
      </c>
      <c r="P67" s="265">
        <v>93</v>
      </c>
      <c r="Q67" s="265">
        <v>51.78</v>
      </c>
      <c r="R67" s="265">
        <v>41.22</v>
      </c>
      <c r="S67" s="265">
        <v>1175.67</v>
      </c>
      <c r="T67" s="265">
        <v>432.87</v>
      </c>
      <c r="U67" s="265">
        <v>742.8</v>
      </c>
      <c r="V67" s="359">
        <v>93.78</v>
      </c>
      <c r="W67" s="359">
        <v>51.78</v>
      </c>
      <c r="X67" s="266">
        <v>42</v>
      </c>
      <c r="Y67" s="266">
        <v>1168.49</v>
      </c>
      <c r="Z67" s="27">
        <v>438.49</v>
      </c>
      <c r="AA67" s="266">
        <v>730</v>
      </c>
      <c r="AB67" s="28">
        <v>6.4000000000000625</v>
      </c>
      <c r="AC67" s="28">
        <v>-0.78000000000000114</v>
      </c>
      <c r="AD67" s="27">
        <v>7.1800000000000637</v>
      </c>
      <c r="AE67" s="27">
        <v>6.4000000000000625</v>
      </c>
      <c r="AF67" s="27">
        <v>0</v>
      </c>
      <c r="AG67" s="27">
        <v>6.4000000000000625</v>
      </c>
      <c r="AH67" s="27">
        <v>0</v>
      </c>
      <c r="AI67" s="267"/>
    </row>
    <row r="68" spans="1:35" s="1" customFormat="1" ht="21">
      <c r="A68" s="645"/>
      <c r="B68" s="64" t="s">
        <v>281</v>
      </c>
      <c r="C68" s="27">
        <v>720.21</v>
      </c>
      <c r="D68" s="27">
        <v>286.98</v>
      </c>
      <c r="E68" s="27">
        <v>433.23</v>
      </c>
      <c r="F68" s="27">
        <v>0</v>
      </c>
      <c r="G68" s="27">
        <v>115.6</v>
      </c>
      <c r="H68" s="27">
        <v>64.37</v>
      </c>
      <c r="I68" s="27">
        <v>51.22999999999999</v>
      </c>
      <c r="J68" s="27">
        <v>0</v>
      </c>
      <c r="K68" s="27">
        <v>604.61000000000013</v>
      </c>
      <c r="L68" s="27">
        <v>222.61</v>
      </c>
      <c r="M68" s="27">
        <v>382.00000000000006</v>
      </c>
      <c r="N68" s="28">
        <v>0</v>
      </c>
      <c r="O68" s="45">
        <v>0</v>
      </c>
      <c r="P68" s="265">
        <v>115.6</v>
      </c>
      <c r="Q68" s="265">
        <v>64.37</v>
      </c>
      <c r="R68" s="265">
        <v>51.22999999999999</v>
      </c>
      <c r="S68" s="265">
        <v>604.61000000000013</v>
      </c>
      <c r="T68" s="265">
        <v>222.61</v>
      </c>
      <c r="U68" s="265">
        <v>382.00000000000006</v>
      </c>
      <c r="V68" s="359">
        <v>116.37</v>
      </c>
      <c r="W68" s="359">
        <v>64.37</v>
      </c>
      <c r="X68" s="266">
        <v>52</v>
      </c>
      <c r="Y68" s="266">
        <v>601.5</v>
      </c>
      <c r="Z68" s="27">
        <v>225.5</v>
      </c>
      <c r="AA68" s="266">
        <v>376</v>
      </c>
      <c r="AB68" s="28">
        <v>2.3400000000001171</v>
      </c>
      <c r="AC68" s="28">
        <v>-0.77000000000001023</v>
      </c>
      <c r="AD68" s="27">
        <v>3.1100000000001273</v>
      </c>
      <c r="AE68" s="27">
        <v>2.3400000000001171</v>
      </c>
      <c r="AF68" s="27">
        <v>0</v>
      </c>
      <c r="AG68" s="27">
        <v>2.3400000000001171</v>
      </c>
      <c r="AH68" s="27">
        <v>0</v>
      </c>
      <c r="AI68" s="267"/>
    </row>
    <row r="69" spans="1:35" s="1" customFormat="1" ht="10.5">
      <c r="A69" s="642" t="s">
        <v>282</v>
      </c>
      <c r="B69" s="66" t="s">
        <v>274</v>
      </c>
      <c r="C69" s="21">
        <v>58.45</v>
      </c>
      <c r="D69" s="21">
        <v>24.42</v>
      </c>
      <c r="E69" s="21">
        <v>34.03</v>
      </c>
      <c r="F69" s="21">
        <v>0</v>
      </c>
      <c r="G69" s="21">
        <v>15.4</v>
      </c>
      <c r="H69" s="21">
        <v>8.57</v>
      </c>
      <c r="I69" s="21">
        <v>6.83</v>
      </c>
      <c r="J69" s="21">
        <v>0</v>
      </c>
      <c r="K69" s="21">
        <v>43.050000000000004</v>
      </c>
      <c r="L69" s="21">
        <v>15.85</v>
      </c>
      <c r="M69" s="21">
        <v>27.200000000000003</v>
      </c>
      <c r="N69" s="21">
        <v>0</v>
      </c>
      <c r="O69" s="21">
        <v>21.61</v>
      </c>
      <c r="P69" s="21">
        <v>15.4</v>
      </c>
      <c r="Q69" s="21">
        <v>8.57</v>
      </c>
      <c r="R69" s="21">
        <v>6.83</v>
      </c>
      <c r="S69" s="21">
        <v>21.440000000000005</v>
      </c>
      <c r="T69" s="21">
        <v>15.85</v>
      </c>
      <c r="U69" s="21">
        <v>5.5900000000000034</v>
      </c>
      <c r="V69" s="21">
        <v>15.57</v>
      </c>
      <c r="W69" s="21">
        <v>8.57</v>
      </c>
      <c r="X69" s="21">
        <v>7</v>
      </c>
      <c r="Y69" s="21">
        <v>43.06</v>
      </c>
      <c r="Z69" s="21">
        <v>16.059999999999999</v>
      </c>
      <c r="AA69" s="21">
        <v>27</v>
      </c>
      <c r="AB69" s="24">
        <v>-21.79</v>
      </c>
      <c r="AC69" s="24">
        <v>-0.16999999999999993</v>
      </c>
      <c r="AD69" s="21">
        <v>-21.619999999999997</v>
      </c>
      <c r="AE69" s="21">
        <v>0</v>
      </c>
      <c r="AF69" s="21">
        <v>0</v>
      </c>
      <c r="AG69" s="21">
        <v>0</v>
      </c>
      <c r="AH69" s="21">
        <v>21.79</v>
      </c>
      <c r="AI69" s="267"/>
    </row>
    <row r="70" spans="1:35" s="1" customFormat="1" ht="32.25">
      <c r="A70" s="643"/>
      <c r="B70" s="42" t="s">
        <v>283</v>
      </c>
      <c r="C70" s="27">
        <v>58.45</v>
      </c>
      <c r="D70" s="27">
        <v>24.42</v>
      </c>
      <c r="E70" s="27">
        <v>34.03</v>
      </c>
      <c r="F70" s="27">
        <v>0</v>
      </c>
      <c r="G70" s="27">
        <v>15.4</v>
      </c>
      <c r="H70" s="27">
        <v>8.57</v>
      </c>
      <c r="I70" s="27">
        <v>6.83</v>
      </c>
      <c r="J70" s="27">
        <v>0</v>
      </c>
      <c r="K70" s="27">
        <v>43.050000000000004</v>
      </c>
      <c r="L70" s="27">
        <v>15.85</v>
      </c>
      <c r="M70" s="27">
        <v>27.200000000000003</v>
      </c>
      <c r="N70" s="28">
        <v>0</v>
      </c>
      <c r="O70" s="45">
        <v>0</v>
      </c>
      <c r="P70" s="265">
        <v>15.4</v>
      </c>
      <c r="Q70" s="265">
        <v>8.57</v>
      </c>
      <c r="R70" s="265">
        <v>6.83</v>
      </c>
      <c r="S70" s="265">
        <v>43.050000000000004</v>
      </c>
      <c r="T70" s="265">
        <v>15.85</v>
      </c>
      <c r="U70" s="265">
        <v>27.200000000000003</v>
      </c>
      <c r="V70" s="359">
        <v>15.57</v>
      </c>
      <c r="W70" s="359">
        <v>8.57</v>
      </c>
      <c r="X70" s="266">
        <v>7</v>
      </c>
      <c r="Y70" s="266">
        <v>43.06</v>
      </c>
      <c r="Z70" s="27">
        <v>16.059999999999999</v>
      </c>
      <c r="AA70" s="266">
        <v>27</v>
      </c>
      <c r="AB70" s="28">
        <v>-0.17999999999999794</v>
      </c>
      <c r="AC70" s="28">
        <v>-0.16999999999999993</v>
      </c>
      <c r="AD70" s="27">
        <v>-9.9999999999980105E-3</v>
      </c>
      <c r="AE70" s="27">
        <v>0</v>
      </c>
      <c r="AF70" s="27">
        <v>0</v>
      </c>
      <c r="AG70" s="27">
        <v>0</v>
      </c>
      <c r="AH70" s="27">
        <v>0.17999999999999794</v>
      </c>
      <c r="AI70" s="267"/>
    </row>
    <row r="71" spans="1:35" s="1" customFormat="1" ht="32.25">
      <c r="A71" s="645"/>
      <c r="B71" s="42" t="s">
        <v>284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8">
        <v>0</v>
      </c>
      <c r="O71" s="45">
        <v>21.61</v>
      </c>
      <c r="P71" s="265">
        <v>0</v>
      </c>
      <c r="Q71" s="265">
        <v>0</v>
      </c>
      <c r="R71" s="265">
        <v>0</v>
      </c>
      <c r="S71" s="265">
        <v>-21.61</v>
      </c>
      <c r="T71" s="265">
        <v>0</v>
      </c>
      <c r="U71" s="265">
        <v>-21.61</v>
      </c>
      <c r="V71" s="359">
        <v>0</v>
      </c>
      <c r="W71" s="359">
        <v>0</v>
      </c>
      <c r="X71" s="266">
        <v>0</v>
      </c>
      <c r="Y71" s="266">
        <v>0</v>
      </c>
      <c r="Z71" s="27">
        <v>0</v>
      </c>
      <c r="AA71" s="266">
        <v>0</v>
      </c>
      <c r="AB71" s="28">
        <v>-21.61</v>
      </c>
      <c r="AC71" s="28">
        <v>0</v>
      </c>
      <c r="AD71" s="27">
        <v>-21.61</v>
      </c>
      <c r="AE71" s="27">
        <v>0</v>
      </c>
      <c r="AF71" s="27">
        <v>0</v>
      </c>
      <c r="AG71" s="27">
        <v>0</v>
      </c>
      <c r="AH71" s="27">
        <v>21.61</v>
      </c>
      <c r="AI71" s="267"/>
    </row>
    <row r="72" spans="1:35" s="1" customFormat="1" ht="31.5">
      <c r="A72" s="41" t="s">
        <v>251</v>
      </c>
      <c r="B72" s="64" t="s">
        <v>285</v>
      </c>
      <c r="C72" s="27">
        <v>319.58</v>
      </c>
      <c r="D72" s="27">
        <v>127.13000000000001</v>
      </c>
      <c r="E72" s="27">
        <v>192.45</v>
      </c>
      <c r="F72" s="27">
        <v>0</v>
      </c>
      <c r="G72" s="27">
        <v>50.2</v>
      </c>
      <c r="H72" s="27">
        <v>27.95</v>
      </c>
      <c r="I72" s="27">
        <v>22.250000000000004</v>
      </c>
      <c r="J72" s="27">
        <v>0</v>
      </c>
      <c r="K72" s="27">
        <v>269.38</v>
      </c>
      <c r="L72" s="27">
        <v>99.18</v>
      </c>
      <c r="M72" s="27">
        <v>170.2</v>
      </c>
      <c r="N72" s="28">
        <v>0</v>
      </c>
      <c r="O72" s="45">
        <v>0</v>
      </c>
      <c r="P72" s="265">
        <v>50.2</v>
      </c>
      <c r="Q72" s="265">
        <v>27.95</v>
      </c>
      <c r="R72" s="265">
        <v>22.250000000000004</v>
      </c>
      <c r="S72" s="265">
        <v>269.38</v>
      </c>
      <c r="T72" s="265">
        <v>99.18</v>
      </c>
      <c r="U72" s="265">
        <v>170.2</v>
      </c>
      <c r="V72" s="359">
        <v>50.95</v>
      </c>
      <c r="W72" s="359">
        <v>27.95</v>
      </c>
      <c r="X72" s="266">
        <v>23</v>
      </c>
      <c r="Y72" s="266">
        <v>267.47000000000003</v>
      </c>
      <c r="Z72" s="27">
        <v>100.47</v>
      </c>
      <c r="AA72" s="266">
        <v>167</v>
      </c>
      <c r="AB72" s="28">
        <v>1.1599999999999717</v>
      </c>
      <c r="AC72" s="28">
        <v>-0.74999999999999645</v>
      </c>
      <c r="AD72" s="27">
        <v>1.9099999999999682</v>
      </c>
      <c r="AE72" s="27">
        <v>1.1599999999999717</v>
      </c>
      <c r="AF72" s="27">
        <v>0</v>
      </c>
      <c r="AG72" s="27">
        <v>1.1599999999999717</v>
      </c>
      <c r="AH72" s="27">
        <v>0</v>
      </c>
      <c r="AI72" s="267"/>
    </row>
    <row r="73" spans="1:35" s="1" customFormat="1" ht="32.25">
      <c r="A73" s="41" t="s">
        <v>263</v>
      </c>
      <c r="B73" s="42" t="s">
        <v>286</v>
      </c>
      <c r="C73" s="27">
        <v>105.12</v>
      </c>
      <c r="D73" s="27">
        <v>43.31</v>
      </c>
      <c r="E73" s="27">
        <v>61.81</v>
      </c>
      <c r="F73" s="27">
        <v>0</v>
      </c>
      <c r="G73" s="27">
        <v>24.4</v>
      </c>
      <c r="H73" s="27">
        <v>13.59</v>
      </c>
      <c r="I73" s="27">
        <v>10.809999999999999</v>
      </c>
      <c r="J73" s="27">
        <v>0</v>
      </c>
      <c r="K73" s="27">
        <v>80.72</v>
      </c>
      <c r="L73" s="27">
        <v>29.72</v>
      </c>
      <c r="M73" s="27">
        <v>51</v>
      </c>
      <c r="N73" s="28">
        <v>0</v>
      </c>
      <c r="O73" s="45">
        <v>95.26</v>
      </c>
      <c r="P73" s="265">
        <v>24.4</v>
      </c>
      <c r="Q73" s="265">
        <v>13.59</v>
      </c>
      <c r="R73" s="265">
        <v>10.809999999999999</v>
      </c>
      <c r="S73" s="265">
        <v>-14.540000000000006</v>
      </c>
      <c r="T73" s="265">
        <v>29.72</v>
      </c>
      <c r="U73" s="265">
        <v>-44.260000000000005</v>
      </c>
      <c r="V73" s="359">
        <v>13.59</v>
      </c>
      <c r="W73" s="359">
        <v>13.59</v>
      </c>
      <c r="X73" s="266">
        <v>0</v>
      </c>
      <c r="Y73" s="266">
        <v>30.11</v>
      </c>
      <c r="Z73" s="27">
        <v>30.11</v>
      </c>
      <c r="AA73" s="266">
        <v>0</v>
      </c>
      <c r="AB73" s="28">
        <v>-33.840000000000003</v>
      </c>
      <c r="AC73" s="28">
        <v>10.809999999999999</v>
      </c>
      <c r="AD73" s="27">
        <v>-44.650000000000006</v>
      </c>
      <c r="AE73" s="27">
        <v>0</v>
      </c>
      <c r="AF73" s="27">
        <v>0</v>
      </c>
      <c r="AG73" s="27">
        <v>0</v>
      </c>
      <c r="AH73" s="27">
        <v>33.840000000000003</v>
      </c>
      <c r="AI73" s="267"/>
    </row>
    <row r="74" spans="1:35" s="1" customFormat="1" ht="21.75">
      <c r="A74" s="67" t="s">
        <v>287</v>
      </c>
      <c r="B74" s="42" t="s">
        <v>288</v>
      </c>
      <c r="C74" s="27">
        <v>977.73</v>
      </c>
      <c r="D74" s="27">
        <v>387.38</v>
      </c>
      <c r="E74" s="27">
        <v>590.35</v>
      </c>
      <c r="F74" s="27">
        <v>0</v>
      </c>
      <c r="G74" s="27">
        <v>145.19999999999999</v>
      </c>
      <c r="H74" s="27">
        <v>80.849999999999994</v>
      </c>
      <c r="I74" s="27">
        <v>64.349999999999994</v>
      </c>
      <c r="J74" s="27">
        <v>0</v>
      </c>
      <c r="K74" s="27">
        <v>832.53</v>
      </c>
      <c r="L74" s="27">
        <v>306.52999999999997</v>
      </c>
      <c r="M74" s="27">
        <v>526</v>
      </c>
      <c r="N74" s="28">
        <v>0</v>
      </c>
      <c r="O74" s="45">
        <v>0</v>
      </c>
      <c r="P74" s="265">
        <v>145.19999999999999</v>
      </c>
      <c r="Q74" s="265">
        <v>80.849999999999994</v>
      </c>
      <c r="R74" s="265">
        <v>64.349999999999994</v>
      </c>
      <c r="S74" s="265">
        <v>832.53</v>
      </c>
      <c r="T74" s="265">
        <v>306.52999999999997</v>
      </c>
      <c r="U74" s="265">
        <v>526</v>
      </c>
      <c r="V74" s="359">
        <v>145.85</v>
      </c>
      <c r="W74" s="359">
        <v>80.849999999999994</v>
      </c>
      <c r="X74" s="266">
        <v>65</v>
      </c>
      <c r="Y74" s="266">
        <v>827.51</v>
      </c>
      <c r="Z74" s="27">
        <v>310.51</v>
      </c>
      <c r="AA74" s="266">
        <v>517</v>
      </c>
      <c r="AB74" s="28">
        <v>4.3699999999999761</v>
      </c>
      <c r="AC74" s="28">
        <v>-0.65000000000000568</v>
      </c>
      <c r="AD74" s="27">
        <v>5.0199999999999818</v>
      </c>
      <c r="AE74" s="27">
        <v>4.3699999999999761</v>
      </c>
      <c r="AF74" s="27">
        <v>0</v>
      </c>
      <c r="AG74" s="27">
        <v>4.3699999999999761</v>
      </c>
      <c r="AH74" s="27">
        <v>0</v>
      </c>
      <c r="AI74" s="267"/>
    </row>
    <row r="75" spans="1:35" s="1" customFormat="1" ht="21.75">
      <c r="A75" s="67" t="s">
        <v>289</v>
      </c>
      <c r="B75" s="42" t="s">
        <v>290</v>
      </c>
      <c r="C75" s="27">
        <v>1190.03</v>
      </c>
      <c r="D75" s="27">
        <v>474.89</v>
      </c>
      <c r="E75" s="27">
        <v>715.14</v>
      </c>
      <c r="F75" s="27">
        <v>0</v>
      </c>
      <c r="G75" s="27">
        <v>194.8</v>
      </c>
      <c r="H75" s="27">
        <v>108.46</v>
      </c>
      <c r="I75" s="27">
        <v>86.340000000000018</v>
      </c>
      <c r="J75" s="27">
        <v>0</v>
      </c>
      <c r="K75" s="27">
        <v>995.23</v>
      </c>
      <c r="L75" s="27">
        <v>366.43</v>
      </c>
      <c r="M75" s="27">
        <v>628.79999999999995</v>
      </c>
      <c r="N75" s="28">
        <v>0</v>
      </c>
      <c r="O75" s="45">
        <v>0</v>
      </c>
      <c r="P75" s="265">
        <v>194.8</v>
      </c>
      <c r="Q75" s="265">
        <v>108.46</v>
      </c>
      <c r="R75" s="265">
        <v>86.340000000000018</v>
      </c>
      <c r="S75" s="265">
        <v>995.23</v>
      </c>
      <c r="T75" s="265">
        <v>366.43</v>
      </c>
      <c r="U75" s="265">
        <v>628.79999999999995</v>
      </c>
      <c r="V75" s="359">
        <v>196.46</v>
      </c>
      <c r="W75" s="359">
        <v>108.46000000000001</v>
      </c>
      <c r="X75" s="266">
        <v>88</v>
      </c>
      <c r="Y75" s="266">
        <v>988.2</v>
      </c>
      <c r="Z75" s="27">
        <v>371.2</v>
      </c>
      <c r="AA75" s="266">
        <v>617</v>
      </c>
      <c r="AB75" s="28">
        <v>5.3699999999999761</v>
      </c>
      <c r="AC75" s="28">
        <v>-1.6599999999999966</v>
      </c>
      <c r="AD75" s="27">
        <v>7.0299999999999727</v>
      </c>
      <c r="AE75" s="27">
        <v>5.3699999999999761</v>
      </c>
      <c r="AF75" s="27">
        <v>0</v>
      </c>
      <c r="AG75" s="27">
        <v>5.3699999999999761</v>
      </c>
      <c r="AH75" s="27">
        <v>0</v>
      </c>
      <c r="AI75" s="267"/>
    </row>
    <row r="76" spans="1:35" s="1" customFormat="1" ht="10.5">
      <c r="A76" s="642" t="s">
        <v>291</v>
      </c>
      <c r="B76" s="68" t="s">
        <v>33</v>
      </c>
      <c r="C76" s="21">
        <v>667.33999999999992</v>
      </c>
      <c r="D76" s="21">
        <v>256.34000000000003</v>
      </c>
      <c r="E76" s="21">
        <v>410.99999999999994</v>
      </c>
      <c r="F76" s="21">
        <v>0</v>
      </c>
      <c r="G76" s="21">
        <v>56.400000000000006</v>
      </c>
      <c r="H76" s="21">
        <v>31.4</v>
      </c>
      <c r="I76" s="21">
        <v>25.000000000000004</v>
      </c>
      <c r="J76" s="21">
        <v>0</v>
      </c>
      <c r="K76" s="21">
        <v>610.93999999999994</v>
      </c>
      <c r="L76" s="21">
        <v>224.94</v>
      </c>
      <c r="M76" s="21">
        <v>385.99999999999994</v>
      </c>
      <c r="N76" s="21">
        <v>0</v>
      </c>
      <c r="O76" s="21">
        <v>0</v>
      </c>
      <c r="P76" s="21">
        <v>56.400000000000006</v>
      </c>
      <c r="Q76" s="21">
        <v>31.4</v>
      </c>
      <c r="R76" s="21">
        <v>25.000000000000004</v>
      </c>
      <c r="S76" s="21">
        <v>610.93999999999994</v>
      </c>
      <c r="T76" s="21">
        <v>224.94</v>
      </c>
      <c r="U76" s="21">
        <v>385.99999999999994</v>
      </c>
      <c r="V76" s="21">
        <v>56.4</v>
      </c>
      <c r="W76" s="21">
        <v>31.4</v>
      </c>
      <c r="X76" s="21">
        <v>25</v>
      </c>
      <c r="Y76" s="21">
        <v>606.86</v>
      </c>
      <c r="Z76" s="21">
        <v>227.86</v>
      </c>
      <c r="AA76" s="21">
        <v>379</v>
      </c>
      <c r="AB76" s="24">
        <v>4.0799999999999308</v>
      </c>
      <c r="AC76" s="24">
        <v>3.5527136788005009E-15</v>
      </c>
      <c r="AD76" s="21">
        <v>4.0799999999999272</v>
      </c>
      <c r="AE76" s="21">
        <v>4.0799999999999308</v>
      </c>
      <c r="AF76" s="21">
        <v>0.32000000000000206</v>
      </c>
      <c r="AG76" s="21">
        <v>3.7599999999999287</v>
      </c>
      <c r="AH76" s="21">
        <v>0</v>
      </c>
      <c r="AI76" s="267"/>
    </row>
    <row r="77" spans="1:35" s="1" customFormat="1" ht="11.25">
      <c r="A77" s="643"/>
      <c r="B77" s="64" t="s">
        <v>292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8">
        <v>0</v>
      </c>
      <c r="O77" s="45">
        <v>0</v>
      </c>
      <c r="P77" s="265">
        <v>0</v>
      </c>
      <c r="Q77" s="265">
        <v>0</v>
      </c>
      <c r="R77" s="265">
        <v>0</v>
      </c>
      <c r="S77" s="265">
        <v>0</v>
      </c>
      <c r="T77" s="265">
        <v>0</v>
      </c>
      <c r="U77" s="265">
        <v>0</v>
      </c>
      <c r="V77" s="359">
        <v>0</v>
      </c>
      <c r="W77" s="359">
        <v>0</v>
      </c>
      <c r="X77" s="266">
        <v>0</v>
      </c>
      <c r="Y77" s="266">
        <v>0</v>
      </c>
      <c r="Z77" s="27">
        <v>0</v>
      </c>
      <c r="AA77" s="266">
        <v>0</v>
      </c>
      <c r="AB77" s="28">
        <v>0</v>
      </c>
      <c r="AC77" s="28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67"/>
    </row>
    <row r="78" spans="1:35" s="1" customFormat="1" ht="31.5">
      <c r="A78" s="643"/>
      <c r="B78" s="64" t="s">
        <v>293</v>
      </c>
      <c r="C78" s="27">
        <v>356.86</v>
      </c>
      <c r="D78" s="27">
        <v>136.78</v>
      </c>
      <c r="E78" s="27">
        <v>220.07999999999998</v>
      </c>
      <c r="F78" s="27">
        <v>0</v>
      </c>
      <c r="G78" s="27">
        <v>28.6</v>
      </c>
      <c r="H78" s="27">
        <v>15.92</v>
      </c>
      <c r="I78" s="27">
        <v>12.680000000000003</v>
      </c>
      <c r="J78" s="27">
        <v>0</v>
      </c>
      <c r="K78" s="27">
        <v>328.26</v>
      </c>
      <c r="L78" s="27">
        <v>120.86</v>
      </c>
      <c r="M78" s="27">
        <v>207.39999999999998</v>
      </c>
      <c r="N78" s="28">
        <v>0</v>
      </c>
      <c r="O78" s="45">
        <v>0</v>
      </c>
      <c r="P78" s="265">
        <v>28.6</v>
      </c>
      <c r="Q78" s="265">
        <v>15.92</v>
      </c>
      <c r="R78" s="265">
        <v>12.680000000000003</v>
      </c>
      <c r="S78" s="265">
        <v>328.26</v>
      </c>
      <c r="T78" s="265">
        <v>120.86</v>
      </c>
      <c r="U78" s="265">
        <v>207.39999999999998</v>
      </c>
      <c r="V78" s="359">
        <v>28.92</v>
      </c>
      <c r="W78" s="359">
        <v>15.92</v>
      </c>
      <c r="X78" s="266">
        <v>13</v>
      </c>
      <c r="Y78" s="266">
        <v>325.43</v>
      </c>
      <c r="Z78" s="27">
        <v>122.43</v>
      </c>
      <c r="AA78" s="266">
        <v>203</v>
      </c>
      <c r="AB78" s="28">
        <v>2.5099999999999856</v>
      </c>
      <c r="AC78" s="28">
        <v>-0.31999999999999851</v>
      </c>
      <c r="AD78" s="27">
        <v>2.8299999999999841</v>
      </c>
      <c r="AE78" s="27">
        <v>2.5099999999999856</v>
      </c>
      <c r="AF78" s="27">
        <v>0</v>
      </c>
      <c r="AG78" s="27">
        <v>2.5099999999999856</v>
      </c>
      <c r="AH78" s="27">
        <v>0</v>
      </c>
      <c r="AI78" s="267"/>
    </row>
    <row r="79" spans="1:35" s="1" customFormat="1" ht="21">
      <c r="A79" s="643"/>
      <c r="B79" s="64" t="s">
        <v>294</v>
      </c>
      <c r="C79" s="27">
        <v>310.47999999999996</v>
      </c>
      <c r="D79" s="27">
        <v>119.56</v>
      </c>
      <c r="E79" s="27">
        <v>190.91999999999996</v>
      </c>
      <c r="F79" s="27">
        <v>0</v>
      </c>
      <c r="G79" s="27">
        <v>27.8</v>
      </c>
      <c r="H79" s="27">
        <v>15.48</v>
      </c>
      <c r="I79" s="27">
        <v>12.32</v>
      </c>
      <c r="J79" s="27">
        <v>0</v>
      </c>
      <c r="K79" s="27">
        <v>282.67999999999995</v>
      </c>
      <c r="L79" s="27">
        <v>104.08</v>
      </c>
      <c r="M79" s="27">
        <v>178.59999999999997</v>
      </c>
      <c r="N79" s="28">
        <v>0</v>
      </c>
      <c r="O79" s="45">
        <v>0</v>
      </c>
      <c r="P79" s="265">
        <v>27.8</v>
      </c>
      <c r="Q79" s="265">
        <v>15.48</v>
      </c>
      <c r="R79" s="265">
        <v>12.32</v>
      </c>
      <c r="S79" s="265">
        <v>282.67999999999995</v>
      </c>
      <c r="T79" s="265">
        <v>104.08</v>
      </c>
      <c r="U79" s="265">
        <v>178.59999999999997</v>
      </c>
      <c r="V79" s="359">
        <v>27.479999999999997</v>
      </c>
      <c r="W79" s="359">
        <v>15.479999999999999</v>
      </c>
      <c r="X79" s="266">
        <v>12</v>
      </c>
      <c r="Y79" s="266">
        <v>281.43</v>
      </c>
      <c r="Z79" s="27">
        <v>105.43</v>
      </c>
      <c r="AA79" s="266">
        <v>176</v>
      </c>
      <c r="AB79" s="28">
        <v>1.5699999999999452</v>
      </c>
      <c r="AC79" s="28">
        <v>0.32000000000000206</v>
      </c>
      <c r="AD79" s="27">
        <v>1.2499999999999432</v>
      </c>
      <c r="AE79" s="27">
        <v>1.5699999999999452</v>
      </c>
      <c r="AF79" s="27">
        <v>0.32000000000000206</v>
      </c>
      <c r="AG79" s="27">
        <v>1.2499999999999432</v>
      </c>
      <c r="AH79" s="27">
        <v>0</v>
      </c>
      <c r="AI79" s="267"/>
    </row>
    <row r="80" spans="1:35" s="1" customFormat="1" ht="11.25">
      <c r="A80" s="645"/>
      <c r="B80" s="42" t="s">
        <v>295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8">
        <v>0</v>
      </c>
      <c r="O80" s="45">
        <v>0</v>
      </c>
      <c r="P80" s="265">
        <v>0</v>
      </c>
      <c r="Q80" s="265">
        <v>0</v>
      </c>
      <c r="R80" s="265">
        <v>0</v>
      </c>
      <c r="S80" s="265">
        <v>0</v>
      </c>
      <c r="T80" s="265">
        <v>0</v>
      </c>
      <c r="U80" s="265">
        <v>0</v>
      </c>
      <c r="V80" s="359">
        <v>0</v>
      </c>
      <c r="W80" s="359">
        <v>0</v>
      </c>
      <c r="X80" s="266">
        <v>0</v>
      </c>
      <c r="Y80" s="266">
        <v>0</v>
      </c>
      <c r="Z80" s="27">
        <v>0</v>
      </c>
      <c r="AA80" s="266">
        <v>0</v>
      </c>
      <c r="AB80" s="28">
        <v>0</v>
      </c>
      <c r="AC80" s="28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67"/>
    </row>
    <row r="81" spans="1:35" s="3" customFormat="1" ht="10.5">
      <c r="A81" s="642" t="s">
        <v>296</v>
      </c>
      <c r="B81" s="66" t="s">
        <v>274</v>
      </c>
      <c r="C81" s="21">
        <v>1586.78</v>
      </c>
      <c r="D81" s="21">
        <v>634.66999999999996</v>
      </c>
      <c r="E81" s="21">
        <v>952.1099999999999</v>
      </c>
      <c r="F81" s="21">
        <v>0</v>
      </c>
      <c r="G81" s="21">
        <v>267.39999999999998</v>
      </c>
      <c r="H81" s="21">
        <v>148.88999999999999</v>
      </c>
      <c r="I81" s="21">
        <v>118.51</v>
      </c>
      <c r="J81" s="21">
        <v>0</v>
      </c>
      <c r="K81" s="21">
        <v>1319.3799999999999</v>
      </c>
      <c r="L81" s="21">
        <v>485.78</v>
      </c>
      <c r="M81" s="21">
        <v>833.6</v>
      </c>
      <c r="N81" s="21">
        <v>0</v>
      </c>
      <c r="O81" s="21">
        <v>0</v>
      </c>
      <c r="P81" s="21">
        <v>267.39999999999998</v>
      </c>
      <c r="Q81" s="21">
        <v>148.88999999999999</v>
      </c>
      <c r="R81" s="21">
        <v>118.51</v>
      </c>
      <c r="S81" s="21">
        <v>1319.3799999999999</v>
      </c>
      <c r="T81" s="21">
        <v>485.78</v>
      </c>
      <c r="U81" s="21">
        <v>833.6</v>
      </c>
      <c r="V81" s="21">
        <v>269.89000000000004</v>
      </c>
      <c r="W81" s="21">
        <v>148.88999999999999</v>
      </c>
      <c r="X81" s="21">
        <v>121</v>
      </c>
      <c r="Y81" s="21">
        <v>1312.09</v>
      </c>
      <c r="Z81" s="21">
        <v>492.09000000000003</v>
      </c>
      <c r="AA81" s="21">
        <v>820</v>
      </c>
      <c r="AB81" s="24">
        <v>4.7999999999998479</v>
      </c>
      <c r="AC81" s="24">
        <v>-2.490000000000002</v>
      </c>
      <c r="AD81" s="21">
        <v>7.2899999999998499</v>
      </c>
      <c r="AE81" s="21">
        <v>4.7999999999998479</v>
      </c>
      <c r="AF81" s="21">
        <v>0</v>
      </c>
      <c r="AG81" s="21">
        <v>4.7999999999998479</v>
      </c>
      <c r="AH81" s="21">
        <v>0</v>
      </c>
      <c r="AI81" s="268"/>
    </row>
    <row r="82" spans="1:35" s="1" customFormat="1" ht="42">
      <c r="A82" s="643"/>
      <c r="B82" s="64" t="s">
        <v>297</v>
      </c>
      <c r="C82" s="27">
        <v>610.23</v>
      </c>
      <c r="D82" s="27">
        <v>242.64</v>
      </c>
      <c r="E82" s="27">
        <v>367.59</v>
      </c>
      <c r="F82" s="27">
        <v>0</v>
      </c>
      <c r="G82" s="27">
        <v>95.2</v>
      </c>
      <c r="H82" s="27">
        <v>53.01</v>
      </c>
      <c r="I82" s="27">
        <v>42.190000000000005</v>
      </c>
      <c r="J82" s="27">
        <v>0</v>
      </c>
      <c r="K82" s="27">
        <v>515.03</v>
      </c>
      <c r="L82" s="27">
        <v>189.63</v>
      </c>
      <c r="M82" s="27">
        <v>325.39999999999998</v>
      </c>
      <c r="N82" s="28">
        <v>0</v>
      </c>
      <c r="O82" s="45">
        <v>0</v>
      </c>
      <c r="P82" s="265">
        <v>95.2</v>
      </c>
      <c r="Q82" s="265">
        <v>53.01</v>
      </c>
      <c r="R82" s="265">
        <v>42.190000000000005</v>
      </c>
      <c r="S82" s="265">
        <v>515.03</v>
      </c>
      <c r="T82" s="265">
        <v>189.63</v>
      </c>
      <c r="U82" s="265">
        <v>325.39999999999998</v>
      </c>
      <c r="V82" s="359">
        <v>96.01</v>
      </c>
      <c r="W82" s="359">
        <v>53.010000000000005</v>
      </c>
      <c r="X82" s="266">
        <v>43</v>
      </c>
      <c r="Y82" s="266">
        <v>512.09</v>
      </c>
      <c r="Z82" s="27">
        <v>192.09</v>
      </c>
      <c r="AA82" s="266">
        <v>320</v>
      </c>
      <c r="AB82" s="28">
        <v>2.1299999999999386</v>
      </c>
      <c r="AC82" s="28">
        <v>-0.81000000000000227</v>
      </c>
      <c r="AD82" s="27">
        <v>2.9399999999999409</v>
      </c>
      <c r="AE82" s="27">
        <v>2.1299999999999386</v>
      </c>
      <c r="AF82" s="27">
        <v>0</v>
      </c>
      <c r="AG82" s="27">
        <v>2.1299999999999386</v>
      </c>
      <c r="AH82" s="27">
        <v>0</v>
      </c>
      <c r="AI82" s="267"/>
    </row>
    <row r="83" spans="1:35" s="1" customFormat="1" ht="42">
      <c r="A83" s="643"/>
      <c r="B83" s="64" t="s">
        <v>298</v>
      </c>
      <c r="C83" s="27">
        <v>141.14999999999998</v>
      </c>
      <c r="D83" s="27">
        <v>54.95</v>
      </c>
      <c r="E83" s="27">
        <v>86.199999999999989</v>
      </c>
      <c r="F83" s="27">
        <v>0</v>
      </c>
      <c r="G83" s="27">
        <v>15.800000000000002</v>
      </c>
      <c r="H83" s="27">
        <v>8.8000000000000007</v>
      </c>
      <c r="I83" s="27">
        <v>7.0000000000000018</v>
      </c>
      <c r="J83" s="27">
        <v>0</v>
      </c>
      <c r="K83" s="27">
        <v>125.35</v>
      </c>
      <c r="L83" s="27">
        <v>46.15</v>
      </c>
      <c r="M83" s="27">
        <v>79.199999999999989</v>
      </c>
      <c r="N83" s="28">
        <v>0</v>
      </c>
      <c r="O83" s="45">
        <v>0</v>
      </c>
      <c r="P83" s="265">
        <v>15.800000000000002</v>
      </c>
      <c r="Q83" s="265">
        <v>8.8000000000000007</v>
      </c>
      <c r="R83" s="265">
        <v>7.0000000000000018</v>
      </c>
      <c r="S83" s="265">
        <v>125.35</v>
      </c>
      <c r="T83" s="265">
        <v>46.15</v>
      </c>
      <c r="U83" s="265">
        <v>79.199999999999989</v>
      </c>
      <c r="V83" s="359">
        <v>15.8</v>
      </c>
      <c r="W83" s="359">
        <v>8.8000000000000007</v>
      </c>
      <c r="X83" s="266">
        <v>7</v>
      </c>
      <c r="Y83" s="266">
        <v>124.75</v>
      </c>
      <c r="Z83" s="27">
        <v>46.75</v>
      </c>
      <c r="AA83" s="266">
        <v>78</v>
      </c>
      <c r="AB83" s="28">
        <v>0.59999999999999432</v>
      </c>
      <c r="AC83" s="28">
        <v>0</v>
      </c>
      <c r="AD83" s="27">
        <v>0.59999999999999432</v>
      </c>
      <c r="AE83" s="27">
        <v>0.59999999999999432</v>
      </c>
      <c r="AF83" s="27">
        <v>0</v>
      </c>
      <c r="AG83" s="27">
        <v>0.59999999999999432</v>
      </c>
      <c r="AH83" s="27">
        <v>0</v>
      </c>
      <c r="AI83" s="267"/>
    </row>
    <row r="84" spans="1:35" s="1" customFormat="1" ht="31.5">
      <c r="A84" s="643"/>
      <c r="B84" s="64" t="s">
        <v>299</v>
      </c>
      <c r="C84" s="27">
        <v>333.42</v>
      </c>
      <c r="D84" s="27">
        <v>126.42</v>
      </c>
      <c r="E84" s="27">
        <v>207</v>
      </c>
      <c r="F84" s="27">
        <v>0</v>
      </c>
      <c r="G84" s="27">
        <v>19.399999999999999</v>
      </c>
      <c r="H84" s="27">
        <v>10.8</v>
      </c>
      <c r="I84" s="27">
        <v>8.6</v>
      </c>
      <c r="J84" s="27">
        <v>0</v>
      </c>
      <c r="K84" s="27">
        <v>314.02</v>
      </c>
      <c r="L84" s="27">
        <v>115.62</v>
      </c>
      <c r="M84" s="27">
        <v>198.4</v>
      </c>
      <c r="N84" s="28">
        <v>0</v>
      </c>
      <c r="O84" s="45">
        <v>0</v>
      </c>
      <c r="P84" s="265">
        <v>19.399999999999999</v>
      </c>
      <c r="Q84" s="265">
        <v>10.8</v>
      </c>
      <c r="R84" s="265">
        <v>8.6</v>
      </c>
      <c r="S84" s="265">
        <v>314.02</v>
      </c>
      <c r="T84" s="265">
        <v>115.62</v>
      </c>
      <c r="U84" s="265">
        <v>198.4</v>
      </c>
      <c r="V84" s="359">
        <v>19.8</v>
      </c>
      <c r="W84" s="359">
        <v>10.8</v>
      </c>
      <c r="X84" s="266">
        <v>9</v>
      </c>
      <c r="Y84" s="266">
        <v>312.12</v>
      </c>
      <c r="Z84" s="27">
        <v>117.12</v>
      </c>
      <c r="AA84" s="266">
        <v>195</v>
      </c>
      <c r="AB84" s="28">
        <v>1.4999999999999751</v>
      </c>
      <c r="AC84" s="28">
        <v>-0.40000000000000213</v>
      </c>
      <c r="AD84" s="27">
        <v>1.8999999999999773</v>
      </c>
      <c r="AE84" s="27">
        <v>1.4999999999999751</v>
      </c>
      <c r="AF84" s="27">
        <v>0</v>
      </c>
      <c r="AG84" s="27">
        <v>1.4999999999999751</v>
      </c>
      <c r="AH84" s="27">
        <v>0</v>
      </c>
      <c r="AI84" s="267"/>
    </row>
    <row r="85" spans="1:35" s="1" customFormat="1" ht="42">
      <c r="A85" s="643"/>
      <c r="B85" s="64" t="s">
        <v>300</v>
      </c>
      <c r="C85" s="27">
        <v>377.21999999999997</v>
      </c>
      <c r="D85" s="27">
        <v>159.82</v>
      </c>
      <c r="E85" s="27">
        <v>217.39999999999998</v>
      </c>
      <c r="F85" s="27">
        <v>0</v>
      </c>
      <c r="G85" s="27">
        <v>111</v>
      </c>
      <c r="H85" s="27">
        <v>61.8</v>
      </c>
      <c r="I85" s="27">
        <v>49.199999999999996</v>
      </c>
      <c r="J85" s="27">
        <v>0</v>
      </c>
      <c r="K85" s="27">
        <v>266.21999999999997</v>
      </c>
      <c r="L85" s="27">
        <v>98.02</v>
      </c>
      <c r="M85" s="27">
        <v>168.2</v>
      </c>
      <c r="N85" s="28">
        <v>0</v>
      </c>
      <c r="O85" s="45">
        <v>0</v>
      </c>
      <c r="P85" s="265">
        <v>111</v>
      </c>
      <c r="Q85" s="265">
        <v>61.8</v>
      </c>
      <c r="R85" s="265">
        <v>49.199999999999996</v>
      </c>
      <c r="S85" s="265">
        <v>266.21999999999997</v>
      </c>
      <c r="T85" s="265">
        <v>98.02</v>
      </c>
      <c r="U85" s="265">
        <v>168.2</v>
      </c>
      <c r="V85" s="359">
        <v>111.8</v>
      </c>
      <c r="W85" s="359">
        <v>61.8</v>
      </c>
      <c r="X85" s="266">
        <v>50</v>
      </c>
      <c r="Y85" s="266">
        <v>265.29000000000002</v>
      </c>
      <c r="Z85" s="27">
        <v>99.289999999999992</v>
      </c>
      <c r="AA85" s="266">
        <v>166</v>
      </c>
      <c r="AB85" s="28">
        <v>0.12999999999995282</v>
      </c>
      <c r="AC85" s="28">
        <v>-0.79999999999999716</v>
      </c>
      <c r="AD85" s="27">
        <v>0.92999999999994998</v>
      </c>
      <c r="AE85" s="27">
        <v>0.12999999999995282</v>
      </c>
      <c r="AF85" s="27">
        <v>0</v>
      </c>
      <c r="AG85" s="27">
        <v>0.12999999999995282</v>
      </c>
      <c r="AH85" s="27">
        <v>0</v>
      </c>
      <c r="AI85" s="267"/>
    </row>
    <row r="86" spans="1:35" s="1" customFormat="1" ht="31.5">
      <c r="A86" s="643"/>
      <c r="B86" s="64" t="s">
        <v>301</v>
      </c>
      <c r="C86" s="27">
        <v>124.76</v>
      </c>
      <c r="D86" s="27">
        <v>50.84</v>
      </c>
      <c r="E86" s="27">
        <v>73.92</v>
      </c>
      <c r="F86" s="27">
        <v>0</v>
      </c>
      <c r="G86" s="27">
        <v>26</v>
      </c>
      <c r="H86" s="27">
        <v>14.48</v>
      </c>
      <c r="I86" s="27">
        <v>11.520000000000001</v>
      </c>
      <c r="J86" s="27">
        <v>0</v>
      </c>
      <c r="K86" s="27">
        <v>98.759999999999991</v>
      </c>
      <c r="L86" s="27">
        <v>36.36</v>
      </c>
      <c r="M86" s="27">
        <v>62.4</v>
      </c>
      <c r="N86" s="28">
        <v>0</v>
      </c>
      <c r="O86" s="45">
        <v>0</v>
      </c>
      <c r="P86" s="265">
        <v>26</v>
      </c>
      <c r="Q86" s="265">
        <v>14.48</v>
      </c>
      <c r="R86" s="265">
        <v>11.520000000000001</v>
      </c>
      <c r="S86" s="265">
        <v>98.759999999999991</v>
      </c>
      <c r="T86" s="265">
        <v>36.36</v>
      </c>
      <c r="U86" s="265">
        <v>62.4</v>
      </c>
      <c r="V86" s="359">
        <v>26.48</v>
      </c>
      <c r="W86" s="359">
        <v>14.48</v>
      </c>
      <c r="X86" s="266">
        <v>12</v>
      </c>
      <c r="Y86" s="266">
        <v>97.84</v>
      </c>
      <c r="Z86" s="27">
        <v>36.840000000000003</v>
      </c>
      <c r="AA86" s="266">
        <v>61</v>
      </c>
      <c r="AB86" s="28">
        <v>0.43999999999998707</v>
      </c>
      <c r="AC86" s="28">
        <v>-0.48000000000000043</v>
      </c>
      <c r="AD86" s="27">
        <v>0.91999999999998749</v>
      </c>
      <c r="AE86" s="27">
        <v>0.43999999999998707</v>
      </c>
      <c r="AF86" s="27">
        <v>0</v>
      </c>
      <c r="AG86" s="27">
        <v>0.43999999999998707</v>
      </c>
      <c r="AH86" s="27">
        <v>0</v>
      </c>
      <c r="AI86" s="267"/>
    </row>
    <row r="87" spans="1:35">
      <c r="O87" s="82"/>
      <c r="P87" s="270"/>
      <c r="Q87" s="270"/>
      <c r="R87" s="270"/>
      <c r="S87" s="270"/>
      <c r="T87" s="270"/>
      <c r="U87" s="270"/>
      <c r="V87" s="271"/>
      <c r="W87" s="271"/>
      <c r="X87" s="271"/>
      <c r="Y87" s="271"/>
      <c r="Z87" s="271"/>
      <c r="AA87" s="271"/>
    </row>
  </sheetData>
  <autoFilter ref="A9:AI86"/>
  <mergeCells count="35">
    <mergeCell ref="A81:A86"/>
    <mergeCell ref="A41:A43"/>
    <mergeCell ref="A54:A59"/>
    <mergeCell ref="A64:A68"/>
    <mergeCell ref="A69:A71"/>
    <mergeCell ref="A76:A80"/>
    <mergeCell ref="A7:B7"/>
    <mergeCell ref="A8:B8"/>
    <mergeCell ref="A9:A25"/>
    <mergeCell ref="A29:A34"/>
    <mergeCell ref="A37:A39"/>
    <mergeCell ref="AF5:AF6"/>
    <mergeCell ref="AG5:AG6"/>
    <mergeCell ref="A4:B6"/>
    <mergeCell ref="V5:X5"/>
    <mergeCell ref="Y5:AA5"/>
    <mergeCell ref="AB5:AB6"/>
    <mergeCell ref="AC5:AC6"/>
    <mergeCell ref="O4:O6"/>
    <mergeCell ref="A1:B1"/>
    <mergeCell ref="A2:AI2"/>
    <mergeCell ref="C4:N4"/>
    <mergeCell ref="V4:AA4"/>
    <mergeCell ref="AB4:AD4"/>
    <mergeCell ref="AE4:AG4"/>
    <mergeCell ref="AH4:AH6"/>
    <mergeCell ref="AI4:AI6"/>
    <mergeCell ref="P4:U4"/>
    <mergeCell ref="P5:R5"/>
    <mergeCell ref="S5:U5"/>
    <mergeCell ref="C5:F5"/>
    <mergeCell ref="G5:J5"/>
    <mergeCell ref="K5:N5"/>
    <mergeCell ref="AD5:AD6"/>
    <mergeCell ref="AE5:AE6"/>
  </mergeCells>
  <phoneticPr fontId="15" type="noConversion"/>
  <printOptions horizontalCentered="1"/>
  <pageMargins left="0.51181102362204722" right="0.51181102362204722" top="0.74803149606299213" bottom="0.74803149606299213" header="0.31496062992125984" footer="0.31496062992125984"/>
  <pageSetup paperSize="8" scale="60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82299264503923"/>
    <pageSetUpPr fitToPage="1"/>
  </sheetPr>
  <dimension ref="A1:L55"/>
  <sheetViews>
    <sheetView zoomScale="130" zoomScaleNormal="130" workbookViewId="0">
      <pane xSplit="1" ySplit="8" topLeftCell="B9" activePane="bottomRight" state="frozen"/>
      <selection pane="topRight"/>
      <selection pane="bottomLeft"/>
      <selection pane="bottomRight" activeCell="I45" sqref="I45"/>
    </sheetView>
  </sheetViews>
  <sheetFormatPr defaultColWidth="9" defaultRowHeight="14.25" outlineLevelRow="1" outlineLevelCol="1"/>
  <cols>
    <col min="1" max="1" width="7.25" customWidth="1"/>
    <col min="2" max="2" width="17.5" customWidth="1"/>
    <col min="3" max="3" width="10.25" style="5" customWidth="1"/>
    <col min="4" max="4" width="5.125" style="246" customWidth="1"/>
    <col min="5" max="5" width="5.25" style="246" customWidth="1"/>
    <col min="6" max="6" width="5.75" style="7" customWidth="1"/>
    <col min="7" max="7" width="6.5" style="7" customWidth="1"/>
    <col min="8" max="8" width="9.25" customWidth="1"/>
    <col min="9" max="9" width="6.75" style="5" customWidth="1"/>
    <col min="10" max="10" width="6.25" customWidth="1"/>
    <col min="11" max="11" width="6.625" customWidth="1"/>
    <col min="12" max="12" width="9.875" style="247" customWidth="1" outlineLevel="1"/>
  </cols>
  <sheetData>
    <row r="1" spans="1:12" ht="17.25" customHeight="1">
      <c r="A1" s="646" t="s">
        <v>580</v>
      </c>
      <c r="B1" s="646"/>
      <c r="C1" s="134"/>
      <c r="D1" s="135"/>
      <c r="E1" s="135"/>
      <c r="F1" s="136"/>
      <c r="G1" s="136"/>
      <c r="H1" s="155"/>
      <c r="I1" s="156"/>
      <c r="J1" s="155"/>
      <c r="K1" s="155"/>
    </row>
    <row r="2" spans="1:12" ht="27" customHeight="1">
      <c r="A2" s="647" t="s">
        <v>587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</row>
    <row r="3" spans="1:12" ht="14.25" customHeight="1">
      <c r="A3" s="244"/>
      <c r="B3" s="244"/>
      <c r="C3" s="248"/>
      <c r="D3" s="249"/>
      <c r="E3" s="249"/>
      <c r="F3" s="219"/>
      <c r="G3" s="219"/>
      <c r="H3" s="222"/>
      <c r="I3" s="254"/>
      <c r="J3" s="222"/>
      <c r="K3" s="157"/>
      <c r="L3" s="191"/>
    </row>
    <row r="4" spans="1:12" s="245" customFormat="1" ht="39.75" customHeight="1">
      <c r="A4" s="663" t="s">
        <v>199</v>
      </c>
      <c r="B4" s="664"/>
      <c r="C4" s="552" t="s">
        <v>347</v>
      </c>
      <c r="D4" s="648" t="s">
        <v>570</v>
      </c>
      <c r="E4" s="648"/>
      <c r="F4" s="649"/>
      <c r="G4" s="649"/>
      <c r="H4" s="650" t="s">
        <v>571</v>
      </c>
      <c r="I4" s="650"/>
      <c r="J4" s="650"/>
      <c r="K4" s="650"/>
      <c r="L4" s="655" t="s">
        <v>200</v>
      </c>
    </row>
    <row r="5" spans="1:12" s="245" customFormat="1" ht="30" customHeight="1">
      <c r="A5" s="665"/>
      <c r="B5" s="666"/>
      <c r="C5" s="661" t="s">
        <v>344</v>
      </c>
      <c r="D5" s="651" t="s">
        <v>351</v>
      </c>
      <c r="E5" s="652"/>
      <c r="F5" s="653" t="s">
        <v>352</v>
      </c>
      <c r="G5" s="654"/>
      <c r="H5" s="656" t="s">
        <v>23</v>
      </c>
      <c r="I5" s="657" t="s">
        <v>24</v>
      </c>
      <c r="J5" s="656" t="s">
        <v>25</v>
      </c>
      <c r="K5" s="656" t="s">
        <v>194</v>
      </c>
      <c r="L5" s="655"/>
    </row>
    <row r="6" spans="1:12" s="245" customFormat="1" ht="50.25" customHeight="1">
      <c r="A6" s="667"/>
      <c r="B6" s="668"/>
      <c r="C6" s="662"/>
      <c r="D6" s="223" t="s">
        <v>24</v>
      </c>
      <c r="E6" s="223" t="s">
        <v>32</v>
      </c>
      <c r="F6" s="224" t="s">
        <v>25</v>
      </c>
      <c r="G6" s="224" t="s">
        <v>194</v>
      </c>
      <c r="H6" s="656"/>
      <c r="I6" s="658"/>
      <c r="J6" s="656"/>
      <c r="K6" s="656"/>
      <c r="L6" s="655"/>
    </row>
    <row r="7" spans="1:12" s="1" customFormat="1" ht="12">
      <c r="A7" s="659" t="s">
        <v>204</v>
      </c>
      <c r="B7" s="660"/>
      <c r="C7" s="250">
        <v>7471</v>
      </c>
      <c r="D7" s="138"/>
      <c r="E7" s="138"/>
      <c r="F7" s="139"/>
      <c r="G7" s="139"/>
      <c r="H7" s="360">
        <v>1494.2000000000003</v>
      </c>
      <c r="I7" s="361">
        <v>896.52000000000055</v>
      </c>
      <c r="J7" s="360">
        <v>597.67999999999984</v>
      </c>
      <c r="K7" s="360">
        <v>0</v>
      </c>
      <c r="L7" s="255"/>
    </row>
    <row r="8" spans="1:12" s="1" customFormat="1" ht="16.5" customHeight="1" outlineLevel="1">
      <c r="A8" s="659" t="s">
        <v>205</v>
      </c>
      <c r="B8" s="660"/>
      <c r="C8" s="163">
        <v>7471</v>
      </c>
      <c r="D8" s="141"/>
      <c r="E8" s="141"/>
      <c r="F8" s="142"/>
      <c r="G8" s="142"/>
      <c r="H8" s="360">
        <v>1494.2000000000003</v>
      </c>
      <c r="I8" s="362">
        <v>896.52000000000055</v>
      </c>
      <c r="J8" s="362">
        <v>597.67999999999984</v>
      </c>
      <c r="K8" s="362">
        <v>0</v>
      </c>
      <c r="L8" s="255"/>
    </row>
    <row r="9" spans="1:12" s="1" customFormat="1" ht="12">
      <c r="A9" s="669" t="s">
        <v>206</v>
      </c>
      <c r="B9" s="23" t="s">
        <v>33</v>
      </c>
      <c r="C9" s="137">
        <v>2831</v>
      </c>
      <c r="D9" s="144"/>
      <c r="E9" s="144"/>
      <c r="F9" s="142"/>
      <c r="G9" s="142"/>
      <c r="H9" s="360">
        <v>566.20000000000005</v>
      </c>
      <c r="I9" s="363">
        <v>339.72</v>
      </c>
      <c r="J9" s="362">
        <v>226.47999999999996</v>
      </c>
      <c r="K9" s="362">
        <v>0</v>
      </c>
      <c r="L9" s="255"/>
    </row>
    <row r="10" spans="1:12" s="1" customFormat="1" ht="17.45" customHeight="1">
      <c r="A10" s="670"/>
      <c r="B10" s="26" t="s">
        <v>207</v>
      </c>
      <c r="C10" s="251">
        <v>652</v>
      </c>
      <c r="D10" s="145">
        <v>0.6</v>
      </c>
      <c r="E10" s="145">
        <v>0.4</v>
      </c>
      <c r="F10" s="146">
        <v>1</v>
      </c>
      <c r="G10" s="146">
        <v>0</v>
      </c>
      <c r="H10" s="360">
        <v>130.39999999999998</v>
      </c>
      <c r="I10" s="161">
        <v>78.239999999999995</v>
      </c>
      <c r="J10" s="160">
        <v>52.16</v>
      </c>
      <c r="K10" s="160"/>
      <c r="L10" s="255"/>
    </row>
    <row r="11" spans="1:12" s="1" customFormat="1" ht="16.5" customHeight="1">
      <c r="A11" s="670"/>
      <c r="B11" s="29" t="s">
        <v>208</v>
      </c>
      <c r="C11" s="251">
        <v>0</v>
      </c>
      <c r="D11" s="145">
        <v>0.6</v>
      </c>
      <c r="E11" s="145">
        <v>0.4</v>
      </c>
      <c r="F11" s="146">
        <v>1</v>
      </c>
      <c r="G11" s="146">
        <v>0</v>
      </c>
      <c r="H11" s="360">
        <v>0</v>
      </c>
      <c r="I11" s="161">
        <v>0</v>
      </c>
      <c r="J11" s="160">
        <v>0</v>
      </c>
      <c r="K11" s="160"/>
      <c r="L11" s="255"/>
    </row>
    <row r="12" spans="1:12" s="1" customFormat="1" ht="18" customHeight="1">
      <c r="A12" s="670"/>
      <c r="B12" s="29" t="s">
        <v>209</v>
      </c>
      <c r="C12" s="251">
        <v>661</v>
      </c>
      <c r="D12" s="145">
        <v>0.6</v>
      </c>
      <c r="E12" s="145">
        <v>0.4</v>
      </c>
      <c r="F12" s="146">
        <v>1</v>
      </c>
      <c r="G12" s="146">
        <v>0</v>
      </c>
      <c r="H12" s="360">
        <v>132.19999999999999</v>
      </c>
      <c r="I12" s="161">
        <v>79.319999999999993</v>
      </c>
      <c r="J12" s="160">
        <v>52.88</v>
      </c>
      <c r="K12" s="160"/>
      <c r="L12" s="255"/>
    </row>
    <row r="13" spans="1:12" s="1" customFormat="1" ht="27" customHeight="1">
      <c r="A13" s="670"/>
      <c r="B13" s="29" t="s">
        <v>210</v>
      </c>
      <c r="C13" s="251">
        <v>0</v>
      </c>
      <c r="D13" s="145">
        <v>0.6</v>
      </c>
      <c r="E13" s="145">
        <v>0.4</v>
      </c>
      <c r="F13" s="146">
        <v>1</v>
      </c>
      <c r="G13" s="146">
        <v>0</v>
      </c>
      <c r="H13" s="360">
        <v>0</v>
      </c>
      <c r="I13" s="161">
        <v>0</v>
      </c>
      <c r="J13" s="160">
        <v>0</v>
      </c>
      <c r="K13" s="160"/>
      <c r="L13" s="255"/>
    </row>
    <row r="14" spans="1:12" s="1" customFormat="1" ht="21">
      <c r="A14" s="670"/>
      <c r="B14" s="29" t="s">
        <v>211</v>
      </c>
      <c r="C14" s="251">
        <v>0</v>
      </c>
      <c r="D14" s="145">
        <v>0.6</v>
      </c>
      <c r="E14" s="145">
        <v>0.4</v>
      </c>
      <c r="F14" s="146">
        <v>1</v>
      </c>
      <c r="G14" s="146">
        <v>0</v>
      </c>
      <c r="H14" s="360">
        <v>0</v>
      </c>
      <c r="I14" s="161">
        <v>0</v>
      </c>
      <c r="J14" s="160">
        <v>0</v>
      </c>
      <c r="K14" s="160"/>
      <c r="L14" s="255"/>
    </row>
    <row r="15" spans="1:12" s="1" customFormat="1" ht="12">
      <c r="A15" s="670"/>
      <c r="B15" s="29" t="s">
        <v>212</v>
      </c>
      <c r="C15" s="251">
        <v>23</v>
      </c>
      <c r="D15" s="145">
        <v>0.6</v>
      </c>
      <c r="E15" s="145">
        <v>0.4</v>
      </c>
      <c r="F15" s="146">
        <v>1</v>
      </c>
      <c r="G15" s="146">
        <v>0</v>
      </c>
      <c r="H15" s="360">
        <v>4.5999999999999996</v>
      </c>
      <c r="I15" s="161">
        <v>2.76</v>
      </c>
      <c r="J15" s="160">
        <v>1.84</v>
      </c>
      <c r="K15" s="160"/>
      <c r="L15" s="255"/>
    </row>
    <row r="16" spans="1:12" s="1" customFormat="1" ht="12">
      <c r="A16" s="670"/>
      <c r="B16" s="29" t="s">
        <v>213</v>
      </c>
      <c r="C16" s="251">
        <v>28</v>
      </c>
      <c r="D16" s="145">
        <v>0.6</v>
      </c>
      <c r="E16" s="145">
        <v>0.4</v>
      </c>
      <c r="F16" s="146">
        <v>1</v>
      </c>
      <c r="G16" s="146">
        <v>0</v>
      </c>
      <c r="H16" s="360">
        <v>5.6</v>
      </c>
      <c r="I16" s="161">
        <v>3.36</v>
      </c>
      <c r="J16" s="160">
        <v>2.2400000000000002</v>
      </c>
      <c r="K16" s="160"/>
      <c r="L16" s="255"/>
    </row>
    <row r="17" spans="1:12" s="1" customFormat="1" ht="21">
      <c r="A17" s="670"/>
      <c r="B17" s="29" t="s">
        <v>214</v>
      </c>
      <c r="C17" s="251">
        <v>12</v>
      </c>
      <c r="D17" s="145">
        <v>0.6</v>
      </c>
      <c r="E17" s="145">
        <v>0.4</v>
      </c>
      <c r="F17" s="146">
        <v>1</v>
      </c>
      <c r="G17" s="146">
        <v>0</v>
      </c>
      <c r="H17" s="360">
        <v>2.4</v>
      </c>
      <c r="I17" s="161">
        <v>1.44</v>
      </c>
      <c r="J17" s="160">
        <v>0.96</v>
      </c>
      <c r="K17" s="160"/>
      <c r="L17" s="255"/>
    </row>
    <row r="18" spans="1:12" s="1" customFormat="1" ht="12">
      <c r="A18" s="670"/>
      <c r="B18" s="147" t="s">
        <v>215</v>
      </c>
      <c r="C18" s="251">
        <v>0</v>
      </c>
      <c r="D18" s="145">
        <v>0.6</v>
      </c>
      <c r="E18" s="145">
        <v>0.4</v>
      </c>
      <c r="F18" s="146">
        <v>1</v>
      </c>
      <c r="G18" s="146">
        <v>0</v>
      </c>
      <c r="H18" s="360">
        <v>0</v>
      </c>
      <c r="I18" s="161">
        <v>0</v>
      </c>
      <c r="J18" s="160">
        <v>0</v>
      </c>
      <c r="K18" s="160"/>
      <c r="L18" s="255"/>
    </row>
    <row r="19" spans="1:12" s="1" customFormat="1" ht="21.75">
      <c r="A19" s="670"/>
      <c r="B19" s="29" t="s">
        <v>353</v>
      </c>
      <c r="C19" s="251">
        <v>31</v>
      </c>
      <c r="D19" s="145">
        <v>0.6</v>
      </c>
      <c r="E19" s="145">
        <v>0.4</v>
      </c>
      <c r="F19" s="148">
        <v>1</v>
      </c>
      <c r="G19" s="146">
        <v>0</v>
      </c>
      <c r="H19" s="360">
        <v>6.2</v>
      </c>
      <c r="I19" s="161">
        <v>3.72</v>
      </c>
      <c r="J19" s="160">
        <v>2.48</v>
      </c>
      <c r="K19" s="160"/>
      <c r="L19" s="255"/>
    </row>
    <row r="20" spans="1:12" s="1" customFormat="1" ht="12">
      <c r="A20" s="670"/>
      <c r="B20" s="31" t="s">
        <v>219</v>
      </c>
      <c r="C20" s="251">
        <v>337</v>
      </c>
      <c r="D20" s="145">
        <v>0.6</v>
      </c>
      <c r="E20" s="145">
        <v>0.4</v>
      </c>
      <c r="F20" s="148">
        <v>1</v>
      </c>
      <c r="G20" s="146">
        <v>0</v>
      </c>
      <c r="H20" s="360">
        <v>67.400000000000006</v>
      </c>
      <c r="I20" s="161">
        <v>40.44</v>
      </c>
      <c r="J20" s="160">
        <v>26.96</v>
      </c>
      <c r="K20" s="160"/>
      <c r="L20" s="255"/>
    </row>
    <row r="21" spans="1:12" s="1" customFormat="1" ht="12">
      <c r="A21" s="670"/>
      <c r="B21" s="31" t="s">
        <v>220</v>
      </c>
      <c r="C21" s="251">
        <v>488</v>
      </c>
      <c r="D21" s="145">
        <v>0.6</v>
      </c>
      <c r="E21" s="145">
        <v>0.4</v>
      </c>
      <c r="F21" s="148">
        <v>1</v>
      </c>
      <c r="G21" s="146">
        <v>0</v>
      </c>
      <c r="H21" s="360">
        <v>97.6</v>
      </c>
      <c r="I21" s="161">
        <v>58.56</v>
      </c>
      <c r="J21" s="160">
        <v>39.04</v>
      </c>
      <c r="K21" s="160"/>
      <c r="L21" s="255"/>
    </row>
    <row r="22" spans="1:12" s="1" customFormat="1" ht="12">
      <c r="A22" s="670"/>
      <c r="B22" s="31" t="s">
        <v>221</v>
      </c>
      <c r="C22" s="251">
        <v>0</v>
      </c>
      <c r="D22" s="145">
        <v>0.6</v>
      </c>
      <c r="E22" s="145">
        <v>0.4</v>
      </c>
      <c r="F22" s="148">
        <v>1</v>
      </c>
      <c r="G22" s="146">
        <v>0</v>
      </c>
      <c r="H22" s="360">
        <v>0</v>
      </c>
      <c r="I22" s="161">
        <v>0</v>
      </c>
      <c r="J22" s="160">
        <v>0</v>
      </c>
      <c r="K22" s="160"/>
      <c r="L22" s="255"/>
    </row>
    <row r="23" spans="1:12" s="1" customFormat="1" ht="12">
      <c r="A23" s="671"/>
      <c r="B23" s="31" t="s">
        <v>222</v>
      </c>
      <c r="C23" s="251">
        <v>599</v>
      </c>
      <c r="D23" s="145">
        <v>0.6</v>
      </c>
      <c r="E23" s="145">
        <v>0.4</v>
      </c>
      <c r="F23" s="148">
        <v>1</v>
      </c>
      <c r="G23" s="146">
        <v>0</v>
      </c>
      <c r="H23" s="360">
        <v>119.8</v>
      </c>
      <c r="I23" s="161">
        <v>71.88</v>
      </c>
      <c r="J23" s="160">
        <v>47.92</v>
      </c>
      <c r="K23" s="160"/>
      <c r="L23" s="255"/>
    </row>
    <row r="24" spans="1:12" s="1" customFormat="1" ht="21">
      <c r="A24" s="150" t="s">
        <v>225</v>
      </c>
      <c r="B24" s="29" t="s">
        <v>226</v>
      </c>
      <c r="C24" s="251">
        <v>12</v>
      </c>
      <c r="D24" s="145">
        <v>0.6</v>
      </c>
      <c r="E24" s="145">
        <v>0.4</v>
      </c>
      <c r="F24" s="148">
        <v>1</v>
      </c>
      <c r="G24" s="146">
        <v>0</v>
      </c>
      <c r="H24" s="360">
        <v>2.4</v>
      </c>
      <c r="I24" s="161">
        <v>1.44</v>
      </c>
      <c r="J24" s="160">
        <v>0.96</v>
      </c>
      <c r="K24" s="160"/>
      <c r="L24" s="255"/>
    </row>
    <row r="25" spans="1:12" s="1" customFormat="1" ht="12">
      <c r="A25" s="15" t="s">
        <v>227</v>
      </c>
      <c r="B25" s="29" t="s">
        <v>228</v>
      </c>
      <c r="C25" s="251">
        <v>0</v>
      </c>
      <c r="D25" s="145">
        <v>0.6</v>
      </c>
      <c r="E25" s="145">
        <v>0.4</v>
      </c>
      <c r="F25" s="148">
        <v>1</v>
      </c>
      <c r="G25" s="146">
        <v>0</v>
      </c>
      <c r="H25" s="360">
        <v>0</v>
      </c>
      <c r="I25" s="161">
        <v>0</v>
      </c>
      <c r="J25" s="160">
        <v>0</v>
      </c>
      <c r="K25" s="160"/>
      <c r="L25" s="255"/>
    </row>
    <row r="26" spans="1:12" s="1" customFormat="1" ht="12">
      <c r="A26" s="669" t="s">
        <v>229</v>
      </c>
      <c r="B26" s="35" t="s">
        <v>33</v>
      </c>
      <c r="C26" s="137">
        <v>977</v>
      </c>
      <c r="D26" s="149"/>
      <c r="E26" s="149"/>
      <c r="F26" s="141"/>
      <c r="G26" s="141"/>
      <c r="H26" s="360">
        <v>195.4</v>
      </c>
      <c r="I26" s="154">
        <v>117.24</v>
      </c>
      <c r="J26" s="154">
        <v>78.160000000000011</v>
      </c>
      <c r="K26" s="154">
        <v>0</v>
      </c>
      <c r="L26" s="255"/>
    </row>
    <row r="27" spans="1:12" s="1" customFormat="1" ht="21">
      <c r="A27" s="672"/>
      <c r="B27" s="29" t="s">
        <v>230</v>
      </c>
      <c r="C27" s="251">
        <v>157</v>
      </c>
      <c r="D27" s="145">
        <v>0.6</v>
      </c>
      <c r="E27" s="145">
        <v>0.4</v>
      </c>
      <c r="F27" s="148">
        <v>1</v>
      </c>
      <c r="G27" s="146">
        <v>0</v>
      </c>
      <c r="H27" s="360">
        <v>31.4</v>
      </c>
      <c r="I27" s="161">
        <v>18.84</v>
      </c>
      <c r="J27" s="160">
        <v>12.56</v>
      </c>
      <c r="K27" s="160"/>
      <c r="L27" s="255"/>
    </row>
    <row r="28" spans="1:12" s="1" customFormat="1" ht="21">
      <c r="A28" s="672"/>
      <c r="B28" s="29" t="s">
        <v>232</v>
      </c>
      <c r="C28" s="251">
        <v>523</v>
      </c>
      <c r="D28" s="145">
        <v>0.6</v>
      </c>
      <c r="E28" s="145">
        <v>0.4</v>
      </c>
      <c r="F28" s="148">
        <v>1</v>
      </c>
      <c r="G28" s="146">
        <v>0</v>
      </c>
      <c r="H28" s="360">
        <v>104.6</v>
      </c>
      <c r="I28" s="161">
        <v>62.76</v>
      </c>
      <c r="J28" s="160">
        <v>41.84</v>
      </c>
      <c r="K28" s="160"/>
      <c r="L28" s="255"/>
    </row>
    <row r="29" spans="1:12" s="1" customFormat="1" ht="21">
      <c r="A29" s="673"/>
      <c r="B29" s="29" t="s">
        <v>233</v>
      </c>
      <c r="C29" s="251">
        <v>297</v>
      </c>
      <c r="D29" s="145">
        <v>0.6</v>
      </c>
      <c r="E29" s="145">
        <v>0.4</v>
      </c>
      <c r="F29" s="148">
        <v>1</v>
      </c>
      <c r="G29" s="146">
        <v>0</v>
      </c>
      <c r="H29" s="360">
        <v>59.400000000000006</v>
      </c>
      <c r="I29" s="161">
        <v>35.64</v>
      </c>
      <c r="J29" s="160">
        <v>23.76</v>
      </c>
      <c r="K29" s="160"/>
      <c r="L29" s="255"/>
    </row>
    <row r="30" spans="1:12" s="1" customFormat="1" ht="12">
      <c r="A30" s="15" t="s">
        <v>235</v>
      </c>
      <c r="B30" s="29" t="s">
        <v>236</v>
      </c>
      <c r="C30" s="251">
        <v>183</v>
      </c>
      <c r="D30" s="145">
        <v>0.6</v>
      </c>
      <c r="E30" s="145">
        <v>0.4</v>
      </c>
      <c r="F30" s="148">
        <v>1</v>
      </c>
      <c r="G30" s="146">
        <v>0</v>
      </c>
      <c r="H30" s="360">
        <v>36.6</v>
      </c>
      <c r="I30" s="161">
        <v>21.96</v>
      </c>
      <c r="J30" s="160">
        <v>14.64</v>
      </c>
      <c r="K30" s="160"/>
      <c r="L30" s="255"/>
    </row>
    <row r="31" spans="1:12" s="1" customFormat="1" ht="12">
      <c r="A31" s="15" t="s">
        <v>237</v>
      </c>
      <c r="B31" s="29" t="s">
        <v>238</v>
      </c>
      <c r="C31" s="251">
        <v>177</v>
      </c>
      <c r="D31" s="145">
        <v>0.6</v>
      </c>
      <c r="E31" s="145">
        <v>0.4</v>
      </c>
      <c r="F31" s="148">
        <v>1</v>
      </c>
      <c r="G31" s="146">
        <v>0</v>
      </c>
      <c r="H31" s="360">
        <v>35.4</v>
      </c>
      <c r="I31" s="161">
        <v>21.24</v>
      </c>
      <c r="J31" s="160">
        <v>14.16</v>
      </c>
      <c r="K31" s="160"/>
      <c r="L31" s="255"/>
    </row>
    <row r="32" spans="1:12" s="3" customFormat="1" ht="12">
      <c r="A32" s="674" t="s">
        <v>239</v>
      </c>
      <c r="B32" s="151" t="s">
        <v>33</v>
      </c>
      <c r="C32" s="163">
        <v>697</v>
      </c>
      <c r="D32" s="142"/>
      <c r="E32" s="142"/>
      <c r="F32" s="141"/>
      <c r="G32" s="141"/>
      <c r="H32" s="360">
        <v>139.4</v>
      </c>
      <c r="I32" s="140">
        <v>83.64</v>
      </c>
      <c r="J32" s="162">
        <v>55.76</v>
      </c>
      <c r="K32" s="162">
        <v>0</v>
      </c>
      <c r="L32" s="256"/>
    </row>
    <row r="33" spans="1:12" s="1" customFormat="1" ht="21">
      <c r="A33" s="675"/>
      <c r="B33" s="29" t="s">
        <v>240</v>
      </c>
      <c r="C33" s="251">
        <v>0</v>
      </c>
      <c r="D33" s="145">
        <v>0.6</v>
      </c>
      <c r="E33" s="145">
        <v>0.4</v>
      </c>
      <c r="F33" s="148">
        <v>1</v>
      </c>
      <c r="G33" s="146">
        <v>0</v>
      </c>
      <c r="H33" s="360">
        <v>0</v>
      </c>
      <c r="I33" s="161">
        <v>0</v>
      </c>
      <c r="J33" s="160">
        <v>0</v>
      </c>
      <c r="K33" s="160"/>
      <c r="L33" s="255"/>
    </row>
    <row r="34" spans="1:12" s="1" customFormat="1" ht="12">
      <c r="A34" s="676"/>
      <c r="B34" s="29" t="s">
        <v>241</v>
      </c>
      <c r="C34" s="251">
        <v>697</v>
      </c>
      <c r="D34" s="145">
        <v>0.6</v>
      </c>
      <c r="E34" s="145">
        <v>0.4</v>
      </c>
      <c r="F34" s="148">
        <v>1</v>
      </c>
      <c r="G34" s="146">
        <v>0</v>
      </c>
      <c r="H34" s="360">
        <v>139.4</v>
      </c>
      <c r="I34" s="161">
        <v>83.64</v>
      </c>
      <c r="J34" s="160">
        <v>55.76</v>
      </c>
      <c r="K34" s="160"/>
      <c r="L34" s="255"/>
    </row>
    <row r="35" spans="1:12" s="1" customFormat="1" ht="12">
      <c r="A35" s="669" t="s">
        <v>244</v>
      </c>
      <c r="B35" s="68" t="s">
        <v>33</v>
      </c>
      <c r="C35" s="137">
        <v>45</v>
      </c>
      <c r="D35" s="149"/>
      <c r="E35" s="149"/>
      <c r="F35" s="142"/>
      <c r="G35" s="142"/>
      <c r="H35" s="360">
        <v>9</v>
      </c>
      <c r="I35" s="140">
        <v>5.4</v>
      </c>
      <c r="J35" s="154">
        <v>3.6</v>
      </c>
      <c r="K35" s="154"/>
      <c r="L35" s="255"/>
    </row>
    <row r="36" spans="1:12" s="1" customFormat="1" ht="12">
      <c r="A36" s="670"/>
      <c r="B36" s="29" t="s">
        <v>245</v>
      </c>
      <c r="C36" s="251">
        <v>0</v>
      </c>
      <c r="D36" s="145">
        <v>0.6</v>
      </c>
      <c r="E36" s="145">
        <v>0.4</v>
      </c>
      <c r="F36" s="148">
        <v>1</v>
      </c>
      <c r="G36" s="146">
        <v>0</v>
      </c>
      <c r="H36" s="360">
        <v>0</v>
      </c>
      <c r="I36" s="161">
        <v>0</v>
      </c>
      <c r="J36" s="160">
        <v>0</v>
      </c>
      <c r="K36" s="160"/>
      <c r="L36" s="255"/>
    </row>
    <row r="37" spans="1:12" s="1" customFormat="1" ht="21">
      <c r="A37" s="671"/>
      <c r="B37" s="29" t="s">
        <v>246</v>
      </c>
      <c r="C37" s="251">
        <v>45</v>
      </c>
      <c r="D37" s="145">
        <v>0.6</v>
      </c>
      <c r="E37" s="145">
        <v>0.4</v>
      </c>
      <c r="F37" s="148">
        <v>1</v>
      </c>
      <c r="G37" s="146">
        <v>0</v>
      </c>
      <c r="H37" s="360">
        <v>9</v>
      </c>
      <c r="I37" s="161">
        <v>5.4</v>
      </c>
      <c r="J37" s="160">
        <v>3.6</v>
      </c>
      <c r="K37" s="160"/>
      <c r="L37" s="255"/>
    </row>
    <row r="38" spans="1:12" s="1" customFormat="1" ht="33" customHeight="1">
      <c r="A38" s="15" t="s">
        <v>354</v>
      </c>
      <c r="B38" s="29" t="s">
        <v>248</v>
      </c>
      <c r="C38" s="251">
        <v>0</v>
      </c>
      <c r="D38" s="145">
        <v>0.6</v>
      </c>
      <c r="E38" s="145">
        <v>0.4</v>
      </c>
      <c r="F38" s="148">
        <v>1</v>
      </c>
      <c r="G38" s="146">
        <v>0</v>
      </c>
      <c r="H38" s="360">
        <v>0</v>
      </c>
      <c r="I38" s="161">
        <v>0</v>
      </c>
      <c r="J38" s="160">
        <v>0</v>
      </c>
      <c r="K38" s="160"/>
      <c r="L38" s="255"/>
    </row>
    <row r="39" spans="1:12" s="1" customFormat="1" ht="21">
      <c r="A39" s="15" t="s">
        <v>355</v>
      </c>
      <c r="B39" s="29" t="s">
        <v>250</v>
      </c>
      <c r="C39" s="251">
        <v>373</v>
      </c>
      <c r="D39" s="145">
        <v>0.6</v>
      </c>
      <c r="E39" s="145">
        <v>0.4</v>
      </c>
      <c r="F39" s="148">
        <v>1</v>
      </c>
      <c r="G39" s="146">
        <v>0</v>
      </c>
      <c r="H39" s="360">
        <v>74.599999999999994</v>
      </c>
      <c r="I39" s="161">
        <v>44.76</v>
      </c>
      <c r="J39" s="160">
        <v>29.84</v>
      </c>
      <c r="K39" s="160"/>
      <c r="L39" s="255"/>
    </row>
    <row r="40" spans="1:12" s="1" customFormat="1" ht="24" customHeight="1">
      <c r="A40" s="15" t="s">
        <v>356</v>
      </c>
      <c r="B40" s="26" t="s">
        <v>252</v>
      </c>
      <c r="C40" s="251">
        <v>27</v>
      </c>
      <c r="D40" s="145">
        <v>0.6</v>
      </c>
      <c r="E40" s="145">
        <v>0.4</v>
      </c>
      <c r="F40" s="148">
        <v>1</v>
      </c>
      <c r="G40" s="146">
        <v>0</v>
      </c>
      <c r="H40" s="360">
        <v>5.4</v>
      </c>
      <c r="I40" s="161">
        <v>3.24</v>
      </c>
      <c r="J40" s="160">
        <v>2.16</v>
      </c>
      <c r="K40" s="160"/>
      <c r="L40" s="255"/>
    </row>
    <row r="41" spans="1:12" s="1" customFormat="1" ht="12">
      <c r="A41" s="15" t="s">
        <v>253</v>
      </c>
      <c r="B41" s="26" t="s">
        <v>254</v>
      </c>
      <c r="C41" s="251">
        <v>0</v>
      </c>
      <c r="D41" s="145">
        <v>0.6</v>
      </c>
      <c r="E41" s="145">
        <v>0.4</v>
      </c>
      <c r="F41" s="148">
        <v>1</v>
      </c>
      <c r="G41" s="146">
        <v>0</v>
      </c>
      <c r="H41" s="360">
        <v>0</v>
      </c>
      <c r="I41" s="161">
        <v>0</v>
      </c>
      <c r="J41" s="160">
        <v>0</v>
      </c>
      <c r="K41" s="160"/>
      <c r="L41" s="255"/>
    </row>
    <row r="42" spans="1:12" s="1" customFormat="1" ht="21">
      <c r="A42" s="15" t="s">
        <v>255</v>
      </c>
      <c r="B42" s="26" t="s">
        <v>256</v>
      </c>
      <c r="C42" s="251">
        <v>48</v>
      </c>
      <c r="D42" s="145">
        <v>0.6</v>
      </c>
      <c r="E42" s="145">
        <v>0.4</v>
      </c>
      <c r="F42" s="148">
        <v>1</v>
      </c>
      <c r="G42" s="146">
        <v>0</v>
      </c>
      <c r="H42" s="360">
        <v>9.6</v>
      </c>
      <c r="I42" s="161">
        <v>5.76</v>
      </c>
      <c r="J42" s="160">
        <v>3.84</v>
      </c>
      <c r="K42" s="160"/>
      <c r="L42" s="255"/>
    </row>
    <row r="43" spans="1:12" s="1" customFormat="1" ht="21">
      <c r="A43" s="15" t="s">
        <v>257</v>
      </c>
      <c r="B43" s="26" t="s">
        <v>258</v>
      </c>
      <c r="C43" s="251">
        <v>0</v>
      </c>
      <c r="D43" s="145">
        <v>0.6</v>
      </c>
      <c r="E43" s="145">
        <v>0.4</v>
      </c>
      <c r="F43" s="148">
        <v>1</v>
      </c>
      <c r="G43" s="146">
        <v>0</v>
      </c>
      <c r="H43" s="360">
        <v>0</v>
      </c>
      <c r="I43" s="161">
        <v>0</v>
      </c>
      <c r="J43" s="160">
        <v>0</v>
      </c>
      <c r="K43" s="160"/>
      <c r="L43" s="255"/>
    </row>
    <row r="44" spans="1:12" s="1" customFormat="1" ht="32.25">
      <c r="A44" s="15" t="s">
        <v>261</v>
      </c>
      <c r="B44" s="26" t="s">
        <v>357</v>
      </c>
      <c r="C44" s="251">
        <v>520</v>
      </c>
      <c r="D44" s="145">
        <v>0.6</v>
      </c>
      <c r="E44" s="145">
        <v>0.4</v>
      </c>
      <c r="F44" s="148">
        <v>1</v>
      </c>
      <c r="G44" s="146">
        <v>0</v>
      </c>
      <c r="H44" s="360">
        <v>104</v>
      </c>
      <c r="I44" s="161">
        <v>62.4</v>
      </c>
      <c r="J44" s="160">
        <v>41.6</v>
      </c>
      <c r="K44" s="160"/>
      <c r="L44" s="255"/>
    </row>
    <row r="45" spans="1:12" s="1" customFormat="1" ht="30.95" customHeight="1">
      <c r="A45" s="15" t="s">
        <v>263</v>
      </c>
      <c r="B45" s="131" t="s">
        <v>264</v>
      </c>
      <c r="C45" s="251">
        <v>207</v>
      </c>
      <c r="D45" s="145">
        <v>0.6</v>
      </c>
      <c r="E45" s="145">
        <v>0.4</v>
      </c>
      <c r="F45" s="148">
        <v>1</v>
      </c>
      <c r="G45" s="146">
        <v>0</v>
      </c>
      <c r="H45" s="360">
        <v>41.4</v>
      </c>
      <c r="I45" s="161">
        <v>24.84</v>
      </c>
      <c r="J45" s="160">
        <v>16.559999999999999</v>
      </c>
      <c r="K45" s="160"/>
      <c r="L45" s="255"/>
    </row>
    <row r="46" spans="1:12" s="1" customFormat="1" ht="33">
      <c r="A46" s="143" t="s">
        <v>265</v>
      </c>
      <c r="B46" s="252" t="s">
        <v>358</v>
      </c>
      <c r="C46" s="251">
        <v>43</v>
      </c>
      <c r="D46" s="145">
        <v>0.6</v>
      </c>
      <c r="E46" s="145">
        <v>0.4</v>
      </c>
      <c r="F46" s="148">
        <v>1</v>
      </c>
      <c r="G46" s="146">
        <v>0</v>
      </c>
      <c r="H46" s="360">
        <v>8.6</v>
      </c>
      <c r="I46" s="161">
        <v>5.16</v>
      </c>
      <c r="J46" s="160">
        <v>3.44</v>
      </c>
      <c r="K46" s="160"/>
      <c r="L46" s="255"/>
    </row>
    <row r="47" spans="1:12" s="1" customFormat="1" ht="12">
      <c r="A47" s="669" t="s">
        <v>267</v>
      </c>
      <c r="B47" s="23" t="s">
        <v>33</v>
      </c>
      <c r="C47" s="137">
        <v>1331</v>
      </c>
      <c r="D47" s="149"/>
      <c r="E47" s="149"/>
      <c r="F47" s="141"/>
      <c r="G47" s="141"/>
      <c r="H47" s="360">
        <v>266.2</v>
      </c>
      <c r="I47" s="140">
        <v>159.72</v>
      </c>
      <c r="J47" s="162">
        <v>106.47999999999999</v>
      </c>
      <c r="K47" s="154"/>
      <c r="L47" s="158"/>
    </row>
    <row r="48" spans="1:12" s="1" customFormat="1" ht="21">
      <c r="A48" s="670"/>
      <c r="B48" s="26" t="s">
        <v>268</v>
      </c>
      <c r="C48" s="251">
        <v>599</v>
      </c>
      <c r="D48" s="145">
        <v>0.6</v>
      </c>
      <c r="E48" s="145">
        <v>0.4</v>
      </c>
      <c r="F48" s="148">
        <v>1</v>
      </c>
      <c r="G48" s="146">
        <v>0</v>
      </c>
      <c r="H48" s="360">
        <v>119.8</v>
      </c>
      <c r="I48" s="161">
        <v>71.88</v>
      </c>
      <c r="J48" s="160">
        <v>47.92</v>
      </c>
      <c r="K48" s="160"/>
      <c r="L48" s="255"/>
    </row>
    <row r="49" spans="1:12" s="1" customFormat="1" ht="21">
      <c r="A49" s="670"/>
      <c r="B49" s="26" t="s">
        <v>269</v>
      </c>
      <c r="C49" s="251">
        <v>441</v>
      </c>
      <c r="D49" s="145">
        <v>0.6</v>
      </c>
      <c r="E49" s="145">
        <v>0.4</v>
      </c>
      <c r="F49" s="148">
        <v>1</v>
      </c>
      <c r="G49" s="146">
        <v>0</v>
      </c>
      <c r="H49" s="360">
        <v>88.2</v>
      </c>
      <c r="I49" s="161">
        <v>52.92</v>
      </c>
      <c r="J49" s="160">
        <v>35.28</v>
      </c>
      <c r="K49" s="160"/>
      <c r="L49" s="255"/>
    </row>
    <row r="50" spans="1:12" s="1" customFormat="1" ht="32.25">
      <c r="A50" s="670"/>
      <c r="B50" s="26" t="s">
        <v>359</v>
      </c>
      <c r="C50" s="251">
        <v>287</v>
      </c>
      <c r="D50" s="145">
        <v>0.6</v>
      </c>
      <c r="E50" s="145">
        <v>0.4</v>
      </c>
      <c r="F50" s="148">
        <v>1</v>
      </c>
      <c r="G50" s="146">
        <v>0</v>
      </c>
      <c r="H50" s="360">
        <v>57.4</v>
      </c>
      <c r="I50" s="161">
        <v>34.44</v>
      </c>
      <c r="J50" s="160">
        <v>22.96</v>
      </c>
      <c r="K50" s="160"/>
      <c r="L50" s="255"/>
    </row>
    <row r="51" spans="1:12" s="1" customFormat="1" ht="12">
      <c r="A51" s="670"/>
      <c r="B51" s="26" t="s">
        <v>360</v>
      </c>
      <c r="C51" s="251">
        <v>0</v>
      </c>
      <c r="D51" s="145">
        <v>0.6</v>
      </c>
      <c r="E51" s="145">
        <v>0.4</v>
      </c>
      <c r="F51" s="148">
        <v>1</v>
      </c>
      <c r="G51" s="146">
        <v>0</v>
      </c>
      <c r="H51" s="360">
        <v>0</v>
      </c>
      <c r="I51" s="161">
        <v>0</v>
      </c>
      <c r="J51" s="160">
        <v>0</v>
      </c>
      <c r="K51" s="160"/>
      <c r="L51" s="255"/>
    </row>
    <row r="52" spans="1:12" s="1" customFormat="1" ht="45.75" customHeight="1">
      <c r="A52" s="671"/>
      <c r="B52" s="131" t="s">
        <v>272</v>
      </c>
      <c r="C52" s="253">
        <v>4</v>
      </c>
      <c r="D52" s="145">
        <v>0.6</v>
      </c>
      <c r="E52" s="145">
        <v>0.4</v>
      </c>
      <c r="F52" s="153">
        <v>1</v>
      </c>
      <c r="G52" s="146">
        <v>0</v>
      </c>
      <c r="H52" s="360">
        <v>0.8</v>
      </c>
      <c r="I52" s="161">
        <v>0.48</v>
      </c>
      <c r="J52" s="160">
        <v>0.32</v>
      </c>
      <c r="K52" s="160"/>
      <c r="L52" s="255"/>
    </row>
    <row r="55" spans="1:12">
      <c r="J55" t="s">
        <v>198</v>
      </c>
    </row>
  </sheetData>
  <autoFilter ref="A9:L52"/>
  <mergeCells count="20">
    <mergeCell ref="A7:B7"/>
    <mergeCell ref="C5:C6"/>
    <mergeCell ref="H5:H6"/>
    <mergeCell ref="A4:B6"/>
    <mergeCell ref="A47:A52"/>
    <mergeCell ref="A8:B8"/>
    <mergeCell ref="A9:A23"/>
    <mergeCell ref="A26:A29"/>
    <mergeCell ref="A32:A34"/>
    <mergeCell ref="A35:A37"/>
    <mergeCell ref="A1:B1"/>
    <mergeCell ref="A2:L2"/>
    <mergeCell ref="D4:G4"/>
    <mergeCell ref="H4:K4"/>
    <mergeCell ref="D5:E5"/>
    <mergeCell ref="F5:G5"/>
    <mergeCell ref="L4:L6"/>
    <mergeCell ref="J5:J6"/>
    <mergeCell ref="K5:K6"/>
    <mergeCell ref="I5:I6"/>
  </mergeCells>
  <phoneticPr fontId="15" type="noConversion"/>
  <printOptions horizontalCentered="1"/>
  <pageMargins left="0.51181102362204722" right="0.51181102362204722" top="0.74803149606299213" bottom="0.55118110236220474" header="0.31496062992125984" footer="0.31496062992125984"/>
  <pageSetup paperSize="9" scale="79" fitToHeight="0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115" zoomScaleNormal="115" workbookViewId="0">
      <pane xSplit="2" ySplit="6" topLeftCell="C7" activePane="bottomRight" state="frozen"/>
      <selection pane="topRight"/>
      <selection pane="bottomLeft"/>
      <selection pane="bottomRight" activeCell="A35" sqref="A35:XFD40"/>
    </sheetView>
  </sheetViews>
  <sheetFormatPr defaultColWidth="9" defaultRowHeight="14.25"/>
  <cols>
    <col min="1" max="1" width="11.625" customWidth="1"/>
    <col min="2" max="2" width="21.5" customWidth="1"/>
    <col min="3" max="3" width="6.5" customWidth="1"/>
    <col min="4" max="7" width="4.5" customWidth="1"/>
    <col min="8" max="8" width="8.5" customWidth="1"/>
    <col min="9" max="9" width="7.625" customWidth="1"/>
    <col min="10" max="10" width="10.25" customWidth="1"/>
    <col min="11" max="11" width="6.5" customWidth="1"/>
    <col min="12" max="12" width="11.75" customWidth="1"/>
  </cols>
  <sheetData>
    <row r="1" spans="1:12" ht="24" customHeight="1">
      <c r="A1" s="677" t="s">
        <v>580</v>
      </c>
      <c r="B1" s="677"/>
      <c r="C1" s="217"/>
      <c r="D1" s="218"/>
      <c r="E1" s="218"/>
      <c r="F1" s="218"/>
      <c r="G1" s="218"/>
      <c r="H1" s="155"/>
      <c r="I1" s="155"/>
      <c r="J1" s="156"/>
      <c r="K1" s="155"/>
    </row>
    <row r="2" spans="1:12" ht="27" customHeight="1">
      <c r="A2" s="678" t="s">
        <v>588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</row>
    <row r="3" spans="1:12" ht="27.75" customHeight="1">
      <c r="A3" s="219" t="s">
        <v>198</v>
      </c>
      <c r="B3" s="219"/>
      <c r="C3" s="220"/>
      <c r="D3" s="221"/>
      <c r="E3" s="221"/>
      <c r="F3" s="222"/>
      <c r="G3" s="222"/>
      <c r="H3" s="237"/>
      <c r="I3" s="551"/>
      <c r="J3" s="238"/>
      <c r="K3" s="239"/>
    </row>
    <row r="4" spans="1:12" s="215" customFormat="1" ht="26.25" customHeight="1">
      <c r="A4" s="663" t="s">
        <v>199</v>
      </c>
      <c r="B4" s="664"/>
      <c r="C4" s="683" t="s">
        <v>369</v>
      </c>
      <c r="D4" s="648" t="s">
        <v>348</v>
      </c>
      <c r="E4" s="648"/>
      <c r="F4" s="649"/>
      <c r="G4" s="649"/>
      <c r="H4" s="679" t="s">
        <v>571</v>
      </c>
      <c r="I4" s="680"/>
      <c r="J4" s="681"/>
      <c r="K4" s="682"/>
      <c r="L4" s="655" t="s">
        <v>200</v>
      </c>
    </row>
    <row r="5" spans="1:12" s="215" customFormat="1" ht="20.25" customHeight="1">
      <c r="A5" s="665"/>
      <c r="B5" s="666"/>
      <c r="C5" s="684"/>
      <c r="D5" s="651" t="s">
        <v>351</v>
      </c>
      <c r="E5" s="652"/>
      <c r="F5" s="653" t="s">
        <v>352</v>
      </c>
      <c r="G5" s="654"/>
      <c r="H5" s="686" t="s">
        <v>23</v>
      </c>
      <c r="I5" s="657" t="s">
        <v>24</v>
      </c>
      <c r="J5" s="686" t="s">
        <v>25</v>
      </c>
      <c r="K5" s="686" t="s">
        <v>194</v>
      </c>
      <c r="L5" s="655"/>
    </row>
    <row r="6" spans="1:12" s="215" customFormat="1" ht="30" customHeight="1">
      <c r="A6" s="667"/>
      <c r="B6" s="668"/>
      <c r="C6" s="685"/>
      <c r="D6" s="223" t="s">
        <v>24</v>
      </c>
      <c r="E6" s="223" t="s">
        <v>32</v>
      </c>
      <c r="F6" s="224" t="s">
        <v>25</v>
      </c>
      <c r="G6" s="224" t="s">
        <v>194</v>
      </c>
      <c r="H6" s="687"/>
      <c r="I6" s="658"/>
      <c r="J6" s="687"/>
      <c r="K6" s="687"/>
      <c r="L6" s="655"/>
    </row>
    <row r="7" spans="1:12" ht="13.5" customHeight="1">
      <c r="A7" s="691" t="s">
        <v>204</v>
      </c>
      <c r="B7" s="692"/>
      <c r="C7" s="142">
        <v>8504</v>
      </c>
      <c r="D7" s="141"/>
      <c r="E7" s="141"/>
      <c r="F7" s="142"/>
      <c r="G7" s="142"/>
      <c r="H7" s="154">
        <v>1700.8000000000004</v>
      </c>
      <c r="I7" s="154">
        <v>947.00000000000023</v>
      </c>
      <c r="J7" s="140">
        <v>753.80000000000018</v>
      </c>
      <c r="K7" s="154">
        <v>0</v>
      </c>
      <c r="L7" s="241"/>
    </row>
    <row r="8" spans="1:12" ht="28.5" customHeight="1">
      <c r="A8" s="225" t="s">
        <v>371</v>
      </c>
      <c r="B8" s="226" t="s">
        <v>372</v>
      </c>
      <c r="C8" s="226">
        <v>8504</v>
      </c>
      <c r="D8" s="165"/>
      <c r="E8" s="165"/>
      <c r="F8" s="226"/>
      <c r="G8" s="226"/>
      <c r="H8" s="154">
        <v>1700.8000000000004</v>
      </c>
      <c r="I8" s="164">
        <v>947.00000000000023</v>
      </c>
      <c r="J8" s="140">
        <v>753.80000000000018</v>
      </c>
      <c r="K8" s="164">
        <v>0</v>
      </c>
      <c r="L8" s="241"/>
    </row>
    <row r="9" spans="1:12" ht="23.25">
      <c r="A9" s="227" t="s">
        <v>373</v>
      </c>
      <c r="B9" s="228" t="s">
        <v>374</v>
      </c>
      <c r="C9" s="229">
        <v>79</v>
      </c>
      <c r="D9" s="146">
        <v>0.6</v>
      </c>
      <c r="E9" s="146">
        <v>0.4</v>
      </c>
      <c r="F9" s="146">
        <v>1</v>
      </c>
      <c r="G9" s="146">
        <v>0</v>
      </c>
      <c r="H9" s="154">
        <v>15.8</v>
      </c>
      <c r="I9" s="168">
        <v>8.8000000000000007</v>
      </c>
      <c r="J9" s="160">
        <v>7</v>
      </c>
      <c r="K9" s="160"/>
      <c r="L9" s="241"/>
    </row>
    <row r="10" spans="1:12" ht="27" customHeight="1">
      <c r="A10" s="230" t="s">
        <v>253</v>
      </c>
      <c r="B10" s="231" t="s">
        <v>276</v>
      </c>
      <c r="C10" s="229">
        <v>15</v>
      </c>
      <c r="D10" s="146">
        <v>0.6</v>
      </c>
      <c r="E10" s="146">
        <v>0.4</v>
      </c>
      <c r="F10" s="146">
        <v>1</v>
      </c>
      <c r="G10" s="146">
        <v>0</v>
      </c>
      <c r="H10" s="154">
        <v>3</v>
      </c>
      <c r="I10" s="168">
        <v>1.67</v>
      </c>
      <c r="J10" s="160">
        <v>1.33</v>
      </c>
      <c r="K10" s="160"/>
      <c r="L10" s="241"/>
    </row>
    <row r="11" spans="1:12" ht="23.25">
      <c r="A11" s="232" t="s">
        <v>223</v>
      </c>
      <c r="B11" s="228" t="s">
        <v>375</v>
      </c>
      <c r="C11" s="229">
        <v>846</v>
      </c>
      <c r="D11" s="146">
        <v>0.6</v>
      </c>
      <c r="E11" s="146">
        <v>0.4</v>
      </c>
      <c r="F11" s="146">
        <v>1</v>
      </c>
      <c r="G11" s="146">
        <v>0</v>
      </c>
      <c r="H11" s="154">
        <v>169.2</v>
      </c>
      <c r="I11" s="168">
        <v>94.21</v>
      </c>
      <c r="J11" s="160">
        <v>74.989999999999995</v>
      </c>
      <c r="K11" s="160"/>
      <c r="L11" s="241"/>
    </row>
    <row r="12" spans="1:12" s="216" customFormat="1">
      <c r="A12" s="693" t="s">
        <v>229</v>
      </c>
      <c r="B12" s="233" t="s">
        <v>372</v>
      </c>
      <c r="C12" s="226">
        <v>3795</v>
      </c>
      <c r="D12" s="226"/>
      <c r="E12" s="226"/>
      <c r="F12" s="165"/>
      <c r="G12" s="165"/>
      <c r="H12" s="154">
        <v>759</v>
      </c>
      <c r="I12" s="154">
        <v>422.61</v>
      </c>
      <c r="J12" s="140">
        <v>336.39</v>
      </c>
      <c r="K12" s="154">
        <v>0</v>
      </c>
      <c r="L12" s="242"/>
    </row>
    <row r="13" spans="1:12" ht="22.5">
      <c r="A13" s="689"/>
      <c r="B13" s="231" t="s">
        <v>278</v>
      </c>
      <c r="C13" s="229">
        <v>484</v>
      </c>
      <c r="D13" s="146">
        <v>0.6</v>
      </c>
      <c r="E13" s="146">
        <v>0.4</v>
      </c>
      <c r="F13" s="146">
        <v>1</v>
      </c>
      <c r="G13" s="146">
        <v>0</v>
      </c>
      <c r="H13" s="154">
        <v>96.8</v>
      </c>
      <c r="I13" s="168">
        <v>53.9</v>
      </c>
      <c r="J13" s="160">
        <v>42.9</v>
      </c>
      <c r="K13" s="160"/>
      <c r="L13" s="241"/>
    </row>
    <row r="14" spans="1:12" ht="22.5">
      <c r="A14" s="689"/>
      <c r="B14" s="231" t="s">
        <v>279</v>
      </c>
      <c r="C14" s="229">
        <v>2268</v>
      </c>
      <c r="D14" s="146">
        <v>0.6</v>
      </c>
      <c r="E14" s="146">
        <v>0.4</v>
      </c>
      <c r="F14" s="146">
        <v>1</v>
      </c>
      <c r="G14" s="146">
        <v>0</v>
      </c>
      <c r="H14" s="154">
        <v>453.6</v>
      </c>
      <c r="I14" s="168">
        <v>252.56</v>
      </c>
      <c r="J14" s="160">
        <v>201.04000000000002</v>
      </c>
      <c r="K14" s="160"/>
      <c r="L14" s="241"/>
    </row>
    <row r="15" spans="1:12" ht="22.5">
      <c r="A15" s="689"/>
      <c r="B15" s="231" t="s">
        <v>280</v>
      </c>
      <c r="C15" s="229">
        <v>465</v>
      </c>
      <c r="D15" s="146">
        <v>0.6</v>
      </c>
      <c r="E15" s="146">
        <v>0.4</v>
      </c>
      <c r="F15" s="146">
        <v>1</v>
      </c>
      <c r="G15" s="146">
        <v>0</v>
      </c>
      <c r="H15" s="154">
        <v>93</v>
      </c>
      <c r="I15" s="168">
        <v>51.78</v>
      </c>
      <c r="J15" s="160">
        <v>41.22</v>
      </c>
      <c r="K15" s="160"/>
      <c r="L15" s="241"/>
    </row>
    <row r="16" spans="1:12" ht="22.5">
      <c r="A16" s="690"/>
      <c r="B16" s="231" t="s">
        <v>281</v>
      </c>
      <c r="C16" s="229">
        <v>578</v>
      </c>
      <c r="D16" s="146">
        <v>0.6</v>
      </c>
      <c r="E16" s="146">
        <v>0.4</v>
      </c>
      <c r="F16" s="146">
        <v>1</v>
      </c>
      <c r="G16" s="146">
        <v>0</v>
      </c>
      <c r="H16" s="154">
        <v>115.6</v>
      </c>
      <c r="I16" s="168">
        <v>64.37</v>
      </c>
      <c r="J16" s="160">
        <v>51.22999999999999</v>
      </c>
      <c r="K16" s="160"/>
      <c r="L16" s="241"/>
    </row>
    <row r="17" spans="1:12" s="216" customFormat="1">
      <c r="A17" s="688" t="s">
        <v>376</v>
      </c>
      <c r="B17" s="234" t="s">
        <v>372</v>
      </c>
      <c r="C17" s="226"/>
      <c r="D17" s="226"/>
      <c r="E17" s="226"/>
      <c r="F17" s="165"/>
      <c r="G17" s="165"/>
      <c r="H17" s="154">
        <v>15.4</v>
      </c>
      <c r="I17" s="154">
        <v>8.57</v>
      </c>
      <c r="J17" s="140">
        <v>6.83</v>
      </c>
      <c r="K17" s="154">
        <v>0</v>
      </c>
      <c r="L17" s="242"/>
    </row>
    <row r="18" spans="1:12" ht="23.25">
      <c r="A18" s="689"/>
      <c r="B18" s="228" t="s">
        <v>377</v>
      </c>
      <c r="C18" s="229">
        <v>77</v>
      </c>
      <c r="D18" s="146">
        <v>0.6</v>
      </c>
      <c r="E18" s="146">
        <v>0.4</v>
      </c>
      <c r="F18" s="146">
        <v>1</v>
      </c>
      <c r="G18" s="146">
        <v>0</v>
      </c>
      <c r="H18" s="154">
        <v>15.4</v>
      </c>
      <c r="I18" s="168">
        <v>8.57</v>
      </c>
      <c r="J18" s="160">
        <v>6.83</v>
      </c>
      <c r="K18" s="160"/>
      <c r="L18" s="241"/>
    </row>
    <row r="19" spans="1:12" ht="23.25">
      <c r="A19" s="690"/>
      <c r="B19" s="228" t="s">
        <v>378</v>
      </c>
      <c r="C19" s="229">
        <v>0</v>
      </c>
      <c r="D19" s="146">
        <v>0.6</v>
      </c>
      <c r="E19" s="146">
        <v>0.4</v>
      </c>
      <c r="F19" s="146">
        <v>1</v>
      </c>
      <c r="G19" s="146">
        <v>0</v>
      </c>
      <c r="H19" s="154">
        <v>0</v>
      </c>
      <c r="I19" s="168">
        <v>0</v>
      </c>
      <c r="J19" s="160">
        <v>0</v>
      </c>
      <c r="K19" s="160"/>
      <c r="L19" s="241"/>
    </row>
    <row r="20" spans="1:12" ht="24">
      <c r="A20" s="232" t="s">
        <v>251</v>
      </c>
      <c r="B20" s="228" t="s">
        <v>285</v>
      </c>
      <c r="C20" s="229">
        <v>251</v>
      </c>
      <c r="D20" s="146">
        <v>0.6</v>
      </c>
      <c r="E20" s="146">
        <v>0.4</v>
      </c>
      <c r="F20" s="146">
        <v>1</v>
      </c>
      <c r="G20" s="146">
        <v>0</v>
      </c>
      <c r="H20" s="154">
        <v>50.2</v>
      </c>
      <c r="I20" s="168">
        <v>27.95</v>
      </c>
      <c r="J20" s="160">
        <v>22.250000000000004</v>
      </c>
      <c r="K20" s="160"/>
      <c r="L20" s="241"/>
    </row>
    <row r="21" spans="1:12" ht="23.25">
      <c r="A21" s="232" t="s">
        <v>263</v>
      </c>
      <c r="B21" s="228" t="s">
        <v>379</v>
      </c>
      <c r="C21" s="229">
        <v>122</v>
      </c>
      <c r="D21" s="146">
        <v>0.6</v>
      </c>
      <c r="E21" s="146">
        <v>0.4</v>
      </c>
      <c r="F21" s="146">
        <v>1</v>
      </c>
      <c r="G21" s="146">
        <v>0</v>
      </c>
      <c r="H21" s="154">
        <v>24.4</v>
      </c>
      <c r="I21" s="168">
        <v>13.59</v>
      </c>
      <c r="J21" s="160">
        <v>10.809999999999999</v>
      </c>
      <c r="K21" s="160"/>
      <c r="L21" s="241"/>
    </row>
    <row r="22" spans="1:12" s="124" customFormat="1" ht="23.25">
      <c r="A22" s="227" t="s">
        <v>380</v>
      </c>
      <c r="B22" s="228" t="s">
        <v>381</v>
      </c>
      <c r="C22" s="229">
        <v>726</v>
      </c>
      <c r="D22" s="146">
        <v>0.6</v>
      </c>
      <c r="E22" s="146">
        <v>0.4</v>
      </c>
      <c r="F22" s="146">
        <v>1</v>
      </c>
      <c r="G22" s="146">
        <v>0</v>
      </c>
      <c r="H22" s="154">
        <v>145.19999999999999</v>
      </c>
      <c r="I22" s="168">
        <v>80.849999999999994</v>
      </c>
      <c r="J22" s="160">
        <v>64.349999999999994</v>
      </c>
      <c r="K22" s="160"/>
      <c r="L22" s="243"/>
    </row>
    <row r="23" spans="1:12" ht="23.25">
      <c r="A23" s="227" t="s">
        <v>382</v>
      </c>
      <c r="B23" s="228" t="s">
        <v>383</v>
      </c>
      <c r="C23" s="229">
        <v>974</v>
      </c>
      <c r="D23" s="146">
        <v>0.6</v>
      </c>
      <c r="E23" s="146">
        <v>0.4</v>
      </c>
      <c r="F23" s="146">
        <v>1</v>
      </c>
      <c r="G23" s="146">
        <v>0</v>
      </c>
      <c r="H23" s="154">
        <v>194.8</v>
      </c>
      <c r="I23" s="168">
        <v>108.46</v>
      </c>
      <c r="J23" s="160">
        <v>86.340000000000018</v>
      </c>
      <c r="K23" s="160"/>
      <c r="L23" s="241"/>
    </row>
    <row r="24" spans="1:12" s="216" customFormat="1">
      <c r="A24" s="688" t="s">
        <v>384</v>
      </c>
      <c r="B24" s="235" t="s">
        <v>33</v>
      </c>
      <c r="C24" s="226">
        <v>282</v>
      </c>
      <c r="D24" s="226"/>
      <c r="E24" s="226"/>
      <c r="F24" s="226"/>
      <c r="G24" s="226"/>
      <c r="H24" s="154">
        <v>56.400000000000006</v>
      </c>
      <c r="I24" s="164">
        <v>31.4</v>
      </c>
      <c r="J24" s="140">
        <v>25.000000000000004</v>
      </c>
      <c r="K24" s="164">
        <v>0</v>
      </c>
      <c r="L24" s="242"/>
    </row>
    <row r="25" spans="1:12">
      <c r="A25" s="689"/>
      <c r="B25" s="231" t="s">
        <v>292</v>
      </c>
      <c r="C25" s="229">
        <v>0</v>
      </c>
      <c r="D25" s="146">
        <v>0.6</v>
      </c>
      <c r="E25" s="146">
        <v>0.4</v>
      </c>
      <c r="F25" s="146">
        <v>1</v>
      </c>
      <c r="G25" s="146">
        <v>0</v>
      </c>
      <c r="H25" s="154">
        <v>0</v>
      </c>
      <c r="I25" s="168">
        <v>0</v>
      </c>
      <c r="J25" s="160">
        <v>0</v>
      </c>
      <c r="K25" s="160"/>
      <c r="L25" s="241"/>
    </row>
    <row r="26" spans="1:12" ht="33.75">
      <c r="A26" s="689"/>
      <c r="B26" s="231" t="s">
        <v>293</v>
      </c>
      <c r="C26" s="229">
        <v>143</v>
      </c>
      <c r="D26" s="146">
        <v>0.6</v>
      </c>
      <c r="E26" s="146">
        <v>0.4</v>
      </c>
      <c r="F26" s="146">
        <v>1</v>
      </c>
      <c r="G26" s="146">
        <v>0</v>
      </c>
      <c r="H26" s="154">
        <v>28.6</v>
      </c>
      <c r="I26" s="168">
        <v>15.92</v>
      </c>
      <c r="J26" s="160">
        <v>12.680000000000003</v>
      </c>
      <c r="K26" s="160"/>
      <c r="L26" s="241"/>
    </row>
    <row r="27" spans="1:12" ht="22.5">
      <c r="A27" s="689"/>
      <c r="B27" s="231" t="s">
        <v>294</v>
      </c>
      <c r="C27" s="229">
        <v>139</v>
      </c>
      <c r="D27" s="146">
        <v>0.6</v>
      </c>
      <c r="E27" s="146">
        <v>0.4</v>
      </c>
      <c r="F27" s="146">
        <v>1</v>
      </c>
      <c r="G27" s="146">
        <v>0</v>
      </c>
      <c r="H27" s="154">
        <v>27.8</v>
      </c>
      <c r="I27" s="168">
        <v>15.48</v>
      </c>
      <c r="J27" s="160">
        <v>12.32</v>
      </c>
      <c r="K27" s="160"/>
      <c r="L27" s="241"/>
    </row>
    <row r="28" spans="1:12">
      <c r="A28" s="690"/>
      <c r="B28" s="228" t="s">
        <v>385</v>
      </c>
      <c r="C28" s="229">
        <v>0</v>
      </c>
      <c r="D28" s="146">
        <v>0.6</v>
      </c>
      <c r="E28" s="146">
        <v>0.4</v>
      </c>
      <c r="F28" s="146">
        <v>1</v>
      </c>
      <c r="G28" s="146">
        <v>0</v>
      </c>
      <c r="H28" s="154">
        <v>0</v>
      </c>
      <c r="I28" s="168">
        <v>0</v>
      </c>
      <c r="J28" s="160">
        <v>0</v>
      </c>
      <c r="K28" s="160"/>
      <c r="L28" s="241"/>
    </row>
    <row r="29" spans="1:12" s="216" customFormat="1">
      <c r="A29" s="688" t="s">
        <v>386</v>
      </c>
      <c r="B29" s="234" t="s">
        <v>372</v>
      </c>
      <c r="C29" s="226">
        <v>1337</v>
      </c>
      <c r="D29" s="226"/>
      <c r="E29" s="226"/>
      <c r="F29" s="236"/>
      <c r="G29" s="236"/>
      <c r="H29" s="154">
        <v>267.39999999999998</v>
      </c>
      <c r="I29" s="236">
        <v>148.88999999999999</v>
      </c>
      <c r="J29" s="240">
        <v>118.51</v>
      </c>
      <c r="K29" s="236">
        <v>0</v>
      </c>
      <c r="L29" s="242"/>
    </row>
    <row r="30" spans="1:12" ht="33.75">
      <c r="A30" s="689"/>
      <c r="B30" s="231" t="s">
        <v>297</v>
      </c>
      <c r="C30" s="229">
        <v>476</v>
      </c>
      <c r="D30" s="146">
        <v>0.6</v>
      </c>
      <c r="E30" s="146">
        <v>0.4</v>
      </c>
      <c r="F30" s="146">
        <v>1</v>
      </c>
      <c r="G30" s="146">
        <v>0</v>
      </c>
      <c r="H30" s="154">
        <v>95.2</v>
      </c>
      <c r="I30" s="168">
        <v>53.01</v>
      </c>
      <c r="J30" s="160">
        <v>42.190000000000005</v>
      </c>
      <c r="K30" s="160"/>
      <c r="L30" s="241"/>
    </row>
    <row r="31" spans="1:12" ht="33.75">
      <c r="A31" s="689"/>
      <c r="B31" s="231" t="s">
        <v>298</v>
      </c>
      <c r="C31" s="229">
        <v>79</v>
      </c>
      <c r="D31" s="146">
        <v>0.6</v>
      </c>
      <c r="E31" s="146">
        <v>0.4</v>
      </c>
      <c r="F31" s="146">
        <v>1</v>
      </c>
      <c r="G31" s="146">
        <v>0</v>
      </c>
      <c r="H31" s="154">
        <v>15.800000000000002</v>
      </c>
      <c r="I31" s="168">
        <v>8.8000000000000007</v>
      </c>
      <c r="J31" s="160">
        <v>7.0000000000000018</v>
      </c>
      <c r="K31" s="160"/>
      <c r="L31" s="241"/>
    </row>
    <row r="32" spans="1:12" ht="22.5">
      <c r="A32" s="689"/>
      <c r="B32" s="231" t="s">
        <v>299</v>
      </c>
      <c r="C32" s="229">
        <v>97</v>
      </c>
      <c r="D32" s="146">
        <v>0.6</v>
      </c>
      <c r="E32" s="146">
        <v>0.4</v>
      </c>
      <c r="F32" s="146">
        <v>1</v>
      </c>
      <c r="G32" s="146">
        <v>0</v>
      </c>
      <c r="H32" s="154">
        <v>19.399999999999999</v>
      </c>
      <c r="I32" s="168">
        <v>10.8</v>
      </c>
      <c r="J32" s="160">
        <v>8.6</v>
      </c>
      <c r="K32" s="160"/>
      <c r="L32" s="241"/>
    </row>
    <row r="33" spans="1:12" ht="33.75">
      <c r="A33" s="689"/>
      <c r="B33" s="231" t="s">
        <v>300</v>
      </c>
      <c r="C33" s="229">
        <v>555</v>
      </c>
      <c r="D33" s="146">
        <v>0.6</v>
      </c>
      <c r="E33" s="146">
        <v>0.4</v>
      </c>
      <c r="F33" s="146">
        <v>1</v>
      </c>
      <c r="G33" s="146">
        <v>0</v>
      </c>
      <c r="H33" s="154">
        <v>111</v>
      </c>
      <c r="I33" s="168">
        <v>61.8</v>
      </c>
      <c r="J33" s="160">
        <v>49.199999999999996</v>
      </c>
      <c r="K33" s="160"/>
      <c r="L33" s="241"/>
    </row>
    <row r="34" spans="1:12" ht="30.75" customHeight="1">
      <c r="A34" s="689"/>
      <c r="B34" s="231" t="s">
        <v>301</v>
      </c>
      <c r="C34" s="229">
        <v>130</v>
      </c>
      <c r="D34" s="146">
        <v>0.6</v>
      </c>
      <c r="E34" s="146">
        <v>0.4</v>
      </c>
      <c r="F34" s="146">
        <v>1</v>
      </c>
      <c r="G34" s="146">
        <v>0</v>
      </c>
      <c r="H34" s="154">
        <v>26</v>
      </c>
      <c r="I34" s="168">
        <v>14.48</v>
      </c>
      <c r="J34" s="160">
        <v>11.520000000000001</v>
      </c>
      <c r="K34" s="160"/>
      <c r="L34" s="241"/>
    </row>
  </sheetData>
  <autoFilter ref="A8:AS34"/>
  <mergeCells count="18">
    <mergeCell ref="A17:A19"/>
    <mergeCell ref="A24:A28"/>
    <mergeCell ref="A29:A34"/>
    <mergeCell ref="L4:L6"/>
    <mergeCell ref="A7:B7"/>
    <mergeCell ref="A12:A16"/>
    <mergeCell ref="A1:B1"/>
    <mergeCell ref="A2:K2"/>
    <mergeCell ref="D4:G4"/>
    <mergeCell ref="H4:K4"/>
    <mergeCell ref="A4:B6"/>
    <mergeCell ref="I5:I6"/>
    <mergeCell ref="C4:C6"/>
    <mergeCell ref="D5:E5"/>
    <mergeCell ref="F5:G5"/>
    <mergeCell ref="H5:H6"/>
    <mergeCell ref="J5:J6"/>
    <mergeCell ref="K5:K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3"/>
  <sheetViews>
    <sheetView zoomScale="130" zoomScaleNormal="130" workbookViewId="0">
      <pane xSplit="2" ySplit="8" topLeftCell="C9" activePane="bottomRight" state="frozen"/>
      <selection pane="topRight"/>
      <selection pane="bottomLeft"/>
      <selection pane="bottomRight" activeCell="A54" sqref="A54:XFD58"/>
    </sheetView>
  </sheetViews>
  <sheetFormatPr defaultColWidth="9" defaultRowHeight="14.25"/>
  <cols>
    <col min="1" max="1" width="6.625" customWidth="1"/>
    <col min="2" max="2" width="20.625" customWidth="1"/>
    <col min="3" max="3" width="8.125" style="199" customWidth="1"/>
    <col min="4" max="7" width="4.875" style="200" customWidth="1"/>
    <col min="8" max="8" width="7.625" style="6" customWidth="1"/>
    <col min="9" max="9" width="8.5" style="5" customWidth="1"/>
    <col min="10" max="10" width="7.875" style="6" customWidth="1"/>
    <col min="11" max="11" width="6.75" customWidth="1"/>
  </cols>
  <sheetData>
    <row r="1" spans="1:11" ht="16.5" customHeight="1">
      <c r="A1" s="604" t="s">
        <v>581</v>
      </c>
      <c r="B1" s="604"/>
      <c r="C1" s="201"/>
      <c r="D1" s="202"/>
      <c r="E1" s="202"/>
      <c r="F1" s="203"/>
      <c r="G1" s="203"/>
      <c r="H1" s="11"/>
      <c r="I1" s="10"/>
      <c r="J1" s="11"/>
      <c r="K1" s="11"/>
    </row>
    <row r="2" spans="1:11" ht="24">
      <c r="A2" s="694" t="s">
        <v>589</v>
      </c>
      <c r="B2" s="694"/>
      <c r="C2" s="694"/>
      <c r="D2" s="695"/>
      <c r="E2" s="695"/>
      <c r="F2" s="695"/>
      <c r="G2" s="695"/>
      <c r="H2" s="694"/>
      <c r="I2" s="695"/>
      <c r="J2" s="694"/>
      <c r="K2" s="694"/>
    </row>
    <row r="3" spans="1:11" ht="14.25" customHeight="1">
      <c r="A3" s="12"/>
      <c r="B3" s="12"/>
      <c r="C3" s="13"/>
      <c r="D3" s="204"/>
      <c r="E3" s="204"/>
      <c r="F3" s="205"/>
      <c r="G3" s="205"/>
      <c r="H3" s="13" t="s">
        <v>198</v>
      </c>
      <c r="I3" s="9"/>
      <c r="J3" s="13"/>
      <c r="K3" s="14"/>
    </row>
    <row r="4" spans="1:11" s="1" customFormat="1" ht="45" customHeight="1">
      <c r="A4" s="628" t="s">
        <v>199</v>
      </c>
      <c r="B4" s="628"/>
      <c r="C4" s="701" t="s">
        <v>387</v>
      </c>
      <c r="D4" s="696" t="s">
        <v>9</v>
      </c>
      <c r="E4" s="697"/>
      <c r="F4" s="697"/>
      <c r="G4" s="697"/>
      <c r="H4" s="698" t="s">
        <v>572</v>
      </c>
      <c r="I4" s="699"/>
      <c r="J4" s="700"/>
      <c r="K4" s="700"/>
    </row>
    <row r="5" spans="1:11" s="1" customFormat="1" ht="47.25" customHeight="1">
      <c r="A5" s="629"/>
      <c r="B5" s="628"/>
      <c r="C5" s="702"/>
      <c r="D5" s="206" t="s">
        <v>24</v>
      </c>
      <c r="E5" s="206" t="s">
        <v>32</v>
      </c>
      <c r="F5" s="206" t="s">
        <v>25</v>
      </c>
      <c r="G5" s="206" t="s">
        <v>194</v>
      </c>
      <c r="H5" s="364" t="s">
        <v>23</v>
      </c>
      <c r="I5" s="365" t="s">
        <v>24</v>
      </c>
      <c r="J5" s="364" t="s">
        <v>25</v>
      </c>
      <c r="K5" s="364" t="s">
        <v>194</v>
      </c>
    </row>
    <row r="6" spans="1:11" s="1" customFormat="1" ht="10.5">
      <c r="A6" s="635" t="s">
        <v>204</v>
      </c>
      <c r="B6" s="635"/>
      <c r="C6" s="207">
        <v>17885</v>
      </c>
      <c r="D6" s="208"/>
      <c r="E6" s="208"/>
      <c r="F6" s="208"/>
      <c r="G6" s="208"/>
      <c r="H6" s="367">
        <v>4859.13</v>
      </c>
      <c r="I6" s="366">
        <v>2146.2000000000003</v>
      </c>
      <c r="J6" s="366">
        <v>2712.93</v>
      </c>
      <c r="K6" s="368">
        <v>0</v>
      </c>
    </row>
    <row r="7" spans="1:11" s="1" customFormat="1" ht="17.25" customHeight="1">
      <c r="A7" s="635" t="s">
        <v>205</v>
      </c>
      <c r="B7" s="635"/>
      <c r="C7" s="207">
        <v>17885</v>
      </c>
      <c r="D7" s="208"/>
      <c r="E7" s="208"/>
      <c r="F7" s="208"/>
      <c r="G7" s="208"/>
      <c r="H7" s="367">
        <v>4859.13</v>
      </c>
      <c r="I7" s="366">
        <v>2146.2000000000003</v>
      </c>
      <c r="J7" s="366">
        <v>2712.93</v>
      </c>
      <c r="K7" s="368">
        <v>0</v>
      </c>
    </row>
    <row r="8" spans="1:11" s="3" customFormat="1" ht="10.5">
      <c r="A8" s="703" t="s">
        <v>206</v>
      </c>
      <c r="B8" s="23" t="s">
        <v>33</v>
      </c>
      <c r="C8" s="209">
        <v>1328</v>
      </c>
      <c r="D8" s="210"/>
      <c r="E8" s="210"/>
      <c r="F8" s="210"/>
      <c r="G8" s="210"/>
      <c r="H8" s="367">
        <v>366.22</v>
      </c>
      <c r="I8" s="366">
        <v>159.35999999999999</v>
      </c>
      <c r="J8" s="366">
        <v>206.86</v>
      </c>
      <c r="K8" s="369">
        <v>0</v>
      </c>
    </row>
    <row r="9" spans="1:11" s="1" customFormat="1" ht="11.25">
      <c r="A9" s="704"/>
      <c r="B9" s="30" t="s">
        <v>209</v>
      </c>
      <c r="C9" s="211">
        <v>0</v>
      </c>
      <c r="D9" s="212">
        <v>0.6</v>
      </c>
      <c r="E9" s="212">
        <v>0.4</v>
      </c>
      <c r="F9" s="212">
        <v>1</v>
      </c>
      <c r="G9" s="212">
        <v>0</v>
      </c>
      <c r="H9" s="370">
        <v>0</v>
      </c>
      <c r="I9" s="371">
        <v>0</v>
      </c>
      <c r="J9" s="370">
        <v>0</v>
      </c>
      <c r="K9" s="370"/>
    </row>
    <row r="10" spans="1:11" s="1" customFormat="1" ht="36" customHeight="1">
      <c r="A10" s="704"/>
      <c r="B10" s="29" t="s">
        <v>210</v>
      </c>
      <c r="C10" s="211">
        <v>165</v>
      </c>
      <c r="D10" s="212">
        <v>0.6</v>
      </c>
      <c r="E10" s="212">
        <v>0.4</v>
      </c>
      <c r="F10" s="212">
        <v>1</v>
      </c>
      <c r="G10" s="212">
        <v>0</v>
      </c>
      <c r="H10" s="370">
        <v>41.28</v>
      </c>
      <c r="I10" s="371">
        <v>19.8</v>
      </c>
      <c r="J10" s="370">
        <v>21.48</v>
      </c>
      <c r="K10" s="370"/>
    </row>
    <row r="11" spans="1:11" s="1" customFormat="1" ht="29.1" customHeight="1">
      <c r="A11" s="704"/>
      <c r="B11" s="29" t="s">
        <v>211</v>
      </c>
      <c r="C11" s="211">
        <v>316</v>
      </c>
      <c r="D11" s="212">
        <v>0.6</v>
      </c>
      <c r="E11" s="212">
        <v>0.4</v>
      </c>
      <c r="F11" s="212">
        <v>1</v>
      </c>
      <c r="G11" s="212">
        <v>0</v>
      </c>
      <c r="H11" s="28">
        <v>84.91</v>
      </c>
      <c r="I11" s="132">
        <v>37.92</v>
      </c>
      <c r="J11" s="28">
        <v>46.989999999999995</v>
      </c>
      <c r="K11" s="28"/>
    </row>
    <row r="12" spans="1:11" s="1" customFormat="1" ht="18.75" customHeight="1">
      <c r="A12" s="704"/>
      <c r="B12" s="29" t="s">
        <v>212</v>
      </c>
      <c r="C12" s="211">
        <v>84</v>
      </c>
      <c r="D12" s="212">
        <v>0.6</v>
      </c>
      <c r="E12" s="212">
        <v>0.4</v>
      </c>
      <c r="F12" s="212">
        <v>1</v>
      </c>
      <c r="G12" s="212">
        <v>0</v>
      </c>
      <c r="H12" s="28">
        <v>25.2</v>
      </c>
      <c r="I12" s="132">
        <v>10.08</v>
      </c>
      <c r="J12" s="28">
        <v>15.12</v>
      </c>
      <c r="K12" s="28"/>
    </row>
    <row r="13" spans="1:11" s="1" customFormat="1" ht="11.25">
      <c r="A13" s="704"/>
      <c r="B13" s="29" t="s">
        <v>213</v>
      </c>
      <c r="C13" s="211">
        <v>139</v>
      </c>
      <c r="D13" s="212">
        <v>0.6</v>
      </c>
      <c r="E13" s="212">
        <v>0.4</v>
      </c>
      <c r="F13" s="212">
        <v>1</v>
      </c>
      <c r="G13" s="212">
        <v>0</v>
      </c>
      <c r="H13" s="28">
        <v>34.75</v>
      </c>
      <c r="I13" s="132">
        <v>16.68</v>
      </c>
      <c r="J13" s="28">
        <v>18.07</v>
      </c>
      <c r="K13" s="28"/>
    </row>
    <row r="14" spans="1:11" s="1" customFormat="1" ht="11.25">
      <c r="A14" s="704"/>
      <c r="B14" s="29" t="s">
        <v>214</v>
      </c>
      <c r="C14" s="211">
        <v>242</v>
      </c>
      <c r="D14" s="212">
        <v>0.6</v>
      </c>
      <c r="E14" s="212">
        <v>0.4</v>
      </c>
      <c r="F14" s="212">
        <v>1</v>
      </c>
      <c r="G14" s="212">
        <v>0</v>
      </c>
      <c r="H14" s="28">
        <v>67.760000000000005</v>
      </c>
      <c r="I14" s="132">
        <v>29.04</v>
      </c>
      <c r="J14" s="28">
        <v>38.720000000000006</v>
      </c>
      <c r="K14" s="28"/>
    </row>
    <row r="15" spans="1:11" s="1" customFormat="1" ht="20.25" customHeight="1">
      <c r="A15" s="704"/>
      <c r="B15" s="26" t="s">
        <v>215</v>
      </c>
      <c r="C15" s="211">
        <v>0</v>
      </c>
      <c r="D15" s="212">
        <v>0.6</v>
      </c>
      <c r="E15" s="212">
        <v>0.4</v>
      </c>
      <c r="F15" s="212">
        <v>1</v>
      </c>
      <c r="G15" s="212">
        <v>0</v>
      </c>
      <c r="H15" s="28">
        <v>0</v>
      </c>
      <c r="I15" s="132">
        <v>0</v>
      </c>
      <c r="J15" s="28">
        <v>0</v>
      </c>
      <c r="K15" s="28"/>
    </row>
    <row r="16" spans="1:11" s="1" customFormat="1" ht="23.25" customHeight="1">
      <c r="A16" s="704"/>
      <c r="B16" s="29" t="s">
        <v>216</v>
      </c>
      <c r="C16" s="211">
        <v>0</v>
      </c>
      <c r="D16" s="212">
        <v>0.6</v>
      </c>
      <c r="E16" s="212">
        <v>0.4</v>
      </c>
      <c r="F16" s="212">
        <v>1</v>
      </c>
      <c r="G16" s="212">
        <v>0</v>
      </c>
      <c r="H16" s="28">
        <v>0</v>
      </c>
      <c r="I16" s="132">
        <v>0</v>
      </c>
      <c r="J16" s="28">
        <v>0</v>
      </c>
      <c r="K16" s="214"/>
    </row>
    <row r="17" spans="1:11" s="1" customFormat="1" ht="33" customHeight="1">
      <c r="A17" s="704"/>
      <c r="B17" s="29" t="s">
        <v>217</v>
      </c>
      <c r="C17" s="211">
        <v>114</v>
      </c>
      <c r="D17" s="212">
        <v>0.6</v>
      </c>
      <c r="E17" s="212">
        <v>0.4</v>
      </c>
      <c r="F17" s="212">
        <v>1</v>
      </c>
      <c r="G17" s="212">
        <v>0</v>
      </c>
      <c r="H17" s="28">
        <v>31.92</v>
      </c>
      <c r="I17" s="132">
        <v>13.68</v>
      </c>
      <c r="J17" s="28">
        <v>18.240000000000002</v>
      </c>
      <c r="K17" s="28"/>
    </row>
    <row r="18" spans="1:11" s="1" customFormat="1" ht="11.25">
      <c r="A18" s="704"/>
      <c r="B18" s="29" t="s">
        <v>218</v>
      </c>
      <c r="C18" s="211">
        <v>0</v>
      </c>
      <c r="D18" s="212">
        <v>0.6</v>
      </c>
      <c r="E18" s="212">
        <v>0.4</v>
      </c>
      <c r="F18" s="212">
        <v>1</v>
      </c>
      <c r="G18" s="212">
        <v>0</v>
      </c>
      <c r="H18" s="28">
        <v>0</v>
      </c>
      <c r="I18" s="132">
        <v>0</v>
      </c>
      <c r="J18" s="28">
        <v>0</v>
      </c>
      <c r="K18" s="28"/>
    </row>
    <row r="19" spans="1:11" s="1" customFormat="1" ht="11.25">
      <c r="A19" s="704"/>
      <c r="B19" s="31" t="s">
        <v>221</v>
      </c>
      <c r="C19" s="211">
        <v>268</v>
      </c>
      <c r="D19" s="212">
        <v>0.6</v>
      </c>
      <c r="E19" s="212">
        <v>0.4</v>
      </c>
      <c r="F19" s="212">
        <v>1</v>
      </c>
      <c r="G19" s="212">
        <v>0</v>
      </c>
      <c r="H19" s="28">
        <v>80.400000000000006</v>
      </c>
      <c r="I19" s="132">
        <v>32.159999999999997</v>
      </c>
      <c r="J19" s="28">
        <v>48.240000000000009</v>
      </c>
      <c r="K19" s="28"/>
    </row>
    <row r="20" spans="1:11" s="1" customFormat="1" ht="21">
      <c r="A20" s="32" t="s">
        <v>223</v>
      </c>
      <c r="B20" s="29" t="s">
        <v>224</v>
      </c>
      <c r="C20" s="211">
        <v>0</v>
      </c>
      <c r="D20" s="212">
        <v>0.6</v>
      </c>
      <c r="E20" s="212">
        <v>0.4</v>
      </c>
      <c r="F20" s="212">
        <v>1</v>
      </c>
      <c r="G20" s="212">
        <v>0</v>
      </c>
      <c r="H20" s="28">
        <v>0</v>
      </c>
      <c r="I20" s="132">
        <v>0</v>
      </c>
      <c r="J20" s="28">
        <v>0</v>
      </c>
      <c r="K20" s="28"/>
    </row>
    <row r="21" spans="1:11" s="1" customFormat="1" ht="11.25">
      <c r="A21" s="34" t="s">
        <v>225</v>
      </c>
      <c r="B21" s="29" t="s">
        <v>226</v>
      </c>
      <c r="C21" s="213">
        <v>227</v>
      </c>
      <c r="D21" s="212">
        <v>0.6</v>
      </c>
      <c r="E21" s="212">
        <v>0.4</v>
      </c>
      <c r="F21" s="212">
        <v>1</v>
      </c>
      <c r="G21" s="212">
        <v>0</v>
      </c>
      <c r="H21" s="28">
        <v>61.45</v>
      </c>
      <c r="I21" s="132">
        <v>27.24</v>
      </c>
      <c r="J21" s="28">
        <v>34.210000000000008</v>
      </c>
      <c r="K21" s="28"/>
    </row>
    <row r="22" spans="1:11" s="1" customFormat="1" ht="11.25">
      <c r="A22" s="32" t="s">
        <v>227</v>
      </c>
      <c r="B22" s="29" t="s">
        <v>228</v>
      </c>
      <c r="C22" s="211">
        <v>0</v>
      </c>
      <c r="D22" s="212">
        <v>0.6</v>
      </c>
      <c r="E22" s="212">
        <v>0.4</v>
      </c>
      <c r="F22" s="212">
        <v>1</v>
      </c>
      <c r="G22" s="212">
        <v>0</v>
      </c>
      <c r="H22" s="28">
        <v>0</v>
      </c>
      <c r="I22" s="132">
        <v>0</v>
      </c>
      <c r="J22" s="28">
        <v>0</v>
      </c>
      <c r="K22" s="28"/>
    </row>
    <row r="23" spans="1:11" s="3" customFormat="1" ht="20.100000000000001" customHeight="1">
      <c r="A23" s="636" t="s">
        <v>229</v>
      </c>
      <c r="B23" s="35" t="s">
        <v>33</v>
      </c>
      <c r="C23" s="207">
        <v>3507</v>
      </c>
      <c r="D23" s="208"/>
      <c r="E23" s="208"/>
      <c r="F23" s="208"/>
      <c r="G23" s="208"/>
      <c r="H23" s="25">
        <v>923.92</v>
      </c>
      <c r="I23" s="33">
        <v>420.84</v>
      </c>
      <c r="J23" s="33">
        <v>503.08</v>
      </c>
      <c r="K23" s="33">
        <v>0</v>
      </c>
    </row>
    <row r="24" spans="1:11" s="1" customFormat="1" ht="18.95" customHeight="1">
      <c r="A24" s="637"/>
      <c r="B24" s="29" t="s">
        <v>230</v>
      </c>
      <c r="C24" s="211">
        <v>1037</v>
      </c>
      <c r="D24" s="212">
        <v>0.6</v>
      </c>
      <c r="E24" s="212">
        <v>0.4</v>
      </c>
      <c r="F24" s="212">
        <v>1</v>
      </c>
      <c r="G24" s="212">
        <v>0</v>
      </c>
      <c r="H24" s="28">
        <v>248.88</v>
      </c>
      <c r="I24" s="132">
        <v>124.44</v>
      </c>
      <c r="J24" s="28">
        <v>124.44</v>
      </c>
      <c r="K24" s="28"/>
    </row>
    <row r="25" spans="1:11" s="1" customFormat="1" ht="11.25">
      <c r="A25" s="637"/>
      <c r="B25" s="29" t="s">
        <v>231</v>
      </c>
      <c r="C25" s="211">
        <v>0</v>
      </c>
      <c r="D25" s="212">
        <v>0.6</v>
      </c>
      <c r="E25" s="212">
        <v>0.4</v>
      </c>
      <c r="F25" s="212">
        <v>1</v>
      </c>
      <c r="G25" s="212">
        <v>0</v>
      </c>
      <c r="H25" s="28">
        <v>0</v>
      </c>
      <c r="I25" s="132">
        <v>0</v>
      </c>
      <c r="J25" s="28">
        <v>0</v>
      </c>
      <c r="K25" s="28"/>
    </row>
    <row r="26" spans="1:11" s="1" customFormat="1" ht="11.25">
      <c r="A26" s="637"/>
      <c r="B26" s="29" t="s">
        <v>232</v>
      </c>
      <c r="C26" s="211">
        <v>1573</v>
      </c>
      <c r="D26" s="212">
        <v>0.6</v>
      </c>
      <c r="E26" s="212">
        <v>0.4</v>
      </c>
      <c r="F26" s="212">
        <v>1</v>
      </c>
      <c r="G26" s="212">
        <v>0</v>
      </c>
      <c r="H26" s="28">
        <v>425.46</v>
      </c>
      <c r="I26" s="132">
        <v>188.76</v>
      </c>
      <c r="J26" s="28">
        <v>236.7</v>
      </c>
      <c r="K26" s="28"/>
    </row>
    <row r="27" spans="1:11" s="1" customFormat="1" ht="11.25">
      <c r="A27" s="637"/>
      <c r="B27" s="29" t="s">
        <v>233</v>
      </c>
      <c r="C27" s="211">
        <v>897</v>
      </c>
      <c r="D27" s="212">
        <v>0.6</v>
      </c>
      <c r="E27" s="212">
        <v>0.4</v>
      </c>
      <c r="F27" s="212">
        <v>1</v>
      </c>
      <c r="G27" s="212">
        <v>0</v>
      </c>
      <c r="H27" s="28">
        <v>249.58</v>
      </c>
      <c r="I27" s="132">
        <v>107.64</v>
      </c>
      <c r="J27" s="28">
        <v>141.94</v>
      </c>
      <c r="K27" s="28"/>
    </row>
    <row r="28" spans="1:11" s="1" customFormat="1" ht="11.25">
      <c r="A28" s="638"/>
      <c r="B28" s="29" t="s">
        <v>234</v>
      </c>
      <c r="C28" s="211">
        <v>0</v>
      </c>
      <c r="D28" s="212">
        <v>0.6</v>
      </c>
      <c r="E28" s="212">
        <v>0.4</v>
      </c>
      <c r="F28" s="212">
        <v>1</v>
      </c>
      <c r="G28" s="212">
        <v>0</v>
      </c>
      <c r="H28" s="28">
        <v>0</v>
      </c>
      <c r="I28" s="132">
        <v>0</v>
      </c>
      <c r="J28" s="28">
        <v>0</v>
      </c>
      <c r="K28" s="28"/>
    </row>
    <row r="29" spans="1:11" s="1" customFormat="1" ht="18" customHeight="1">
      <c r="A29" s="32" t="s">
        <v>235</v>
      </c>
      <c r="B29" s="29" t="s">
        <v>236</v>
      </c>
      <c r="C29" s="211">
        <v>283</v>
      </c>
      <c r="D29" s="212">
        <v>0.6</v>
      </c>
      <c r="E29" s="212">
        <v>0.4</v>
      </c>
      <c r="F29" s="212">
        <v>1</v>
      </c>
      <c r="G29" s="212">
        <v>0</v>
      </c>
      <c r="H29" s="28">
        <v>84.9</v>
      </c>
      <c r="I29" s="132">
        <v>33.96</v>
      </c>
      <c r="J29" s="28">
        <v>50.940000000000005</v>
      </c>
      <c r="K29" s="28"/>
    </row>
    <row r="30" spans="1:11" s="1" customFormat="1" ht="20.100000000000001" customHeight="1">
      <c r="A30" s="32" t="s">
        <v>237</v>
      </c>
      <c r="B30" s="29" t="s">
        <v>238</v>
      </c>
      <c r="C30" s="211">
        <v>386</v>
      </c>
      <c r="D30" s="212">
        <v>0.6</v>
      </c>
      <c r="E30" s="212">
        <v>0.4</v>
      </c>
      <c r="F30" s="212">
        <v>1</v>
      </c>
      <c r="G30" s="212">
        <v>0</v>
      </c>
      <c r="H30" s="28">
        <v>108.08</v>
      </c>
      <c r="I30" s="132">
        <v>46.32</v>
      </c>
      <c r="J30" s="28">
        <v>61.76</v>
      </c>
      <c r="K30" s="28"/>
    </row>
    <row r="31" spans="1:11" s="3" customFormat="1" ht="14.25" customHeight="1">
      <c r="A31" s="639" t="s">
        <v>239</v>
      </c>
      <c r="B31" s="35" t="s">
        <v>33</v>
      </c>
      <c r="C31" s="207">
        <v>2374</v>
      </c>
      <c r="D31" s="208"/>
      <c r="E31" s="208"/>
      <c r="F31" s="208"/>
      <c r="G31" s="208"/>
      <c r="H31" s="25">
        <v>607.41999999999996</v>
      </c>
      <c r="I31" s="21">
        <v>284.88</v>
      </c>
      <c r="J31" s="24">
        <v>322.53999999999996</v>
      </c>
      <c r="K31" s="24">
        <v>0</v>
      </c>
    </row>
    <row r="32" spans="1:11" s="1" customFormat="1" ht="11.25">
      <c r="A32" s="640"/>
      <c r="B32" s="29" t="s">
        <v>240</v>
      </c>
      <c r="C32" s="211">
        <v>0</v>
      </c>
      <c r="D32" s="212">
        <v>0.6</v>
      </c>
      <c r="E32" s="212">
        <v>0.4</v>
      </c>
      <c r="F32" s="212">
        <v>1</v>
      </c>
      <c r="G32" s="212">
        <v>0</v>
      </c>
      <c r="H32" s="28">
        <v>0</v>
      </c>
      <c r="I32" s="132">
        <v>0</v>
      </c>
      <c r="J32" s="28">
        <v>0</v>
      </c>
      <c r="K32" s="28"/>
    </row>
    <row r="33" spans="1:11" s="1" customFormat="1" ht="11.25">
      <c r="A33" s="641"/>
      <c r="B33" s="29" t="s">
        <v>241</v>
      </c>
      <c r="C33" s="211">
        <v>2374</v>
      </c>
      <c r="D33" s="212">
        <v>0.6</v>
      </c>
      <c r="E33" s="212">
        <v>0.4</v>
      </c>
      <c r="F33" s="212">
        <v>1</v>
      </c>
      <c r="G33" s="212">
        <v>0</v>
      </c>
      <c r="H33" s="28">
        <v>607.41999999999996</v>
      </c>
      <c r="I33" s="132">
        <v>284.88</v>
      </c>
      <c r="J33" s="28">
        <v>322.53999999999996</v>
      </c>
      <c r="K33" s="28"/>
    </row>
    <row r="34" spans="1:11" s="1" customFormat="1" ht="11.25">
      <c r="A34" s="32" t="s">
        <v>242</v>
      </c>
      <c r="B34" s="37" t="s">
        <v>243</v>
      </c>
      <c r="C34" s="211">
        <v>0</v>
      </c>
      <c r="D34" s="212">
        <v>0.6</v>
      </c>
      <c r="E34" s="212">
        <v>0.4</v>
      </c>
      <c r="F34" s="212">
        <v>1</v>
      </c>
      <c r="G34" s="212">
        <v>0</v>
      </c>
      <c r="H34" s="28">
        <v>0</v>
      </c>
      <c r="I34" s="132">
        <v>0</v>
      </c>
      <c r="J34" s="28">
        <v>0</v>
      </c>
      <c r="K34" s="28"/>
    </row>
    <row r="35" spans="1:11" s="3" customFormat="1" ht="10.5">
      <c r="A35" s="636" t="s">
        <v>244</v>
      </c>
      <c r="B35" s="35" t="s">
        <v>33</v>
      </c>
      <c r="C35" s="207">
        <v>176</v>
      </c>
      <c r="D35" s="208"/>
      <c r="E35" s="208"/>
      <c r="F35" s="208"/>
      <c r="G35" s="208"/>
      <c r="H35" s="25">
        <v>41.93</v>
      </c>
      <c r="I35" s="21">
        <v>21.12</v>
      </c>
      <c r="J35" s="24">
        <v>20.81</v>
      </c>
      <c r="K35" s="24">
        <v>0</v>
      </c>
    </row>
    <row r="36" spans="1:11" s="1" customFormat="1" ht="11.25">
      <c r="A36" s="637"/>
      <c r="B36" s="29" t="s">
        <v>245</v>
      </c>
      <c r="C36" s="211">
        <v>36</v>
      </c>
      <c r="D36" s="212">
        <v>0.6</v>
      </c>
      <c r="E36" s="212">
        <v>0.4</v>
      </c>
      <c r="F36" s="212">
        <v>1</v>
      </c>
      <c r="G36" s="212">
        <v>0</v>
      </c>
      <c r="H36" s="28">
        <v>11.3</v>
      </c>
      <c r="I36" s="132">
        <v>4.32</v>
      </c>
      <c r="J36" s="28">
        <v>6.98</v>
      </c>
      <c r="K36" s="28"/>
    </row>
    <row r="37" spans="1:11" s="1" customFormat="1" ht="11.25">
      <c r="A37" s="638"/>
      <c r="B37" s="29" t="s">
        <v>246</v>
      </c>
      <c r="C37" s="211">
        <v>140</v>
      </c>
      <c r="D37" s="212">
        <v>0.6</v>
      </c>
      <c r="E37" s="212">
        <v>0.4</v>
      </c>
      <c r="F37" s="212">
        <v>1</v>
      </c>
      <c r="G37" s="212">
        <v>0</v>
      </c>
      <c r="H37" s="28">
        <v>30.63</v>
      </c>
      <c r="I37" s="132">
        <v>16.8</v>
      </c>
      <c r="J37" s="28">
        <v>13.829999999999998</v>
      </c>
      <c r="K37" s="28"/>
    </row>
    <row r="38" spans="1:11" s="1" customFormat="1" ht="31.5">
      <c r="A38" s="32" t="s">
        <v>354</v>
      </c>
      <c r="B38" s="29" t="s">
        <v>248</v>
      </c>
      <c r="C38" s="211">
        <v>178</v>
      </c>
      <c r="D38" s="212">
        <v>0.6</v>
      </c>
      <c r="E38" s="212">
        <v>0.4</v>
      </c>
      <c r="F38" s="212">
        <v>1</v>
      </c>
      <c r="G38" s="212">
        <v>0</v>
      </c>
      <c r="H38" s="28">
        <v>42.84</v>
      </c>
      <c r="I38" s="132">
        <v>21.36</v>
      </c>
      <c r="J38" s="28">
        <v>21.480000000000004</v>
      </c>
      <c r="K38" s="28"/>
    </row>
    <row r="39" spans="1:11" s="1" customFormat="1" ht="21">
      <c r="A39" s="32" t="s">
        <v>355</v>
      </c>
      <c r="B39" s="29" t="s">
        <v>250</v>
      </c>
      <c r="C39" s="211">
        <v>589</v>
      </c>
      <c r="D39" s="212">
        <v>0.6</v>
      </c>
      <c r="E39" s="212">
        <v>0.4</v>
      </c>
      <c r="F39" s="212">
        <v>1</v>
      </c>
      <c r="G39" s="212">
        <v>0</v>
      </c>
      <c r="H39" s="28">
        <v>188.64</v>
      </c>
      <c r="I39" s="132">
        <v>70.680000000000007</v>
      </c>
      <c r="J39" s="28">
        <v>117.95999999999998</v>
      </c>
      <c r="K39" s="28"/>
    </row>
    <row r="40" spans="1:11" s="1" customFormat="1" ht="21">
      <c r="A40" s="32" t="s">
        <v>251</v>
      </c>
      <c r="B40" s="29" t="s">
        <v>252</v>
      </c>
      <c r="C40" s="211">
        <v>279</v>
      </c>
      <c r="D40" s="212">
        <v>0.6</v>
      </c>
      <c r="E40" s="212">
        <v>0.4</v>
      </c>
      <c r="F40" s="212">
        <v>1</v>
      </c>
      <c r="G40" s="212">
        <v>0</v>
      </c>
      <c r="H40" s="28">
        <v>80.790000000000006</v>
      </c>
      <c r="I40" s="132">
        <v>33.479999999999997</v>
      </c>
      <c r="J40" s="28">
        <v>47.310000000000009</v>
      </c>
      <c r="K40" s="28"/>
    </row>
    <row r="41" spans="1:11" s="1" customFormat="1" ht="11.25">
      <c r="A41" s="32" t="s">
        <v>253</v>
      </c>
      <c r="B41" s="29" t="s">
        <v>254</v>
      </c>
      <c r="C41" s="211">
        <v>0</v>
      </c>
      <c r="D41" s="212">
        <v>0.6</v>
      </c>
      <c r="E41" s="212">
        <v>0.4</v>
      </c>
      <c r="F41" s="212">
        <v>1</v>
      </c>
      <c r="G41" s="212">
        <v>0</v>
      </c>
      <c r="H41" s="28">
        <v>0</v>
      </c>
      <c r="I41" s="132">
        <v>0</v>
      </c>
      <c r="J41" s="28">
        <v>0</v>
      </c>
      <c r="K41" s="28"/>
    </row>
    <row r="42" spans="1:11" s="1" customFormat="1" ht="21">
      <c r="A42" s="32" t="s">
        <v>255</v>
      </c>
      <c r="B42" s="29" t="s">
        <v>256</v>
      </c>
      <c r="C42" s="211">
        <v>288</v>
      </c>
      <c r="D42" s="212">
        <v>0.6</v>
      </c>
      <c r="E42" s="212">
        <v>0.4</v>
      </c>
      <c r="F42" s="212">
        <v>1</v>
      </c>
      <c r="G42" s="212">
        <v>0</v>
      </c>
      <c r="H42" s="28">
        <v>68.39</v>
      </c>
      <c r="I42" s="132">
        <v>34.56</v>
      </c>
      <c r="J42" s="28">
        <v>33.83</v>
      </c>
      <c r="K42" s="28"/>
    </row>
    <row r="43" spans="1:11" s="1" customFormat="1" ht="21">
      <c r="A43" s="32" t="s">
        <v>257</v>
      </c>
      <c r="B43" s="29" t="s">
        <v>258</v>
      </c>
      <c r="C43" s="211">
        <v>0</v>
      </c>
      <c r="D43" s="212">
        <v>0.6</v>
      </c>
      <c r="E43" s="212">
        <v>0.4</v>
      </c>
      <c r="F43" s="212">
        <v>1</v>
      </c>
      <c r="G43" s="212">
        <v>0</v>
      </c>
      <c r="H43" s="28">
        <v>0</v>
      </c>
      <c r="I43" s="132">
        <v>0</v>
      </c>
      <c r="J43" s="28">
        <v>0</v>
      </c>
      <c r="K43" s="28"/>
    </row>
    <row r="44" spans="1:11" s="1" customFormat="1" ht="21">
      <c r="A44" s="32" t="s">
        <v>259</v>
      </c>
      <c r="B44" s="29" t="s">
        <v>260</v>
      </c>
      <c r="C44" s="211">
        <v>0</v>
      </c>
      <c r="D44" s="212">
        <v>0.6</v>
      </c>
      <c r="E44" s="212">
        <v>0.4</v>
      </c>
      <c r="F44" s="212">
        <v>1</v>
      </c>
      <c r="G44" s="212">
        <v>0</v>
      </c>
      <c r="H44" s="28">
        <v>0</v>
      </c>
      <c r="I44" s="132">
        <v>0</v>
      </c>
      <c r="J44" s="28">
        <v>0</v>
      </c>
      <c r="K44" s="28"/>
    </row>
    <row r="45" spans="1:11" s="1" customFormat="1" ht="31.5">
      <c r="A45" s="32" t="s">
        <v>261</v>
      </c>
      <c r="B45" s="26" t="s">
        <v>262</v>
      </c>
      <c r="C45" s="211">
        <v>1533</v>
      </c>
      <c r="D45" s="212">
        <v>0.6</v>
      </c>
      <c r="E45" s="212">
        <v>0.4</v>
      </c>
      <c r="F45" s="212">
        <v>1</v>
      </c>
      <c r="G45" s="212">
        <v>0</v>
      </c>
      <c r="H45" s="28">
        <v>346.46</v>
      </c>
      <c r="I45" s="132">
        <v>183.96</v>
      </c>
      <c r="J45" s="28">
        <v>162.49999999999997</v>
      </c>
      <c r="K45" s="28"/>
    </row>
    <row r="46" spans="1:11" s="1" customFormat="1" ht="33" customHeight="1">
      <c r="A46" s="22" t="s">
        <v>263</v>
      </c>
      <c r="B46" s="29" t="s">
        <v>264</v>
      </c>
      <c r="C46" s="211">
        <v>769</v>
      </c>
      <c r="D46" s="212">
        <v>0.6</v>
      </c>
      <c r="E46" s="212">
        <v>0.4</v>
      </c>
      <c r="F46" s="212">
        <v>1</v>
      </c>
      <c r="G46" s="212">
        <v>0</v>
      </c>
      <c r="H46" s="28">
        <v>215.32</v>
      </c>
      <c r="I46" s="132">
        <v>92.28</v>
      </c>
      <c r="J46" s="28">
        <v>123.03999999999999</v>
      </c>
      <c r="K46" s="28"/>
    </row>
    <row r="47" spans="1:11" s="1" customFormat="1" ht="31.5">
      <c r="A47" s="22" t="s">
        <v>265</v>
      </c>
      <c r="B47" s="31" t="s">
        <v>266</v>
      </c>
      <c r="C47" s="211">
        <v>284</v>
      </c>
      <c r="D47" s="212">
        <v>0.6</v>
      </c>
      <c r="E47" s="212">
        <v>0.4</v>
      </c>
      <c r="F47" s="212">
        <v>1</v>
      </c>
      <c r="G47" s="212">
        <v>0</v>
      </c>
      <c r="H47" s="28">
        <v>69.31</v>
      </c>
      <c r="I47" s="132">
        <v>34.08</v>
      </c>
      <c r="J47" s="28">
        <v>35.230000000000004</v>
      </c>
      <c r="K47" s="28"/>
    </row>
    <row r="48" spans="1:11" s="3" customFormat="1" ht="18.95" customHeight="1">
      <c r="A48" s="636" t="s">
        <v>267</v>
      </c>
      <c r="B48" s="23" t="s">
        <v>33</v>
      </c>
      <c r="C48" s="207">
        <v>5684</v>
      </c>
      <c r="D48" s="208"/>
      <c r="E48" s="208"/>
      <c r="F48" s="208"/>
      <c r="G48" s="208"/>
      <c r="H48" s="25">
        <v>1653.4600000000003</v>
      </c>
      <c r="I48" s="33">
        <v>682.07999999999993</v>
      </c>
      <c r="J48" s="33">
        <v>971.38000000000011</v>
      </c>
      <c r="K48" s="33">
        <v>0</v>
      </c>
    </row>
    <row r="49" spans="1:11" s="1" customFormat="1" ht="11.25">
      <c r="A49" s="637"/>
      <c r="B49" s="29" t="s">
        <v>268</v>
      </c>
      <c r="C49" s="211">
        <v>3097</v>
      </c>
      <c r="D49" s="212">
        <v>0.6</v>
      </c>
      <c r="E49" s="212">
        <v>0.4</v>
      </c>
      <c r="F49" s="212">
        <v>1</v>
      </c>
      <c r="G49" s="212">
        <v>0</v>
      </c>
      <c r="H49" s="28">
        <v>929.1</v>
      </c>
      <c r="I49" s="132">
        <v>371.64</v>
      </c>
      <c r="J49" s="28">
        <v>557.46</v>
      </c>
      <c r="K49" s="28"/>
    </row>
    <row r="50" spans="1:11" s="1" customFormat="1" ht="11.25">
      <c r="A50" s="637"/>
      <c r="B50" s="29" t="s">
        <v>269</v>
      </c>
      <c r="C50" s="211">
        <v>1999</v>
      </c>
      <c r="D50" s="212">
        <v>0.6</v>
      </c>
      <c r="E50" s="212">
        <v>0.4</v>
      </c>
      <c r="F50" s="212">
        <v>1</v>
      </c>
      <c r="G50" s="212">
        <v>0</v>
      </c>
      <c r="H50" s="28">
        <v>559.72</v>
      </c>
      <c r="I50" s="132">
        <v>239.88</v>
      </c>
      <c r="J50" s="28">
        <v>319.84000000000003</v>
      </c>
      <c r="K50" s="28"/>
    </row>
    <row r="51" spans="1:11" s="1" customFormat="1" ht="31.5">
      <c r="A51" s="637"/>
      <c r="B51" s="29" t="s">
        <v>270</v>
      </c>
      <c r="C51" s="211">
        <v>571</v>
      </c>
      <c r="D51" s="212">
        <v>0.6</v>
      </c>
      <c r="E51" s="212">
        <v>0.4</v>
      </c>
      <c r="F51" s="212">
        <v>1</v>
      </c>
      <c r="G51" s="212">
        <v>0</v>
      </c>
      <c r="H51" s="28">
        <v>159.88</v>
      </c>
      <c r="I51" s="132">
        <v>68.52</v>
      </c>
      <c r="J51" s="28">
        <v>91.36</v>
      </c>
      <c r="K51" s="28"/>
    </row>
    <row r="52" spans="1:11" s="1" customFormat="1" ht="11.25">
      <c r="A52" s="637"/>
      <c r="B52" s="29" t="s">
        <v>271</v>
      </c>
      <c r="C52" s="211">
        <v>0</v>
      </c>
      <c r="D52" s="212">
        <v>0.6</v>
      </c>
      <c r="E52" s="212">
        <v>0.4</v>
      </c>
      <c r="F52" s="212">
        <v>1</v>
      </c>
      <c r="G52" s="212">
        <v>0</v>
      </c>
      <c r="H52" s="28">
        <v>0</v>
      </c>
      <c r="I52" s="132">
        <v>0</v>
      </c>
      <c r="J52" s="28">
        <v>0</v>
      </c>
      <c r="K52" s="28"/>
    </row>
    <row r="53" spans="1:11" s="1" customFormat="1" ht="31.5">
      <c r="A53" s="638"/>
      <c r="B53" s="38" t="s">
        <v>272</v>
      </c>
      <c r="C53" s="213">
        <v>17</v>
      </c>
      <c r="D53" s="212">
        <v>0.6</v>
      </c>
      <c r="E53" s="212">
        <v>0.4</v>
      </c>
      <c r="F53" s="212">
        <v>1</v>
      </c>
      <c r="G53" s="212">
        <v>0</v>
      </c>
      <c r="H53" s="133">
        <v>4.76</v>
      </c>
      <c r="I53" s="132">
        <v>2.04</v>
      </c>
      <c r="J53" s="28">
        <v>2.7199999999999998</v>
      </c>
      <c r="K53" s="28"/>
    </row>
  </sheetData>
  <autoFilter ref="A8:K53"/>
  <mergeCells count="13">
    <mergeCell ref="A31:A33"/>
    <mergeCell ref="A35:A37"/>
    <mergeCell ref="A4:B5"/>
    <mergeCell ref="A48:A53"/>
    <mergeCell ref="A6:B6"/>
    <mergeCell ref="A7:B7"/>
    <mergeCell ref="A8:A19"/>
    <mergeCell ref="A23:A28"/>
    <mergeCell ref="A1:B1"/>
    <mergeCell ref="A2:K2"/>
    <mergeCell ref="D4:G4"/>
    <mergeCell ref="H4:K4"/>
    <mergeCell ref="C4:C5"/>
  </mergeCells>
  <phoneticPr fontId="15" type="noConversion"/>
  <printOptions horizontalCentered="1"/>
  <pageMargins left="0.70833333333333304" right="0.70833333333333304" top="0.94444444444444398" bottom="0.94444444444444398" header="0.31458333333333299" footer="0.31458333333333299"/>
  <pageSetup paperSize="9" scale="95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23</vt:i4>
      </vt:variant>
    </vt:vector>
  </HeadingPairs>
  <TitlesOfParts>
    <vt:vector size="39" baseType="lpstr">
      <vt:lpstr>附件3高中免学费</vt:lpstr>
      <vt:lpstr>高中免费教科书</vt:lpstr>
      <vt:lpstr>分配表</vt:lpstr>
      <vt:lpstr>高中助学金</vt:lpstr>
      <vt:lpstr>高中免学费</vt:lpstr>
      <vt:lpstr>中职测算总表</vt:lpstr>
      <vt:lpstr>2-1奖助学金（教育）</vt:lpstr>
      <vt:lpstr>2-2奖助学金（人社）</vt:lpstr>
      <vt:lpstr>3-1免学费（教育）</vt:lpstr>
      <vt:lpstr>3-2免学费（人社）</vt:lpstr>
      <vt:lpstr>人数（废）</vt:lpstr>
      <vt:lpstr>2021年中职资助人数摸底测算表（省属校）</vt:lpstr>
      <vt:lpstr>2020年原始</vt:lpstr>
      <vt:lpstr>高校测算总表</vt:lpstr>
      <vt:lpstr>研究生</vt:lpstr>
      <vt:lpstr>本专科</vt:lpstr>
      <vt:lpstr>'2020年原始'!Print_Area</vt:lpstr>
      <vt:lpstr>'2-1奖助学金（教育）'!Print_Area</vt:lpstr>
      <vt:lpstr>'2-2奖助学金（人社）'!Print_Area</vt:lpstr>
      <vt:lpstr>'3-1免学费（教育）'!Print_Area</vt:lpstr>
      <vt:lpstr>'3-2免学费（人社）'!Print_Area</vt:lpstr>
      <vt:lpstr>本专科!Print_Area</vt:lpstr>
      <vt:lpstr>附件3高中免学费!Print_Area</vt:lpstr>
      <vt:lpstr>高校测算总表!Print_Area</vt:lpstr>
      <vt:lpstr>研究生!Print_Area</vt:lpstr>
      <vt:lpstr>中职测算总表!Print_Area</vt:lpstr>
      <vt:lpstr>'2020年原始'!Print_Titles</vt:lpstr>
      <vt:lpstr>'2-1奖助学金（教育）'!Print_Titles</vt:lpstr>
      <vt:lpstr>'2-2奖助学金（人社）'!Print_Titles</vt:lpstr>
      <vt:lpstr>'3-1免学费（教育）'!Print_Titles</vt:lpstr>
      <vt:lpstr>'3-2免学费（人社）'!Print_Titles</vt:lpstr>
      <vt:lpstr>本专科!Print_Titles</vt:lpstr>
      <vt:lpstr>分配表!Print_Titles</vt:lpstr>
      <vt:lpstr>附件3高中免学费!Print_Titles</vt:lpstr>
      <vt:lpstr>高校测算总表!Print_Titles</vt:lpstr>
      <vt:lpstr>高中免费教科书!Print_Titles</vt:lpstr>
      <vt:lpstr>高中免学费!Print_Titles</vt:lpstr>
      <vt:lpstr>高中助学金!Print_Titles</vt:lpstr>
      <vt:lpstr>中职测算总表!Print_Titles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null</cp:lastModifiedBy>
  <cp:lastPrinted>2021-10-14T01:57:53Z</cp:lastPrinted>
  <dcterms:created xsi:type="dcterms:W3CDTF">1996-12-17T01:32:00Z</dcterms:created>
  <dcterms:modified xsi:type="dcterms:W3CDTF">2022-01-19T10:09:25Z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eadingLayout">
    <vt:bool>true</vt:bool>
  </property>
  <property fmtid="{D5CDD505-2E9C-101B-9397-08002B2CF9AE}" pid="4" name="ICV">
    <vt:lpwstr>55C947F0884F40AD9E97D566553254C9</vt:lpwstr>
  </property>
</Properties>
</file>