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<sst xmlns="http://schemas.openxmlformats.org/spreadsheetml/2006/main" count="162" uniqueCount="103">
  <si>
    <t>附件1</t>
  </si>
  <si>
    <t>2024年农村义务教育学生营养改善计划中央直达和省级补助资金分配表</t>
  </si>
  <si>
    <t>市州</t>
  </si>
  <si>
    <t>县市区/单位</t>
  </si>
  <si>
    <t>平均实施人数</t>
  </si>
  <si>
    <t>平均实施天数</t>
  </si>
  <si>
    <t>核定2024年资金总额（万元）</t>
  </si>
  <si>
    <t>提前下达2024年资金（万元）</t>
  </si>
  <si>
    <t>抵扣结转结余资金（万元）</t>
  </si>
  <si>
    <t>此次下达2024年资金总额（万元）</t>
  </si>
  <si>
    <t>备注</t>
  </si>
  <si>
    <t>国家计划县</t>
  </si>
  <si>
    <t>地方计划县</t>
  </si>
  <si>
    <t>合计</t>
  </si>
  <si>
    <t>中央资金</t>
  </si>
  <si>
    <t>省级资金</t>
  </si>
  <si>
    <t>县级资金</t>
  </si>
  <si>
    <t>其中中央资金</t>
  </si>
  <si>
    <t>其中省级资金</t>
  </si>
  <si>
    <t>全省合计</t>
  </si>
  <si>
    <t>国家计划地区小计</t>
  </si>
  <si>
    <t>省级计划地区小计</t>
  </si>
  <si>
    <t>县级计划地区小计</t>
  </si>
  <si>
    <t>株洲市</t>
  </si>
  <si>
    <t>株洲市小计</t>
  </si>
  <si>
    <t>炎陵县</t>
  </si>
  <si>
    <t>国家计划</t>
  </si>
  <si>
    <t>茶陵县</t>
  </si>
  <si>
    <t>衡阳市</t>
  </si>
  <si>
    <t>衡阳市小计</t>
  </si>
  <si>
    <t>祁东县</t>
  </si>
  <si>
    <t>省级计划</t>
  </si>
  <si>
    <t>邵阳市</t>
  </si>
  <si>
    <t>邵阳市小计</t>
  </si>
  <si>
    <t>新邵县</t>
  </si>
  <si>
    <t>邵阳县</t>
  </si>
  <si>
    <t>县级计划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</si>
  <si>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</si>
  <si>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</si>
  <si>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</si>
  <si>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</si>
  <si>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</si>
  <si>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</si>
  <si>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</si>
  <si>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</si>
  <si>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云溪区</t>
  </si>
  <si>
    <t>平江县</t>
  </si>
  <si>
    <t>常德市</t>
  </si>
  <si>
    <t>常德市小计</t>
  </si>
  <si>
    <t>石门县</t>
  </si>
  <si>
    <t>张家界市</t>
  </si>
  <si>
    <t>张家界市小计</t>
  </si>
  <si>
    <t>慈利县</t>
  </si>
  <si>
    <t>桑植县</t>
  </si>
  <si>
    <t>永定区</t>
  </si>
  <si>
    <t>武陵源区</t>
  </si>
  <si>
    <t>益阳市</t>
  </si>
  <si>
    <t>益阳市小计</t>
  </si>
  <si>
    <t>安化县</t>
  </si>
  <si>
    <t>郴州市</t>
  </si>
  <si>
    <t>郴州市小计</t>
  </si>
  <si>
    <t>宜章县</t>
  </si>
  <si>
    <t>汝城县</t>
  </si>
  <si>
    <t>桂东县</t>
  </si>
  <si>
    <t>安仁县</t>
  </si>
  <si>
    <t>永兴县</t>
  </si>
  <si>
    <t>永州市</t>
  </si>
  <si>
    <t>永州市小计</t>
  </si>
  <si>
    <t>双牌县</t>
  </si>
  <si>
    <t>江华县</t>
  </si>
  <si>
    <t>江永县</t>
  </si>
  <si>
    <t>新田县</t>
  </si>
  <si>
    <t>宁远县</t>
  </si>
  <si>
    <t>娄底市</t>
  </si>
  <si>
    <t>娄底市小计</t>
  </si>
  <si>
    <t>双峰县</t>
  </si>
  <si>
    <t>涟源市</t>
  </si>
  <si>
    <t>新化县</t>
  </si>
  <si>
    <t>怀化市</t>
  </si>
  <si>
    <t>怀化市小计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</si>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</sst>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方正小标宋_GBK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黑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1" fillId="24" borderId="16" applyNumberFormat="false" applyAlignment="false" applyProtection="false">
      <alignment vertical="center"/>
    </xf>
    <xf numFmtId="0" fontId="22" fillId="25" borderId="17" applyNumberForma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22" borderId="14" applyNumberFormat="false" applyFon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30" fillId="24" borderId="11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4" borderId="11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176" fontId="0" fillId="0" borderId="0" xfId="0" applyNumberForma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0" fontId="4" fillId="0" borderId="3" xfId="1" applyFont="true" applyFill="true" applyBorder="true" applyAlignment="true">
      <alignment horizontal="center" vertical="center" wrapText="true"/>
    </xf>
    <xf numFmtId="0" fontId="4" fillId="0" borderId="4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2" xfId="1" applyFont="true" applyFill="true" applyBorder="true" applyAlignment="true">
      <alignment horizontal="center" vertical="center" wrapText="true"/>
    </xf>
    <xf numFmtId="0" fontId="5" fillId="2" borderId="3" xfId="1" applyFont="true" applyFill="true" applyBorder="true" applyAlignment="true">
      <alignment horizontal="center" vertical="center" wrapText="true"/>
    </xf>
    <xf numFmtId="0" fontId="5" fillId="2" borderId="5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28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2" xfId="28" applyFont="true" applyFill="true" applyBorder="true" applyAlignment="true">
      <alignment horizontal="center" vertical="center" wrapText="true"/>
    </xf>
    <xf numFmtId="0" fontId="6" fillId="0" borderId="1" xfId="28" applyFont="true" applyFill="true" applyBorder="true" applyAlignment="true">
      <alignment horizontal="center" vertical="center" wrapText="true" shrinkToFit="true"/>
    </xf>
    <xf numFmtId="0" fontId="7" fillId="0" borderId="0" xfId="0" applyFont="true" applyFill="true" applyBorder="true" applyAlignment="true">
      <alignment horizontal="center" vertical="center" wrapText="true"/>
    </xf>
    <xf numFmtId="0" fontId="4" fillId="0" borderId="1" xfId="2" applyFont="true" applyBorder="true" applyAlignment="true">
      <alignment horizontal="center" vertical="center" wrapText="true"/>
    </xf>
    <xf numFmtId="0" fontId="4" fillId="0" borderId="2" xfId="2" applyFont="true" applyBorder="true" applyAlignment="true">
      <alignment horizontal="center" vertical="center" wrapText="true"/>
    </xf>
    <xf numFmtId="0" fontId="4" fillId="0" borderId="7" xfId="2" applyFont="true" applyBorder="true" applyAlignment="true">
      <alignment horizontal="center" vertical="center" wrapText="true"/>
    </xf>
    <xf numFmtId="0" fontId="4" fillId="0" borderId="4" xfId="2" applyFont="true" applyBorder="true" applyAlignment="true">
      <alignment horizontal="center" vertical="center" wrapText="true"/>
    </xf>
    <xf numFmtId="0" fontId="5" fillId="2" borderId="8" xfId="1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3" xfId="2" applyFont="true" applyBorder="true" applyAlignment="true">
      <alignment horizontal="center" vertical="center" wrapText="true"/>
    </xf>
    <xf numFmtId="0" fontId="4" fillId="0" borderId="9" xfId="2" applyFont="true" applyBorder="true" applyAlignment="true">
      <alignment horizontal="center" vertical="center" wrapText="true"/>
    </xf>
    <xf numFmtId="0" fontId="4" fillId="0" borderId="8" xfId="2" applyFont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176" fontId="4" fillId="0" borderId="10" xfId="2" applyNumberFormat="true" applyFont="true" applyBorder="true" applyAlignment="true">
      <alignment horizontal="center" vertical="center" wrapText="true"/>
    </xf>
    <xf numFmtId="176" fontId="4" fillId="0" borderId="8" xfId="2" applyNumberFormat="true" applyFont="true" applyBorder="true" applyAlignment="true">
      <alignment horizontal="center" vertical="center" wrapText="true"/>
    </xf>
    <xf numFmtId="0" fontId="9" fillId="0" borderId="1" xfId="2" applyFont="true" applyBorder="true" applyAlignment="true">
      <alignment horizontal="center" vertical="center" wrapText="true"/>
    </xf>
    <xf numFmtId="176" fontId="4" fillId="0" borderId="1" xfId="2" applyNumberFormat="true" applyFont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/>
    </xf>
    <xf numFmtId="177" fontId="5" fillId="0" borderId="3" xfId="0" applyNumberFormat="true" applyFont="true" applyFill="true" applyBorder="true" applyAlignment="true">
      <alignment horizontal="center" vertical="center"/>
    </xf>
    <xf numFmtId="176" fontId="5" fillId="2" borderId="5" xfId="1" applyNumberFormat="true" applyFont="true" applyFill="true" applyBorder="true" applyAlignment="true">
      <alignment horizontal="center" vertical="center" wrapText="true"/>
    </xf>
    <xf numFmtId="177" fontId="5" fillId="2" borderId="5" xfId="1" applyNumberFormat="true" applyFont="true" applyFill="true" applyBorder="true" applyAlignment="true">
      <alignment horizontal="center" vertical="center" wrapText="true"/>
    </xf>
    <xf numFmtId="176" fontId="5" fillId="2" borderId="3" xfId="1" applyNumberFormat="true" applyFont="true" applyFill="true" applyBorder="true" applyAlignment="true">
      <alignment horizontal="center" vertical="center" wrapText="true"/>
    </xf>
    <xf numFmtId="177" fontId="5" fillId="2" borderId="3" xfId="1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6" fontId="6" fillId="0" borderId="2" xfId="28" applyNumberFormat="true" applyFont="true" applyFill="true" applyBorder="true" applyAlignment="true">
      <alignment horizontal="center" vertical="center" wrapText="true"/>
    </xf>
    <xf numFmtId="177" fontId="5" fillId="0" borderId="2" xfId="28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/>
    <xf numFmtId="0" fontId="8" fillId="0" borderId="4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7" fontId="10" fillId="2" borderId="3" xfId="1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_2012营改各县市区通讯录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74"/>
  <sheetViews>
    <sheetView tabSelected="1" workbookViewId="0">
      <selection activeCell="C3" sqref="C3:D3"/>
    </sheetView>
  </sheetViews>
  <sheetFormatPr defaultColWidth="9" defaultRowHeight="13.5"/>
  <cols>
    <col min="1" max="1" width="7.875" style="2" customWidth="true"/>
    <col min="2" max="2" width="12.875" style="2" customWidth="true"/>
    <col min="3" max="3" width="10.75" style="2" customWidth="true"/>
    <col min="4" max="4" width="10.875" style="2" customWidth="true"/>
    <col min="5" max="5" width="7.75" style="2" customWidth="true"/>
    <col min="6" max="6" width="7" style="2" customWidth="true"/>
    <col min="7" max="7" width="10.875" style="2" customWidth="true"/>
    <col min="8" max="8" width="11.5" style="2" customWidth="true"/>
    <col min="9" max="10" width="10.875" style="2" customWidth="true"/>
    <col min="11" max="11" width="12.625" style="2" customWidth="true"/>
    <col min="12" max="12" width="9.75" style="2" customWidth="true"/>
    <col min="13" max="13" width="13.375" style="3" customWidth="true"/>
    <col min="14" max="14" width="12.125" style="3" customWidth="true"/>
    <col min="15" max="15" width="9.75" style="3" customWidth="true"/>
    <col min="16" max="16" width="13" style="1" customWidth="true"/>
    <col min="17" max="17" width="11.25" style="1" customWidth="true"/>
    <col min="18" max="18" width="11.25" style="4" customWidth="true"/>
    <col min="19" max="19" width="10.625" style="2" customWidth="true"/>
    <col min="20" max="16384" width="9" style="2"/>
  </cols>
  <sheetData>
    <row r="1" ht="40.5" customHeight="true" spans="1:19">
      <c r="A1" s="5" t="s">
        <v>0</v>
      </c>
      <c r="B1" s="5"/>
      <c r="C1" s="5"/>
      <c r="D1" s="5"/>
      <c r="E1" s="24"/>
      <c r="F1" s="24"/>
      <c r="G1" s="24"/>
      <c r="H1" s="24"/>
      <c r="I1" s="24"/>
      <c r="J1" s="24"/>
      <c r="K1" s="24"/>
      <c r="L1" s="24"/>
      <c r="M1" s="36"/>
      <c r="N1" s="36"/>
      <c r="O1" s="36"/>
      <c r="P1" s="37"/>
      <c r="Q1" s="37"/>
      <c r="R1" s="37"/>
      <c r="S1" s="24"/>
    </row>
    <row r="2" ht="39.75" customHeight="true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39" customHeight="true" spans="1:19">
      <c r="A3" s="7" t="s">
        <v>2</v>
      </c>
      <c r="B3" s="7" t="s">
        <v>3</v>
      </c>
      <c r="C3" s="8" t="s">
        <v>4</v>
      </c>
      <c r="D3" s="9"/>
      <c r="E3" s="25" t="s">
        <v>5</v>
      </c>
      <c r="F3" s="25"/>
      <c r="G3" s="26" t="s">
        <v>6</v>
      </c>
      <c r="H3" s="27"/>
      <c r="I3" s="27"/>
      <c r="J3" s="32"/>
      <c r="K3" s="33" t="s">
        <v>7</v>
      </c>
      <c r="L3" s="34"/>
      <c r="M3" s="38" t="s">
        <v>8</v>
      </c>
      <c r="N3" s="38"/>
      <c r="O3" s="39"/>
      <c r="P3" s="40" t="s">
        <v>9</v>
      </c>
      <c r="Q3" s="40"/>
      <c r="R3" s="40"/>
      <c r="S3" s="25" t="s">
        <v>10</v>
      </c>
    </row>
    <row r="4" ht="32.25" customHeight="true" spans="1:19">
      <c r="A4" s="7"/>
      <c r="B4" s="7"/>
      <c r="C4" s="10" t="s">
        <v>11</v>
      </c>
      <c r="D4" s="10" t="s">
        <v>12</v>
      </c>
      <c r="E4" s="28" t="s">
        <v>11</v>
      </c>
      <c r="F4" s="28" t="s">
        <v>12</v>
      </c>
      <c r="G4" s="28" t="s">
        <v>13</v>
      </c>
      <c r="H4" s="25" t="s">
        <v>14</v>
      </c>
      <c r="I4" s="25" t="s">
        <v>15</v>
      </c>
      <c r="J4" s="25" t="s">
        <v>16</v>
      </c>
      <c r="K4" s="25" t="s">
        <v>14</v>
      </c>
      <c r="L4" s="25" t="s">
        <v>15</v>
      </c>
      <c r="M4" s="41" t="s">
        <v>13</v>
      </c>
      <c r="N4" s="41" t="s">
        <v>17</v>
      </c>
      <c r="O4" s="41" t="s">
        <v>18</v>
      </c>
      <c r="P4" s="40" t="s">
        <v>13</v>
      </c>
      <c r="Q4" s="40" t="s">
        <v>14</v>
      </c>
      <c r="R4" s="40" t="s">
        <v>15</v>
      </c>
      <c r="S4" s="25"/>
    </row>
    <row r="5" s="1" customFormat="true" ht="21" customHeight="true" spans="1:19">
      <c r="A5" s="11" t="s">
        <v>19</v>
      </c>
      <c r="B5" s="12"/>
      <c r="C5" s="12">
        <f t="shared" ref="C5:R5" si="0">C6+C7+C8</f>
        <v>1282848</v>
      </c>
      <c r="D5" s="12">
        <f t="shared" si="0"/>
        <v>442592</v>
      </c>
      <c r="E5" s="12">
        <v>183</v>
      </c>
      <c r="F5" s="12">
        <v>180</v>
      </c>
      <c r="G5" s="12">
        <f t="shared" si="0"/>
        <v>157225</v>
      </c>
      <c r="H5" s="12">
        <f t="shared" si="0"/>
        <v>149247</v>
      </c>
      <c r="I5" s="12">
        <f t="shared" si="0"/>
        <v>7500</v>
      </c>
      <c r="J5" s="12">
        <f t="shared" si="0"/>
        <v>478</v>
      </c>
      <c r="K5" s="12">
        <f t="shared" si="0"/>
        <v>152934</v>
      </c>
      <c r="L5" s="12">
        <f t="shared" si="0"/>
        <v>7165</v>
      </c>
      <c r="M5" s="42">
        <f t="shared" si="0"/>
        <v>27157</v>
      </c>
      <c r="N5" s="42">
        <f t="shared" si="0"/>
        <v>27108</v>
      </c>
      <c r="O5" s="42">
        <f t="shared" si="0"/>
        <v>49</v>
      </c>
      <c r="P5" s="43">
        <f t="shared" si="0"/>
        <v>-30509</v>
      </c>
      <c r="Q5" s="43">
        <f t="shared" si="0"/>
        <v>-30795</v>
      </c>
      <c r="R5" s="43">
        <f t="shared" si="0"/>
        <v>286</v>
      </c>
      <c r="S5" s="55"/>
    </row>
    <row r="6" s="1" customFormat="true" ht="21" customHeight="true" spans="1:19">
      <c r="A6" s="13" t="s">
        <v>20</v>
      </c>
      <c r="B6" s="14"/>
      <c r="C6" s="15">
        <f t="shared" ref="C6:R6" si="1">C10+C11+C15+C16+C18+C19+C20+C21+C22+C23+C28+C30+C31+C35+C37+C38+C39+C40+C50+C51+C54+C55+C56+C57+C58+C59+C60+C61+C62+C63+C68+C69+C70+C71+C72+C73+C74</f>
        <v>1282848</v>
      </c>
      <c r="D6" s="15">
        <v>0</v>
      </c>
      <c r="E6" s="15">
        <v>183</v>
      </c>
      <c r="F6" s="15">
        <v>0</v>
      </c>
      <c r="G6" s="15">
        <f t="shared" si="1"/>
        <v>117218</v>
      </c>
      <c r="H6" s="15">
        <f t="shared" si="1"/>
        <v>117218</v>
      </c>
      <c r="I6" s="15">
        <f t="shared" si="1"/>
        <v>0</v>
      </c>
      <c r="J6" s="15">
        <f t="shared" si="1"/>
        <v>0</v>
      </c>
      <c r="K6" s="15">
        <f t="shared" si="1"/>
        <v>122367</v>
      </c>
      <c r="L6" s="15">
        <v>0</v>
      </c>
      <c r="M6" s="44">
        <f t="shared" si="1"/>
        <v>27108</v>
      </c>
      <c r="N6" s="44">
        <f t="shared" si="1"/>
        <v>27108</v>
      </c>
      <c r="O6" s="44">
        <f t="shared" si="1"/>
        <v>0</v>
      </c>
      <c r="P6" s="45">
        <f t="shared" si="1"/>
        <v>-32257</v>
      </c>
      <c r="Q6" s="45">
        <f t="shared" si="1"/>
        <v>-32257</v>
      </c>
      <c r="R6" s="45">
        <f t="shared" si="1"/>
        <v>0</v>
      </c>
      <c r="S6" s="56"/>
    </row>
    <row r="7" s="1" customFormat="true" ht="21" customHeight="true" spans="1:19">
      <c r="A7" s="13" t="s">
        <v>21</v>
      </c>
      <c r="B7" s="14"/>
      <c r="C7" s="14">
        <v>0</v>
      </c>
      <c r="D7" s="14">
        <f t="shared" ref="D7:M7" si="2">D13+D26+D32+D33+D43+D44+D45+D46+D47+D49+D53+D64+D65+D67</f>
        <v>413885</v>
      </c>
      <c r="E7" s="14">
        <v>0</v>
      </c>
      <c r="F7" s="29">
        <v>180</v>
      </c>
      <c r="G7" s="14">
        <f t="shared" si="2"/>
        <v>37494</v>
      </c>
      <c r="H7" s="14">
        <f t="shared" si="2"/>
        <v>29994</v>
      </c>
      <c r="I7" s="14">
        <f t="shared" si="2"/>
        <v>7500</v>
      </c>
      <c r="J7" s="14">
        <f t="shared" si="2"/>
        <v>0</v>
      </c>
      <c r="K7" s="14">
        <f t="shared" si="2"/>
        <v>28656</v>
      </c>
      <c r="L7" s="14">
        <f t="shared" si="2"/>
        <v>7165</v>
      </c>
      <c r="M7" s="46">
        <f t="shared" si="2"/>
        <v>49</v>
      </c>
      <c r="N7" s="46">
        <v>0</v>
      </c>
      <c r="O7" s="44">
        <f t="shared" ref="O7:R7" si="3">O13+O26+O32+O33+O43+O44+O45+O46+O47+O49+O53+O64+O65+O67</f>
        <v>49</v>
      </c>
      <c r="P7" s="47">
        <f t="shared" si="3"/>
        <v>1624</v>
      </c>
      <c r="Q7" s="47">
        <f t="shared" si="3"/>
        <v>1338</v>
      </c>
      <c r="R7" s="47">
        <f t="shared" si="3"/>
        <v>286</v>
      </c>
      <c r="S7" s="55"/>
    </row>
    <row r="8" s="1" customFormat="true" ht="21" customHeight="true" spans="1:19">
      <c r="A8" s="13" t="s">
        <v>22</v>
      </c>
      <c r="B8" s="14"/>
      <c r="C8" s="14">
        <v>0</v>
      </c>
      <c r="D8" s="14">
        <f t="shared" ref="D8:R8" si="4">D17+D25+D41</f>
        <v>28707</v>
      </c>
      <c r="E8" s="14">
        <v>0</v>
      </c>
      <c r="F8" s="15"/>
      <c r="G8" s="14">
        <f t="shared" si="4"/>
        <v>2513</v>
      </c>
      <c r="H8" s="14">
        <f t="shared" si="4"/>
        <v>2035</v>
      </c>
      <c r="I8" s="14">
        <f t="shared" si="4"/>
        <v>0</v>
      </c>
      <c r="J8" s="14">
        <f t="shared" si="4"/>
        <v>478</v>
      </c>
      <c r="K8" s="14">
        <f t="shared" si="4"/>
        <v>1911</v>
      </c>
      <c r="L8" s="14">
        <v>0</v>
      </c>
      <c r="M8" s="46">
        <f t="shared" si="4"/>
        <v>0</v>
      </c>
      <c r="N8" s="46">
        <f t="shared" si="4"/>
        <v>0</v>
      </c>
      <c r="O8" s="46">
        <f t="shared" si="4"/>
        <v>0</v>
      </c>
      <c r="P8" s="47">
        <f t="shared" si="4"/>
        <v>124</v>
      </c>
      <c r="Q8" s="47">
        <f t="shared" si="4"/>
        <v>124</v>
      </c>
      <c r="R8" s="47">
        <f t="shared" si="4"/>
        <v>0</v>
      </c>
      <c r="S8" s="55"/>
    </row>
    <row r="9" s="1" customFormat="true" ht="21" customHeight="true" spans="1:19">
      <c r="A9" s="16" t="s">
        <v>23</v>
      </c>
      <c r="B9" s="16" t="s">
        <v>24</v>
      </c>
      <c r="C9" s="17">
        <f t="shared" ref="C9:R9" si="5">C10+C11</f>
        <v>58432</v>
      </c>
      <c r="D9" s="17">
        <f t="shared" si="5"/>
        <v>0</v>
      </c>
      <c r="E9" s="30">
        <f t="shared" si="5"/>
        <v>362</v>
      </c>
      <c r="F9" s="30">
        <f t="shared" si="5"/>
        <v>0</v>
      </c>
      <c r="G9" s="30">
        <f t="shared" si="5"/>
        <v>5309</v>
      </c>
      <c r="H9" s="30">
        <f t="shared" si="5"/>
        <v>5309</v>
      </c>
      <c r="I9" s="30">
        <f t="shared" si="5"/>
        <v>0</v>
      </c>
      <c r="J9" s="30">
        <f t="shared" si="5"/>
        <v>0</v>
      </c>
      <c r="K9" s="30">
        <f t="shared" si="5"/>
        <v>5450</v>
      </c>
      <c r="L9" s="30">
        <f t="shared" si="5"/>
        <v>0</v>
      </c>
      <c r="M9" s="48">
        <f t="shared" si="5"/>
        <v>0</v>
      </c>
      <c r="N9" s="48">
        <f t="shared" si="5"/>
        <v>0</v>
      </c>
      <c r="O9" s="48">
        <f t="shared" si="5"/>
        <v>0</v>
      </c>
      <c r="P9" s="30">
        <f t="shared" si="5"/>
        <v>-141</v>
      </c>
      <c r="Q9" s="30">
        <f t="shared" si="5"/>
        <v>-141</v>
      </c>
      <c r="R9" s="30">
        <f t="shared" si="5"/>
        <v>0</v>
      </c>
      <c r="S9" s="55"/>
    </row>
    <row r="10" ht="21" customHeight="true" spans="1:19">
      <c r="A10" s="16"/>
      <c r="B10" s="16" t="s">
        <v>25</v>
      </c>
      <c r="C10" s="16">
        <v>8286</v>
      </c>
      <c r="D10" s="16"/>
      <c r="E10" s="31">
        <v>180</v>
      </c>
      <c r="F10" s="31"/>
      <c r="G10" s="31">
        <f>H10+I10+J10</f>
        <v>746</v>
      </c>
      <c r="H10" s="31">
        <f t="shared" ref="H10:H16" si="6">ROUND(C10*5*E10/10000,0)</f>
        <v>746</v>
      </c>
      <c r="I10" s="31"/>
      <c r="J10" s="31"/>
      <c r="K10" s="31">
        <v>828</v>
      </c>
      <c r="L10" s="35"/>
      <c r="M10" s="49">
        <f t="shared" ref="M10:M13" si="7">N10+O10</f>
        <v>0</v>
      </c>
      <c r="N10" s="49">
        <v>0</v>
      </c>
      <c r="O10" s="49"/>
      <c r="P10" s="50">
        <f t="shared" ref="P10:P13" si="8">Q10+R10</f>
        <v>-82</v>
      </c>
      <c r="Q10" s="50">
        <f t="shared" ref="Q10:Q13" si="9">H10-K10-N10</f>
        <v>-82</v>
      </c>
      <c r="R10" s="47"/>
      <c r="S10" s="57" t="s">
        <v>26</v>
      </c>
    </row>
    <row r="11" ht="21" customHeight="true" spans="1:19">
      <c r="A11" s="16"/>
      <c r="B11" s="16" t="s">
        <v>27</v>
      </c>
      <c r="C11" s="16">
        <v>50146</v>
      </c>
      <c r="D11" s="16"/>
      <c r="E11" s="31">
        <v>182</v>
      </c>
      <c r="F11" s="31"/>
      <c r="G11" s="31">
        <f>H11+I11+J11</f>
        <v>4563</v>
      </c>
      <c r="H11" s="31">
        <f t="shared" si="6"/>
        <v>4563</v>
      </c>
      <c r="I11" s="31"/>
      <c r="J11" s="31"/>
      <c r="K11" s="31">
        <v>4622</v>
      </c>
      <c r="L11" s="35"/>
      <c r="M11" s="49">
        <f t="shared" si="7"/>
        <v>0</v>
      </c>
      <c r="N11" s="49">
        <v>0</v>
      </c>
      <c r="O11" s="49"/>
      <c r="P11" s="50">
        <f t="shared" si="8"/>
        <v>-59</v>
      </c>
      <c r="Q11" s="50">
        <f t="shared" si="9"/>
        <v>-59</v>
      </c>
      <c r="R11" s="47"/>
      <c r="S11" s="57" t="s">
        <v>26</v>
      </c>
    </row>
    <row r="12" s="1" customFormat="true" ht="21" customHeight="true" spans="1:19">
      <c r="A12" s="18" t="s">
        <v>28</v>
      </c>
      <c r="B12" s="16" t="s">
        <v>29</v>
      </c>
      <c r="C12" s="17">
        <f t="shared" ref="C12:R12" si="10">C13</f>
        <v>0</v>
      </c>
      <c r="D12" s="17">
        <f t="shared" si="10"/>
        <v>49438</v>
      </c>
      <c r="E12" s="17">
        <f t="shared" si="10"/>
        <v>0</v>
      </c>
      <c r="F12" s="17">
        <f t="shared" si="10"/>
        <v>186</v>
      </c>
      <c r="G12" s="17">
        <f t="shared" si="10"/>
        <v>4598</v>
      </c>
      <c r="H12" s="17">
        <f t="shared" si="10"/>
        <v>3678</v>
      </c>
      <c r="I12" s="17">
        <f t="shared" si="10"/>
        <v>920</v>
      </c>
      <c r="J12" s="17">
        <f t="shared" si="10"/>
        <v>0</v>
      </c>
      <c r="K12" s="17">
        <f t="shared" si="10"/>
        <v>3508</v>
      </c>
      <c r="L12" s="17">
        <f t="shared" si="10"/>
        <v>877</v>
      </c>
      <c r="M12" s="51">
        <f t="shared" si="10"/>
        <v>0</v>
      </c>
      <c r="N12" s="51">
        <f t="shared" si="10"/>
        <v>0</v>
      </c>
      <c r="O12" s="51">
        <f t="shared" si="10"/>
        <v>0</v>
      </c>
      <c r="P12" s="52">
        <f t="shared" si="10"/>
        <v>213</v>
      </c>
      <c r="Q12" s="52">
        <f t="shared" si="10"/>
        <v>170</v>
      </c>
      <c r="R12" s="52">
        <f t="shared" si="10"/>
        <v>43</v>
      </c>
      <c r="S12" s="58"/>
    </row>
    <row r="13" ht="21" customHeight="true" spans="1:19">
      <c r="A13" s="18"/>
      <c r="B13" s="19" t="s">
        <v>30</v>
      </c>
      <c r="C13" s="19"/>
      <c r="D13" s="19">
        <v>49438</v>
      </c>
      <c r="E13" s="31"/>
      <c r="F13" s="31">
        <v>186</v>
      </c>
      <c r="G13" s="31">
        <f>H13+I13+J13</f>
        <v>4598</v>
      </c>
      <c r="H13" s="31">
        <f>ROUND(D13*4*F13/10000,0)</f>
        <v>3678</v>
      </c>
      <c r="I13" s="31">
        <f>ROUND(D13*1*F13/10000,0)</f>
        <v>920</v>
      </c>
      <c r="J13" s="31"/>
      <c r="K13" s="31">
        <v>3508</v>
      </c>
      <c r="L13" s="35">
        <v>877</v>
      </c>
      <c r="M13" s="49">
        <f t="shared" si="7"/>
        <v>0</v>
      </c>
      <c r="N13" s="49">
        <v>0</v>
      </c>
      <c r="O13" s="49">
        <v>0</v>
      </c>
      <c r="P13" s="50">
        <f t="shared" si="8"/>
        <v>213</v>
      </c>
      <c r="Q13" s="50">
        <f t="shared" si="9"/>
        <v>170</v>
      </c>
      <c r="R13" s="47">
        <f>I13-L13</f>
        <v>43</v>
      </c>
      <c r="S13" s="57" t="s">
        <v>31</v>
      </c>
    </row>
    <row r="14" s="1" customFormat="true" ht="21" customHeight="true" spans="1:19">
      <c r="A14" s="16" t="s">
        <v>32</v>
      </c>
      <c r="B14" s="16" t="s">
        <v>33</v>
      </c>
      <c r="C14" s="17">
        <f t="shared" ref="C14:R14" si="11">C15+C16+C17+C18+C19+C20+C21+C22+C23</f>
        <v>387535</v>
      </c>
      <c r="D14" s="17">
        <f t="shared" si="11"/>
        <v>4818</v>
      </c>
      <c r="E14" s="17">
        <f t="shared" si="11"/>
        <v>1467</v>
      </c>
      <c r="F14" s="17">
        <f t="shared" si="11"/>
        <v>181</v>
      </c>
      <c r="G14" s="17">
        <f t="shared" si="11"/>
        <v>36081</v>
      </c>
      <c r="H14" s="17">
        <f t="shared" si="11"/>
        <v>35994</v>
      </c>
      <c r="I14" s="17">
        <f t="shared" si="11"/>
        <v>0</v>
      </c>
      <c r="J14" s="17">
        <f t="shared" si="11"/>
        <v>87</v>
      </c>
      <c r="K14" s="17">
        <f t="shared" si="11"/>
        <v>38777</v>
      </c>
      <c r="L14" s="17">
        <f t="shared" si="11"/>
        <v>0</v>
      </c>
      <c r="M14" s="51">
        <f t="shared" si="11"/>
        <v>14874</v>
      </c>
      <c r="N14" s="51">
        <f t="shared" si="11"/>
        <v>14874</v>
      </c>
      <c r="O14" s="51">
        <f t="shared" si="11"/>
        <v>0</v>
      </c>
      <c r="P14" s="52">
        <f t="shared" si="11"/>
        <v>-17657</v>
      </c>
      <c r="Q14" s="52">
        <f t="shared" si="11"/>
        <v>-17657</v>
      </c>
      <c r="R14" s="52">
        <f t="shared" si="11"/>
        <v>0</v>
      </c>
      <c r="S14" s="58"/>
    </row>
    <row r="15" ht="21" customHeight="true" spans="1:19">
      <c r="A15" s="16"/>
      <c r="B15" s="19" t="s">
        <v>34</v>
      </c>
      <c r="C15" s="19">
        <v>45075</v>
      </c>
      <c r="D15" s="19"/>
      <c r="E15" s="31">
        <v>182</v>
      </c>
      <c r="F15" s="31"/>
      <c r="G15" s="31">
        <f t="shared" ref="G15:G23" si="12">H15+I15+J15</f>
        <v>4102</v>
      </c>
      <c r="H15" s="31">
        <f t="shared" si="6"/>
        <v>4102</v>
      </c>
      <c r="I15" s="31"/>
      <c r="J15" s="31"/>
      <c r="K15" s="31">
        <v>4290</v>
      </c>
      <c r="L15" s="35"/>
      <c r="M15" s="49">
        <f t="shared" ref="M15:M23" si="13">N15+O15</f>
        <v>404</v>
      </c>
      <c r="N15" s="49">
        <v>404</v>
      </c>
      <c r="O15" s="49"/>
      <c r="P15" s="50">
        <f t="shared" ref="P15:P23" si="14">Q15+R15</f>
        <v>-592</v>
      </c>
      <c r="Q15" s="50">
        <f t="shared" ref="Q15:Q23" si="15">H15-K15-N15</f>
        <v>-592</v>
      </c>
      <c r="R15" s="47"/>
      <c r="S15" s="57" t="s">
        <v>26</v>
      </c>
    </row>
    <row r="16" ht="21" customHeight="true" spans="1:19">
      <c r="A16" s="16"/>
      <c r="B16" s="20" t="s">
        <v>35</v>
      </c>
      <c r="C16" s="16">
        <v>42557</v>
      </c>
      <c r="D16" s="16"/>
      <c r="E16" s="31">
        <v>183</v>
      </c>
      <c r="F16" s="31"/>
      <c r="G16" s="31">
        <f t="shared" si="12"/>
        <v>3894</v>
      </c>
      <c r="H16" s="31">
        <f t="shared" si="6"/>
        <v>3894</v>
      </c>
      <c r="I16" s="31"/>
      <c r="J16" s="31"/>
      <c r="K16" s="31">
        <v>6506</v>
      </c>
      <c r="L16" s="35"/>
      <c r="M16" s="49">
        <f t="shared" si="13"/>
        <v>5709</v>
      </c>
      <c r="N16" s="49">
        <v>5709</v>
      </c>
      <c r="O16" s="49"/>
      <c r="P16" s="50">
        <f t="shared" si="14"/>
        <v>-8321</v>
      </c>
      <c r="Q16" s="50">
        <f t="shared" si="15"/>
        <v>-8321</v>
      </c>
      <c r="R16" s="47"/>
      <c r="S16" s="57" t="s">
        <v>26</v>
      </c>
    </row>
    <row r="17" ht="21" customHeight="true" spans="1:19">
      <c r="A17" s="16"/>
      <c r="B17" s="21"/>
      <c r="C17" s="19"/>
      <c r="D17" s="19">
        <v>4818</v>
      </c>
      <c r="E17" s="31"/>
      <c r="F17" s="31">
        <v>181</v>
      </c>
      <c r="G17" s="31">
        <f t="shared" si="12"/>
        <v>561</v>
      </c>
      <c r="H17" s="31">
        <v>474</v>
      </c>
      <c r="I17" s="31"/>
      <c r="J17" s="31">
        <f>ROUND(D17*1*F17/10000,0)</f>
        <v>87</v>
      </c>
      <c r="K17" s="31">
        <v>266</v>
      </c>
      <c r="L17" s="35"/>
      <c r="M17" s="49">
        <f t="shared" si="13"/>
        <v>0</v>
      </c>
      <c r="N17" s="49">
        <v>0</v>
      </c>
      <c r="O17" s="49"/>
      <c r="P17" s="50">
        <f t="shared" si="14"/>
        <v>208</v>
      </c>
      <c r="Q17" s="50">
        <f t="shared" si="15"/>
        <v>208</v>
      </c>
      <c r="R17" s="47"/>
      <c r="S17" s="57" t="s">
        <v>36</v>
      </c>
    </row>
    <row r="18" ht="21" customHeight="true" spans="1:19">
      <c r="A18" s="16"/>
      <c r="B18" s="19" t="s">
        <v>37</v>
      </c>
      <c r="C18" s="19">
        <v>95594</v>
      </c>
      <c r="D18" s="19"/>
      <c r="E18" s="31">
        <v>184</v>
      </c>
      <c r="F18" s="31"/>
      <c r="G18" s="31">
        <f t="shared" si="12"/>
        <v>8795</v>
      </c>
      <c r="H18" s="31">
        <f t="shared" ref="H18:H23" si="16">ROUND(C18*5*E18/10000,0)</f>
        <v>8795</v>
      </c>
      <c r="I18" s="31"/>
      <c r="J18" s="31"/>
      <c r="K18" s="31">
        <v>8922</v>
      </c>
      <c r="L18" s="35"/>
      <c r="M18" s="49">
        <f t="shared" si="13"/>
        <v>5786</v>
      </c>
      <c r="N18" s="49">
        <v>5786</v>
      </c>
      <c r="O18" s="49"/>
      <c r="P18" s="50">
        <f t="shared" si="14"/>
        <v>-5913</v>
      </c>
      <c r="Q18" s="50">
        <f t="shared" si="15"/>
        <v>-5913</v>
      </c>
      <c r="R18" s="47"/>
      <c r="S18" s="57" t="s">
        <v>26</v>
      </c>
    </row>
    <row r="19" ht="21" customHeight="true" spans="1:19">
      <c r="A19" s="16"/>
      <c r="B19" s="19" t="s">
        <v>38</v>
      </c>
      <c r="C19" s="19">
        <v>84295</v>
      </c>
      <c r="D19" s="19"/>
      <c r="E19" s="31">
        <v>183</v>
      </c>
      <c r="F19" s="31"/>
      <c r="G19" s="31">
        <f t="shared" si="12"/>
        <v>7713</v>
      </c>
      <c r="H19" s="31">
        <f t="shared" si="16"/>
        <v>7713</v>
      </c>
      <c r="I19" s="31"/>
      <c r="J19" s="31"/>
      <c r="K19" s="31">
        <v>7691</v>
      </c>
      <c r="L19" s="35"/>
      <c r="M19" s="49">
        <f t="shared" si="13"/>
        <v>2082</v>
      </c>
      <c r="N19" s="49">
        <v>2082</v>
      </c>
      <c r="O19" s="49"/>
      <c r="P19" s="50">
        <f t="shared" si="14"/>
        <v>-2060</v>
      </c>
      <c r="Q19" s="50">
        <f t="shared" si="15"/>
        <v>-2060</v>
      </c>
      <c r="R19" s="47"/>
      <c r="S19" s="57" t="s">
        <v>26</v>
      </c>
    </row>
    <row r="20" ht="21" customHeight="true" spans="1:19">
      <c r="A20" s="16"/>
      <c r="B20" s="19" t="s">
        <v>39</v>
      </c>
      <c r="C20" s="19">
        <v>21608</v>
      </c>
      <c r="D20" s="19"/>
      <c r="E20" s="31">
        <v>184</v>
      </c>
      <c r="F20" s="31"/>
      <c r="G20" s="31">
        <f t="shared" si="12"/>
        <v>1988</v>
      </c>
      <c r="H20" s="31">
        <f t="shared" si="16"/>
        <v>1988</v>
      </c>
      <c r="I20" s="31"/>
      <c r="J20" s="31"/>
      <c r="K20" s="31">
        <v>1995</v>
      </c>
      <c r="L20" s="35"/>
      <c r="M20" s="49">
        <f t="shared" si="13"/>
        <v>0</v>
      </c>
      <c r="N20" s="49">
        <v>0</v>
      </c>
      <c r="O20" s="49"/>
      <c r="P20" s="50">
        <f t="shared" si="14"/>
        <v>-7</v>
      </c>
      <c r="Q20" s="50">
        <f t="shared" si="15"/>
        <v>-7</v>
      </c>
      <c r="R20" s="47"/>
      <c r="S20" s="57" t="s">
        <v>26</v>
      </c>
    </row>
    <row r="21" ht="21" customHeight="true" spans="1:19">
      <c r="A21" s="16"/>
      <c r="B21" s="19" t="s">
        <v>40</v>
      </c>
      <c r="C21" s="19">
        <v>50285</v>
      </c>
      <c r="D21" s="19"/>
      <c r="E21" s="31">
        <v>183</v>
      </c>
      <c r="F21" s="31"/>
      <c r="G21" s="31">
        <f t="shared" si="12"/>
        <v>4601</v>
      </c>
      <c r="H21" s="31">
        <f t="shared" si="16"/>
        <v>4601</v>
      </c>
      <c r="I21" s="31"/>
      <c r="J21" s="31"/>
      <c r="K21" s="31">
        <v>4684</v>
      </c>
      <c r="L21" s="35"/>
      <c r="M21" s="49">
        <f t="shared" si="13"/>
        <v>893</v>
      </c>
      <c r="N21" s="49">
        <v>893</v>
      </c>
      <c r="O21" s="49"/>
      <c r="P21" s="50">
        <f t="shared" si="14"/>
        <v>-976</v>
      </c>
      <c r="Q21" s="50">
        <f t="shared" si="15"/>
        <v>-976</v>
      </c>
      <c r="R21" s="47"/>
      <c r="S21" s="57" t="s">
        <v>26</v>
      </c>
    </row>
    <row r="22" ht="21" customHeight="true" spans="1:19">
      <c r="A22" s="16"/>
      <c r="B22" s="19" t="s">
        <v>41</v>
      </c>
      <c r="C22" s="19">
        <v>14880</v>
      </c>
      <c r="D22" s="19"/>
      <c r="E22" s="31">
        <v>184</v>
      </c>
      <c r="F22" s="31"/>
      <c r="G22" s="31">
        <f t="shared" si="12"/>
        <v>1369</v>
      </c>
      <c r="H22" s="31">
        <f t="shared" si="16"/>
        <v>1369</v>
      </c>
      <c r="I22" s="31"/>
      <c r="J22" s="31"/>
      <c r="K22" s="31">
        <v>1395</v>
      </c>
      <c r="L22" s="35"/>
      <c r="M22" s="49">
        <f t="shared" si="13"/>
        <v>0</v>
      </c>
      <c r="N22" s="49">
        <v>0</v>
      </c>
      <c r="O22" s="49"/>
      <c r="P22" s="50">
        <f t="shared" si="14"/>
        <v>-26</v>
      </c>
      <c r="Q22" s="50">
        <f t="shared" si="15"/>
        <v>-26</v>
      </c>
      <c r="R22" s="47"/>
      <c r="S22" s="57" t="s">
        <v>26</v>
      </c>
    </row>
    <row r="23" ht="21" customHeight="true" spans="1:19">
      <c r="A23" s="16"/>
      <c r="B23" s="19" t="s">
        <v>42</v>
      </c>
      <c r="C23" s="19">
        <v>33241</v>
      </c>
      <c r="D23" s="19"/>
      <c r="E23" s="31">
        <v>184</v>
      </c>
      <c r="F23" s="31"/>
      <c r="G23" s="31">
        <f t="shared" si="12"/>
        <v>3058</v>
      </c>
      <c r="H23" s="31">
        <f t="shared" si="16"/>
        <v>3058</v>
      </c>
      <c r="I23" s="31"/>
      <c r="J23" s="31"/>
      <c r="K23" s="31">
        <v>3028</v>
      </c>
      <c r="L23" s="35"/>
      <c r="M23" s="49">
        <f t="shared" si="13"/>
        <v>0</v>
      </c>
      <c r="N23" s="49">
        <v>0</v>
      </c>
      <c r="O23" s="49"/>
      <c r="P23" s="50">
        <f t="shared" si="14"/>
        <v>30</v>
      </c>
      <c r="Q23" s="50">
        <f t="shared" si="15"/>
        <v>30</v>
      </c>
      <c r="R23" s="47"/>
      <c r="S23" s="57" t="s">
        <v>26</v>
      </c>
    </row>
    <row r="24" s="1" customFormat="true" ht="21" customHeight="true" spans="1:19">
      <c r="A24" s="18" t="s">
        <v>43</v>
      </c>
      <c r="B24" s="16" t="s">
        <v>44</v>
      </c>
      <c r="C24" s="17">
        <f t="shared" ref="C24:R24" si="17">C25+C26</f>
        <v>0</v>
      </c>
      <c r="D24" s="17">
        <f t="shared" si="17"/>
        <v>100005</v>
      </c>
      <c r="E24" s="17">
        <f t="shared" si="17"/>
        <v>0</v>
      </c>
      <c r="F24" s="17">
        <f t="shared" si="17"/>
        <v>360</v>
      </c>
      <c r="G24" s="17">
        <f t="shared" si="17"/>
        <v>9000</v>
      </c>
      <c r="H24" s="17">
        <f t="shared" si="17"/>
        <v>7200</v>
      </c>
      <c r="I24" s="17">
        <f t="shared" si="17"/>
        <v>1553</v>
      </c>
      <c r="J24" s="17">
        <f t="shared" si="17"/>
        <v>247</v>
      </c>
      <c r="K24" s="17">
        <f t="shared" si="17"/>
        <v>6864</v>
      </c>
      <c r="L24" s="17">
        <f t="shared" si="17"/>
        <v>1480</v>
      </c>
      <c r="M24" s="51">
        <f t="shared" si="17"/>
        <v>0</v>
      </c>
      <c r="N24" s="51">
        <f t="shared" si="17"/>
        <v>0</v>
      </c>
      <c r="O24" s="51">
        <f t="shared" si="17"/>
        <v>0</v>
      </c>
      <c r="P24" s="52">
        <f t="shared" si="17"/>
        <v>409</v>
      </c>
      <c r="Q24" s="52">
        <f t="shared" si="17"/>
        <v>336</v>
      </c>
      <c r="R24" s="52">
        <f t="shared" si="17"/>
        <v>73</v>
      </c>
      <c r="S24" s="58"/>
    </row>
    <row r="25" ht="21" customHeight="true" spans="1:19">
      <c r="A25" s="18"/>
      <c r="B25" s="16" t="s">
        <v>45</v>
      </c>
      <c r="C25" s="16"/>
      <c r="D25" s="16">
        <v>13708</v>
      </c>
      <c r="E25" s="31"/>
      <c r="F25" s="31">
        <v>180</v>
      </c>
      <c r="G25" s="31">
        <f t="shared" ref="G25:G26" si="18">H25+I25+J25</f>
        <v>1234</v>
      </c>
      <c r="H25" s="31">
        <f>ROUND(D25*4*F25/10000,0)</f>
        <v>987</v>
      </c>
      <c r="I25" s="31"/>
      <c r="J25" s="31">
        <f>ROUND(D25*1*F25/10000,0)</f>
        <v>247</v>
      </c>
      <c r="K25" s="31">
        <v>946</v>
      </c>
      <c r="L25" s="35"/>
      <c r="M25" s="49">
        <f t="shared" ref="M25:M28" si="19">N25+O25</f>
        <v>0</v>
      </c>
      <c r="N25" s="49">
        <v>0</v>
      </c>
      <c r="O25" s="49"/>
      <c r="P25" s="50">
        <f t="shared" ref="P25:P28" si="20">Q25+R25</f>
        <v>41</v>
      </c>
      <c r="Q25" s="50">
        <f t="shared" ref="Q25:Q28" si="21">H25-K25-N25</f>
        <v>41</v>
      </c>
      <c r="R25" s="47"/>
      <c r="S25" s="57" t="s">
        <v>36</v>
      </c>
    </row>
    <row r="26" ht="21" customHeight="true" spans="1:19">
      <c r="A26" s="18"/>
      <c r="B26" s="16" t="s">
        <v>46</v>
      </c>
      <c r="C26" s="16"/>
      <c r="D26" s="16">
        <v>86297</v>
      </c>
      <c r="E26" s="31"/>
      <c r="F26" s="31">
        <v>180</v>
      </c>
      <c r="G26" s="31">
        <f t="shared" si="18"/>
        <v>7766</v>
      </c>
      <c r="H26" s="31">
        <f>ROUND(D26*4*F26/10000,0)</f>
        <v>6213</v>
      </c>
      <c r="I26" s="31">
        <f>ROUND(D26*1*F26/10000,0)</f>
        <v>1553</v>
      </c>
      <c r="J26" s="31"/>
      <c r="K26" s="31">
        <v>5918</v>
      </c>
      <c r="L26" s="35">
        <v>1480</v>
      </c>
      <c r="M26" s="49">
        <f t="shared" si="19"/>
        <v>0</v>
      </c>
      <c r="N26" s="49">
        <v>0</v>
      </c>
      <c r="O26" s="49">
        <v>0</v>
      </c>
      <c r="P26" s="50">
        <f t="shared" si="20"/>
        <v>368</v>
      </c>
      <c r="Q26" s="50">
        <f t="shared" si="21"/>
        <v>295</v>
      </c>
      <c r="R26" s="47">
        <f>I26-L26</f>
        <v>73</v>
      </c>
      <c r="S26" s="57" t="s">
        <v>31</v>
      </c>
    </row>
    <row r="27" s="1" customFormat="true" ht="21" customHeight="true" spans="1:19">
      <c r="A27" s="16" t="s">
        <v>47</v>
      </c>
      <c r="B27" s="16" t="s">
        <v>48</v>
      </c>
      <c r="C27" s="17">
        <f t="shared" ref="C27:R27" si="22">C28</f>
        <v>26715</v>
      </c>
      <c r="D27" s="17">
        <f t="shared" si="22"/>
        <v>0</v>
      </c>
      <c r="E27" s="17">
        <f t="shared" si="22"/>
        <v>191</v>
      </c>
      <c r="F27" s="17">
        <f t="shared" si="22"/>
        <v>0</v>
      </c>
      <c r="G27" s="17">
        <f t="shared" si="22"/>
        <v>2551</v>
      </c>
      <c r="H27" s="17">
        <f t="shared" si="22"/>
        <v>2551</v>
      </c>
      <c r="I27" s="17">
        <f t="shared" si="22"/>
        <v>0</v>
      </c>
      <c r="J27" s="17"/>
      <c r="K27" s="17">
        <f t="shared" si="22"/>
        <v>2525</v>
      </c>
      <c r="L27" s="17">
        <f t="shared" si="22"/>
        <v>0</v>
      </c>
      <c r="M27" s="51">
        <f t="shared" si="22"/>
        <v>438</v>
      </c>
      <c r="N27" s="51">
        <f t="shared" si="22"/>
        <v>438</v>
      </c>
      <c r="O27" s="51">
        <f t="shared" si="22"/>
        <v>0</v>
      </c>
      <c r="P27" s="52">
        <f t="shared" si="22"/>
        <v>-412</v>
      </c>
      <c r="Q27" s="52">
        <f t="shared" si="22"/>
        <v>-412</v>
      </c>
      <c r="R27" s="52">
        <f t="shared" si="22"/>
        <v>0</v>
      </c>
      <c r="S27" s="58"/>
    </row>
    <row r="28" ht="21" customHeight="true" spans="1:19">
      <c r="A28" s="16"/>
      <c r="B28" s="19" t="s">
        <v>49</v>
      </c>
      <c r="C28" s="19">
        <v>26715</v>
      </c>
      <c r="D28" s="19"/>
      <c r="E28" s="31">
        <v>191</v>
      </c>
      <c r="F28" s="31"/>
      <c r="G28" s="31">
        <f>H28+I28+J28</f>
        <v>2551</v>
      </c>
      <c r="H28" s="31">
        <f t="shared" ref="H28:H31" si="23">ROUND(C28*5*E28/10000,0)</f>
        <v>2551</v>
      </c>
      <c r="I28" s="31"/>
      <c r="J28" s="31"/>
      <c r="K28" s="31">
        <v>2525</v>
      </c>
      <c r="L28" s="35"/>
      <c r="M28" s="49">
        <f t="shared" si="19"/>
        <v>438</v>
      </c>
      <c r="N28" s="49">
        <v>438</v>
      </c>
      <c r="O28" s="49"/>
      <c r="P28" s="50">
        <f t="shared" si="20"/>
        <v>-412</v>
      </c>
      <c r="Q28" s="50">
        <f t="shared" si="21"/>
        <v>-412</v>
      </c>
      <c r="R28" s="47"/>
      <c r="S28" s="57" t="s">
        <v>26</v>
      </c>
    </row>
    <row r="29" s="1" customFormat="true" ht="21" customHeight="true" spans="1:19">
      <c r="A29" s="16" t="s">
        <v>50</v>
      </c>
      <c r="B29" s="19" t="s">
        <v>51</v>
      </c>
      <c r="C29" s="22">
        <f t="shared" ref="C29:R29" si="24">C30+C31+C32+C33</f>
        <v>63863</v>
      </c>
      <c r="D29" s="22">
        <f t="shared" si="24"/>
        <v>15875</v>
      </c>
      <c r="E29" s="22">
        <f t="shared" si="24"/>
        <v>362</v>
      </c>
      <c r="F29" s="22">
        <f t="shared" si="24"/>
        <v>367</v>
      </c>
      <c r="G29" s="22">
        <f t="shared" si="24"/>
        <v>7234</v>
      </c>
      <c r="H29" s="22">
        <f t="shared" si="24"/>
        <v>6943</v>
      </c>
      <c r="I29" s="22">
        <f t="shared" si="24"/>
        <v>291</v>
      </c>
      <c r="J29" s="22">
        <f t="shared" si="24"/>
        <v>0</v>
      </c>
      <c r="K29" s="22">
        <f t="shared" si="24"/>
        <v>7009</v>
      </c>
      <c r="L29" s="22">
        <f t="shared" si="24"/>
        <v>271</v>
      </c>
      <c r="M29" s="53">
        <f t="shared" si="24"/>
        <v>563</v>
      </c>
      <c r="N29" s="53">
        <f t="shared" si="24"/>
        <v>514</v>
      </c>
      <c r="O29" s="53">
        <f t="shared" si="24"/>
        <v>49</v>
      </c>
      <c r="P29" s="54">
        <f t="shared" si="24"/>
        <v>-609</v>
      </c>
      <c r="Q29" s="54">
        <f t="shared" si="24"/>
        <v>-580</v>
      </c>
      <c r="R29" s="54">
        <f t="shared" si="24"/>
        <v>-29</v>
      </c>
      <c r="S29" s="58"/>
    </row>
    <row r="30" ht="21" customHeight="true" spans="1:19">
      <c r="A30" s="16"/>
      <c r="B30" s="19" t="s">
        <v>52</v>
      </c>
      <c r="C30" s="19">
        <v>38449</v>
      </c>
      <c r="D30" s="19"/>
      <c r="E30" s="31">
        <v>181</v>
      </c>
      <c r="F30" s="31"/>
      <c r="G30" s="31">
        <f t="shared" ref="G30:G33" si="25">H30+I30+J30</f>
        <v>3480</v>
      </c>
      <c r="H30" s="31">
        <f t="shared" si="23"/>
        <v>3480</v>
      </c>
      <c r="I30" s="31"/>
      <c r="J30" s="31"/>
      <c r="K30" s="31">
        <v>3514</v>
      </c>
      <c r="L30" s="35"/>
      <c r="M30" s="49">
        <f t="shared" ref="M30:M33" si="26">N30+O30</f>
        <v>379</v>
      </c>
      <c r="N30" s="49">
        <v>379</v>
      </c>
      <c r="O30" s="49"/>
      <c r="P30" s="50">
        <f t="shared" ref="P30:P33" si="27">Q30+R30</f>
        <v>-413</v>
      </c>
      <c r="Q30" s="50">
        <f t="shared" ref="Q30:Q33" si="28">H30-K30-N30</f>
        <v>-413</v>
      </c>
      <c r="R30" s="47"/>
      <c r="S30" s="57" t="s">
        <v>26</v>
      </c>
    </row>
    <row r="31" ht="21" customHeight="true" spans="1:19">
      <c r="A31" s="16"/>
      <c r="B31" s="19" t="s">
        <v>53</v>
      </c>
      <c r="C31" s="19">
        <v>25414</v>
      </c>
      <c r="D31" s="19"/>
      <c r="E31" s="31">
        <v>181</v>
      </c>
      <c r="F31" s="31"/>
      <c r="G31" s="31">
        <f t="shared" si="25"/>
        <v>2300</v>
      </c>
      <c r="H31" s="31">
        <f t="shared" si="23"/>
        <v>2300</v>
      </c>
      <c r="I31" s="31"/>
      <c r="J31" s="31"/>
      <c r="K31" s="31">
        <v>2414</v>
      </c>
      <c r="L31" s="35"/>
      <c r="M31" s="49">
        <f t="shared" si="26"/>
        <v>135</v>
      </c>
      <c r="N31" s="49">
        <v>135</v>
      </c>
      <c r="O31" s="49"/>
      <c r="P31" s="50">
        <f t="shared" si="27"/>
        <v>-249</v>
      </c>
      <c r="Q31" s="50">
        <f t="shared" si="28"/>
        <v>-249</v>
      </c>
      <c r="R31" s="47"/>
      <c r="S31" s="57" t="s">
        <v>26</v>
      </c>
    </row>
    <row r="32" ht="21" customHeight="true" spans="1:19">
      <c r="A32" s="16"/>
      <c r="B32" s="23" t="s">
        <v>54</v>
      </c>
      <c r="C32" s="23"/>
      <c r="D32" s="23">
        <v>14518</v>
      </c>
      <c r="E32" s="31"/>
      <c r="F32" s="31">
        <v>183</v>
      </c>
      <c r="G32" s="31">
        <f t="shared" si="25"/>
        <v>1329</v>
      </c>
      <c r="H32" s="31">
        <f>ROUND(D32*4*F32/10000,0)</f>
        <v>1063</v>
      </c>
      <c r="I32" s="31">
        <f>ROUND(D32*1*F32/10000,0)</f>
        <v>266</v>
      </c>
      <c r="J32" s="31"/>
      <c r="K32" s="31">
        <v>995</v>
      </c>
      <c r="L32" s="35">
        <v>248</v>
      </c>
      <c r="M32" s="49">
        <f t="shared" si="26"/>
        <v>49</v>
      </c>
      <c r="N32" s="49">
        <v>0</v>
      </c>
      <c r="O32" s="49">
        <v>49</v>
      </c>
      <c r="P32" s="50">
        <f t="shared" si="27"/>
        <v>37</v>
      </c>
      <c r="Q32" s="50">
        <f t="shared" si="28"/>
        <v>68</v>
      </c>
      <c r="R32" s="59">
        <f>I32-L32-O32</f>
        <v>-31</v>
      </c>
      <c r="S32" s="57" t="s">
        <v>31</v>
      </c>
    </row>
    <row r="33" ht="21" customHeight="true" spans="1:19">
      <c r="A33" s="16"/>
      <c r="B33" s="19" t="s">
        <v>55</v>
      </c>
      <c r="C33" s="19"/>
      <c r="D33" s="19">
        <v>1357</v>
      </c>
      <c r="E33" s="31"/>
      <c r="F33" s="31">
        <v>184</v>
      </c>
      <c r="G33" s="31">
        <f t="shared" si="25"/>
        <v>125</v>
      </c>
      <c r="H33" s="31">
        <f>ROUND(D33*4*F33/10000,0)</f>
        <v>100</v>
      </c>
      <c r="I33" s="31">
        <f>ROUND(D33*1*F33/10000,0)</f>
        <v>25</v>
      </c>
      <c r="J33" s="31"/>
      <c r="K33" s="31">
        <v>86</v>
      </c>
      <c r="L33" s="35">
        <v>23</v>
      </c>
      <c r="M33" s="49">
        <f t="shared" si="26"/>
        <v>0</v>
      </c>
      <c r="N33" s="49">
        <v>0</v>
      </c>
      <c r="O33" s="49">
        <v>0</v>
      </c>
      <c r="P33" s="50">
        <f t="shared" si="27"/>
        <v>16</v>
      </c>
      <c r="Q33" s="50">
        <f t="shared" si="28"/>
        <v>14</v>
      </c>
      <c r="R33" s="47">
        <f>I33-L33-O33</f>
        <v>2</v>
      </c>
      <c r="S33" s="57" t="s">
        <v>31</v>
      </c>
    </row>
    <row r="34" s="1" customFormat="true" ht="21" customHeight="true" spans="1:19">
      <c r="A34" s="16" t="s">
        <v>56</v>
      </c>
      <c r="B34" s="19" t="s">
        <v>57</v>
      </c>
      <c r="C34" s="22">
        <f t="shared" ref="C34:R34" si="29">C35</f>
        <v>65106</v>
      </c>
      <c r="D34" s="22">
        <f t="shared" si="29"/>
        <v>0</v>
      </c>
      <c r="E34" s="22">
        <f t="shared" si="29"/>
        <v>184</v>
      </c>
      <c r="F34" s="22">
        <f t="shared" si="29"/>
        <v>0</v>
      </c>
      <c r="G34" s="22">
        <f t="shared" si="29"/>
        <v>5990</v>
      </c>
      <c r="H34" s="22">
        <f t="shared" si="29"/>
        <v>5990</v>
      </c>
      <c r="I34" s="22">
        <f t="shared" si="29"/>
        <v>0</v>
      </c>
      <c r="J34" s="22"/>
      <c r="K34" s="22">
        <f t="shared" si="29"/>
        <v>5959</v>
      </c>
      <c r="L34" s="22">
        <f t="shared" si="29"/>
        <v>0</v>
      </c>
      <c r="M34" s="53">
        <f t="shared" si="29"/>
        <v>821</v>
      </c>
      <c r="N34" s="53">
        <f t="shared" si="29"/>
        <v>821</v>
      </c>
      <c r="O34" s="53">
        <f t="shared" si="29"/>
        <v>0</v>
      </c>
      <c r="P34" s="54">
        <f t="shared" si="29"/>
        <v>-790</v>
      </c>
      <c r="Q34" s="54">
        <f t="shared" si="29"/>
        <v>-790</v>
      </c>
      <c r="R34" s="54">
        <f t="shared" si="29"/>
        <v>0</v>
      </c>
      <c r="S34" s="58"/>
    </row>
    <row r="35" ht="21" customHeight="true" spans="1:19">
      <c r="A35" s="16"/>
      <c r="B35" s="19" t="s">
        <v>58</v>
      </c>
      <c r="C35" s="19">
        <v>65106</v>
      </c>
      <c r="D35" s="19"/>
      <c r="E35" s="31">
        <v>184</v>
      </c>
      <c r="F35" s="31"/>
      <c r="G35" s="31">
        <f>H35+I35+J35</f>
        <v>5990</v>
      </c>
      <c r="H35" s="31">
        <f t="shared" ref="H35:H40" si="30">ROUND(C35*5*E35/10000,0)</f>
        <v>5990</v>
      </c>
      <c r="I35" s="31"/>
      <c r="J35" s="31"/>
      <c r="K35" s="31">
        <v>5959</v>
      </c>
      <c r="L35" s="35"/>
      <c r="M35" s="49">
        <f t="shared" ref="M35:M41" si="31">N35+O35</f>
        <v>821</v>
      </c>
      <c r="N35" s="49">
        <v>821</v>
      </c>
      <c r="O35" s="49"/>
      <c r="P35" s="50">
        <f t="shared" ref="P35:P41" si="32">Q35+R35</f>
        <v>-790</v>
      </c>
      <c r="Q35" s="50">
        <f t="shared" ref="Q35:Q41" si="33">H35-K35-N35</f>
        <v>-790</v>
      </c>
      <c r="R35" s="50"/>
      <c r="S35" s="57" t="s">
        <v>26</v>
      </c>
    </row>
    <row r="36" s="1" customFormat="true" ht="21" customHeight="true" spans="1:19">
      <c r="A36" s="16" t="s">
        <v>59</v>
      </c>
      <c r="B36" s="19" t="s">
        <v>60</v>
      </c>
      <c r="C36" s="22">
        <f t="shared" ref="C36:R36" si="34">C37+C38+C39+C40+C41</f>
        <v>133396</v>
      </c>
      <c r="D36" s="22">
        <f t="shared" si="34"/>
        <v>10181</v>
      </c>
      <c r="E36" s="22">
        <f t="shared" si="34"/>
        <v>746</v>
      </c>
      <c r="F36" s="22">
        <f t="shared" si="34"/>
        <v>141</v>
      </c>
      <c r="G36" s="22">
        <f t="shared" si="34"/>
        <v>13110</v>
      </c>
      <c r="H36" s="22">
        <f t="shared" si="34"/>
        <v>12966</v>
      </c>
      <c r="I36" s="22">
        <f t="shared" si="34"/>
        <v>0</v>
      </c>
      <c r="J36" s="22">
        <f t="shared" si="34"/>
        <v>144</v>
      </c>
      <c r="K36" s="22">
        <f t="shared" si="34"/>
        <v>13214</v>
      </c>
      <c r="L36" s="22">
        <f t="shared" si="34"/>
        <v>0</v>
      </c>
      <c r="M36" s="53">
        <f t="shared" si="34"/>
        <v>2254</v>
      </c>
      <c r="N36" s="53">
        <f t="shared" si="34"/>
        <v>2254</v>
      </c>
      <c r="O36" s="53">
        <f t="shared" si="34"/>
        <v>0</v>
      </c>
      <c r="P36" s="54">
        <f t="shared" si="34"/>
        <v>-2502</v>
      </c>
      <c r="Q36" s="54">
        <f t="shared" si="34"/>
        <v>-2502</v>
      </c>
      <c r="R36" s="54">
        <f t="shared" si="34"/>
        <v>0</v>
      </c>
      <c r="S36" s="58"/>
    </row>
    <row r="37" ht="21" customHeight="true" spans="1:19">
      <c r="A37" s="16"/>
      <c r="B37" s="23" t="s">
        <v>61</v>
      </c>
      <c r="C37" s="23">
        <v>62766</v>
      </c>
      <c r="D37" s="23"/>
      <c r="E37" s="31">
        <v>185</v>
      </c>
      <c r="F37" s="31"/>
      <c r="G37" s="31">
        <f t="shared" ref="G37:G41" si="35">H37+I37+J37</f>
        <v>5806</v>
      </c>
      <c r="H37" s="31">
        <f t="shared" si="30"/>
        <v>5806</v>
      </c>
      <c r="I37" s="31"/>
      <c r="J37" s="31"/>
      <c r="K37" s="31">
        <v>5891</v>
      </c>
      <c r="L37" s="35"/>
      <c r="M37" s="49">
        <f t="shared" si="31"/>
        <v>1872</v>
      </c>
      <c r="N37" s="49">
        <v>1872</v>
      </c>
      <c r="O37" s="49"/>
      <c r="P37" s="50">
        <f t="shared" si="32"/>
        <v>-1957</v>
      </c>
      <c r="Q37" s="50">
        <f t="shared" si="33"/>
        <v>-1957</v>
      </c>
      <c r="R37" s="50"/>
      <c r="S37" s="57" t="s">
        <v>26</v>
      </c>
    </row>
    <row r="38" ht="21" customHeight="true" spans="1:19">
      <c r="A38" s="16"/>
      <c r="B38" s="19" t="s">
        <v>62</v>
      </c>
      <c r="C38" s="19">
        <v>38958</v>
      </c>
      <c r="D38" s="19"/>
      <c r="E38" s="31">
        <v>187</v>
      </c>
      <c r="F38" s="31"/>
      <c r="G38" s="31">
        <f t="shared" si="35"/>
        <v>3643</v>
      </c>
      <c r="H38" s="31">
        <f t="shared" si="30"/>
        <v>3643</v>
      </c>
      <c r="I38" s="31"/>
      <c r="J38" s="31"/>
      <c r="K38" s="31">
        <v>3650</v>
      </c>
      <c r="L38" s="35"/>
      <c r="M38" s="49">
        <f t="shared" si="31"/>
        <v>382</v>
      </c>
      <c r="N38" s="49">
        <v>382</v>
      </c>
      <c r="O38" s="49"/>
      <c r="P38" s="50">
        <f t="shared" si="32"/>
        <v>-389</v>
      </c>
      <c r="Q38" s="50">
        <f t="shared" si="33"/>
        <v>-389</v>
      </c>
      <c r="R38" s="50"/>
      <c r="S38" s="57" t="s">
        <v>26</v>
      </c>
    </row>
    <row r="39" ht="21" customHeight="true" spans="1:19">
      <c r="A39" s="16"/>
      <c r="B39" s="23" t="s">
        <v>63</v>
      </c>
      <c r="C39" s="23">
        <v>9688</v>
      </c>
      <c r="D39" s="23"/>
      <c r="E39" s="31">
        <v>190</v>
      </c>
      <c r="F39" s="31"/>
      <c r="G39" s="31">
        <f t="shared" si="35"/>
        <v>920</v>
      </c>
      <c r="H39" s="31">
        <f t="shared" si="30"/>
        <v>920</v>
      </c>
      <c r="I39" s="31"/>
      <c r="J39" s="31"/>
      <c r="K39" s="31">
        <v>919</v>
      </c>
      <c r="L39" s="35"/>
      <c r="M39" s="49">
        <f t="shared" si="31"/>
        <v>0</v>
      </c>
      <c r="N39" s="49">
        <v>0</v>
      </c>
      <c r="O39" s="49"/>
      <c r="P39" s="50">
        <f t="shared" si="32"/>
        <v>1</v>
      </c>
      <c r="Q39" s="50">
        <f t="shared" si="33"/>
        <v>1</v>
      </c>
      <c r="R39" s="50"/>
      <c r="S39" s="57" t="s">
        <v>26</v>
      </c>
    </row>
    <row r="40" ht="21" customHeight="true" spans="1:19">
      <c r="A40" s="16"/>
      <c r="B40" s="19" t="s">
        <v>64</v>
      </c>
      <c r="C40" s="19">
        <v>21984</v>
      </c>
      <c r="D40" s="19"/>
      <c r="E40" s="31">
        <v>184</v>
      </c>
      <c r="F40" s="31"/>
      <c r="G40" s="31">
        <f t="shared" si="35"/>
        <v>2023</v>
      </c>
      <c r="H40" s="31">
        <f t="shared" si="30"/>
        <v>2023</v>
      </c>
      <c r="I40" s="31"/>
      <c r="J40" s="31"/>
      <c r="K40" s="31">
        <v>2055</v>
      </c>
      <c r="L40" s="35"/>
      <c r="M40" s="49">
        <f t="shared" si="31"/>
        <v>0</v>
      </c>
      <c r="N40" s="49">
        <v>0</v>
      </c>
      <c r="O40" s="49"/>
      <c r="P40" s="50">
        <f t="shared" si="32"/>
        <v>-32</v>
      </c>
      <c r="Q40" s="50">
        <f t="shared" si="33"/>
        <v>-32</v>
      </c>
      <c r="R40" s="50"/>
      <c r="S40" s="57" t="s">
        <v>26</v>
      </c>
    </row>
    <row r="41" ht="21" customHeight="true" spans="1:19">
      <c r="A41" s="16"/>
      <c r="B41" s="19" t="s">
        <v>65</v>
      </c>
      <c r="C41" s="19"/>
      <c r="D41" s="19">
        <v>10181</v>
      </c>
      <c r="E41" s="31"/>
      <c r="F41" s="31">
        <v>141</v>
      </c>
      <c r="G41" s="31">
        <f t="shared" si="35"/>
        <v>718</v>
      </c>
      <c r="H41" s="31">
        <f t="shared" ref="H41:H47" si="36">ROUND(D41*4*F41/10000,0)</f>
        <v>574</v>
      </c>
      <c r="I41" s="31"/>
      <c r="J41" s="31">
        <f>ROUND(D41*1*F41/10000,0)</f>
        <v>144</v>
      </c>
      <c r="K41" s="31">
        <v>699</v>
      </c>
      <c r="L41" s="35"/>
      <c r="M41" s="49">
        <f t="shared" si="31"/>
        <v>0</v>
      </c>
      <c r="N41" s="49">
        <v>0</v>
      </c>
      <c r="O41" s="49"/>
      <c r="P41" s="50">
        <f t="shared" si="32"/>
        <v>-125</v>
      </c>
      <c r="Q41" s="50">
        <f t="shared" si="33"/>
        <v>-125</v>
      </c>
      <c r="R41" s="50"/>
      <c r="S41" s="57" t="s">
        <v>36</v>
      </c>
    </row>
    <row r="42" s="1" customFormat="true" ht="21" customHeight="true" spans="1:19">
      <c r="A42" s="18" t="s">
        <v>66</v>
      </c>
      <c r="B42" s="16" t="s">
        <v>67</v>
      </c>
      <c r="C42" s="17">
        <f t="shared" ref="C42:R42" si="37">C43+C44+C45+C46+C47</f>
        <v>0</v>
      </c>
      <c r="D42" s="17">
        <f t="shared" si="37"/>
        <v>149035</v>
      </c>
      <c r="E42" s="17">
        <f t="shared" si="37"/>
        <v>0</v>
      </c>
      <c r="F42" s="17">
        <f t="shared" si="37"/>
        <v>905</v>
      </c>
      <c r="G42" s="17">
        <f t="shared" si="37"/>
        <v>13403</v>
      </c>
      <c r="H42" s="17">
        <f t="shared" si="37"/>
        <v>10722</v>
      </c>
      <c r="I42" s="17">
        <f t="shared" si="37"/>
        <v>2681</v>
      </c>
      <c r="J42" s="17">
        <f t="shared" si="37"/>
        <v>0</v>
      </c>
      <c r="K42" s="17">
        <f t="shared" si="37"/>
        <v>10436</v>
      </c>
      <c r="L42" s="17">
        <f t="shared" si="37"/>
        <v>2609</v>
      </c>
      <c r="M42" s="51">
        <f t="shared" si="37"/>
        <v>0</v>
      </c>
      <c r="N42" s="51">
        <f t="shared" si="37"/>
        <v>0</v>
      </c>
      <c r="O42" s="51">
        <f t="shared" si="37"/>
        <v>0</v>
      </c>
      <c r="P42" s="52">
        <f t="shared" si="37"/>
        <v>358</v>
      </c>
      <c r="Q42" s="52">
        <f t="shared" si="37"/>
        <v>286</v>
      </c>
      <c r="R42" s="52">
        <f t="shared" si="37"/>
        <v>72</v>
      </c>
      <c r="S42" s="58"/>
    </row>
    <row r="43" ht="21" customHeight="true" spans="1:19">
      <c r="A43" s="18"/>
      <c r="B43" s="16" t="s">
        <v>68</v>
      </c>
      <c r="C43" s="16"/>
      <c r="D43" s="16">
        <v>6414</v>
      </c>
      <c r="E43" s="31"/>
      <c r="F43" s="31">
        <v>186</v>
      </c>
      <c r="G43" s="31">
        <f t="shared" ref="G43:G47" si="38">H43+I43+J43</f>
        <v>596</v>
      </c>
      <c r="H43" s="31">
        <f t="shared" si="36"/>
        <v>477</v>
      </c>
      <c r="I43" s="31">
        <f t="shared" ref="I43:I47" si="39">ROUND(D43*1*F43/10000,0)</f>
        <v>119</v>
      </c>
      <c r="J43" s="31"/>
      <c r="K43" s="31">
        <v>458</v>
      </c>
      <c r="L43" s="35">
        <v>114</v>
      </c>
      <c r="M43" s="49">
        <f t="shared" ref="M43:M47" si="40">N43+O43</f>
        <v>0</v>
      </c>
      <c r="N43" s="49">
        <v>0</v>
      </c>
      <c r="O43" s="49">
        <v>0</v>
      </c>
      <c r="P43" s="50">
        <f t="shared" ref="P43:P47" si="41">Q43+R43</f>
        <v>24</v>
      </c>
      <c r="Q43" s="50">
        <f t="shared" ref="Q43:R47" si="42">H43-K43-N43</f>
        <v>19</v>
      </c>
      <c r="R43" s="50">
        <f t="shared" si="42"/>
        <v>5</v>
      </c>
      <c r="S43" s="57" t="s">
        <v>31</v>
      </c>
    </row>
    <row r="44" ht="21" customHeight="true" spans="1:19">
      <c r="A44" s="18"/>
      <c r="B44" s="19" t="s">
        <v>69</v>
      </c>
      <c r="C44" s="19"/>
      <c r="D44" s="19">
        <v>39052</v>
      </c>
      <c r="E44" s="31"/>
      <c r="F44" s="31">
        <v>182</v>
      </c>
      <c r="G44" s="31">
        <f t="shared" si="38"/>
        <v>3554</v>
      </c>
      <c r="H44" s="31">
        <f t="shared" si="36"/>
        <v>2843</v>
      </c>
      <c r="I44" s="31">
        <f t="shared" si="39"/>
        <v>711</v>
      </c>
      <c r="J44" s="31"/>
      <c r="K44" s="31">
        <v>2810</v>
      </c>
      <c r="L44" s="35">
        <v>703</v>
      </c>
      <c r="M44" s="49">
        <f t="shared" si="40"/>
        <v>0</v>
      </c>
      <c r="N44" s="49">
        <v>0</v>
      </c>
      <c r="O44" s="49">
        <v>0</v>
      </c>
      <c r="P44" s="50">
        <f t="shared" si="41"/>
        <v>41</v>
      </c>
      <c r="Q44" s="50">
        <f t="shared" si="42"/>
        <v>33</v>
      </c>
      <c r="R44" s="50">
        <f t="shared" si="42"/>
        <v>8</v>
      </c>
      <c r="S44" s="57" t="s">
        <v>31</v>
      </c>
    </row>
    <row r="45" ht="21" customHeight="true" spans="1:19">
      <c r="A45" s="18"/>
      <c r="B45" s="19" t="s">
        <v>70</v>
      </c>
      <c r="C45" s="19"/>
      <c r="D45" s="19">
        <v>24303</v>
      </c>
      <c r="E45" s="31"/>
      <c r="F45" s="31">
        <v>179</v>
      </c>
      <c r="G45" s="31">
        <f t="shared" si="38"/>
        <v>2175</v>
      </c>
      <c r="H45" s="31">
        <f t="shared" si="36"/>
        <v>1740</v>
      </c>
      <c r="I45" s="31">
        <f t="shared" si="39"/>
        <v>435</v>
      </c>
      <c r="J45" s="31"/>
      <c r="K45" s="31">
        <v>1526</v>
      </c>
      <c r="L45" s="35">
        <v>382</v>
      </c>
      <c r="M45" s="49">
        <f t="shared" si="40"/>
        <v>0</v>
      </c>
      <c r="N45" s="49">
        <v>0</v>
      </c>
      <c r="O45" s="49">
        <v>0</v>
      </c>
      <c r="P45" s="50">
        <f t="shared" si="41"/>
        <v>267</v>
      </c>
      <c r="Q45" s="50">
        <f t="shared" si="42"/>
        <v>214</v>
      </c>
      <c r="R45" s="50">
        <f t="shared" si="42"/>
        <v>53</v>
      </c>
      <c r="S45" s="57" t="s">
        <v>31</v>
      </c>
    </row>
    <row r="46" ht="21" customHeight="true" spans="1:19">
      <c r="A46" s="18"/>
      <c r="B46" s="19" t="s">
        <v>71</v>
      </c>
      <c r="C46" s="19"/>
      <c r="D46" s="19">
        <v>47576</v>
      </c>
      <c r="E46" s="31"/>
      <c r="F46" s="31">
        <v>177</v>
      </c>
      <c r="G46" s="31">
        <f t="shared" si="38"/>
        <v>4210</v>
      </c>
      <c r="H46" s="31">
        <f t="shared" si="36"/>
        <v>3368</v>
      </c>
      <c r="I46" s="31">
        <f t="shared" si="39"/>
        <v>842</v>
      </c>
      <c r="J46" s="31"/>
      <c r="K46" s="31">
        <v>3379</v>
      </c>
      <c r="L46" s="35">
        <v>845</v>
      </c>
      <c r="M46" s="49">
        <f t="shared" si="40"/>
        <v>0</v>
      </c>
      <c r="N46" s="49">
        <v>0</v>
      </c>
      <c r="O46" s="49">
        <v>0</v>
      </c>
      <c r="P46" s="50">
        <f t="shared" si="41"/>
        <v>-14</v>
      </c>
      <c r="Q46" s="50">
        <f t="shared" si="42"/>
        <v>-11</v>
      </c>
      <c r="R46" s="50">
        <f t="shared" si="42"/>
        <v>-3</v>
      </c>
      <c r="S46" s="57" t="s">
        <v>31</v>
      </c>
    </row>
    <row r="47" ht="21" customHeight="true" spans="1:19">
      <c r="A47" s="18"/>
      <c r="B47" s="19" t="s">
        <v>72</v>
      </c>
      <c r="C47" s="19"/>
      <c r="D47" s="19">
        <v>31690</v>
      </c>
      <c r="E47" s="31"/>
      <c r="F47" s="31">
        <v>181</v>
      </c>
      <c r="G47" s="31">
        <f t="shared" si="38"/>
        <v>2868</v>
      </c>
      <c r="H47" s="31">
        <f t="shared" si="36"/>
        <v>2294</v>
      </c>
      <c r="I47" s="31">
        <f t="shared" si="39"/>
        <v>574</v>
      </c>
      <c r="J47" s="31"/>
      <c r="K47" s="31">
        <v>2263</v>
      </c>
      <c r="L47" s="35">
        <v>565</v>
      </c>
      <c r="M47" s="49">
        <f t="shared" si="40"/>
        <v>0</v>
      </c>
      <c r="N47" s="49">
        <v>0</v>
      </c>
      <c r="O47" s="49">
        <v>0</v>
      </c>
      <c r="P47" s="50">
        <f t="shared" si="41"/>
        <v>40</v>
      </c>
      <c r="Q47" s="50">
        <f t="shared" si="42"/>
        <v>31</v>
      </c>
      <c r="R47" s="50">
        <f t="shared" si="42"/>
        <v>9</v>
      </c>
      <c r="S47" s="57" t="s">
        <v>31</v>
      </c>
    </row>
    <row r="48" s="1" customFormat="true" ht="21" customHeight="true" spans="1:19">
      <c r="A48" s="16" t="s">
        <v>73</v>
      </c>
      <c r="B48" s="16" t="s">
        <v>74</v>
      </c>
      <c r="C48" s="17">
        <f t="shared" ref="C48:R48" si="43">C49+C50+C51</f>
        <v>171181</v>
      </c>
      <c r="D48" s="17">
        <f t="shared" si="43"/>
        <v>43678</v>
      </c>
      <c r="E48" s="17">
        <f t="shared" si="43"/>
        <v>368</v>
      </c>
      <c r="F48" s="17">
        <f t="shared" si="43"/>
        <v>184</v>
      </c>
      <c r="G48" s="17">
        <f t="shared" si="43"/>
        <v>19768</v>
      </c>
      <c r="H48" s="17">
        <f t="shared" si="43"/>
        <v>18964</v>
      </c>
      <c r="I48" s="17">
        <f t="shared" si="43"/>
        <v>804</v>
      </c>
      <c r="J48" s="17">
        <f t="shared" si="43"/>
        <v>0</v>
      </c>
      <c r="K48" s="17">
        <f t="shared" si="43"/>
        <v>19400</v>
      </c>
      <c r="L48" s="17">
        <f t="shared" si="43"/>
        <v>779</v>
      </c>
      <c r="M48" s="51">
        <f t="shared" si="43"/>
        <v>492</v>
      </c>
      <c r="N48" s="51">
        <f t="shared" si="43"/>
        <v>492</v>
      </c>
      <c r="O48" s="51">
        <f t="shared" si="43"/>
        <v>0</v>
      </c>
      <c r="P48" s="52">
        <f t="shared" si="43"/>
        <v>-903</v>
      </c>
      <c r="Q48" s="52">
        <f t="shared" si="43"/>
        <v>-928</v>
      </c>
      <c r="R48" s="52">
        <f t="shared" si="43"/>
        <v>25</v>
      </c>
      <c r="S48" s="58"/>
    </row>
    <row r="49" ht="21" customHeight="true" spans="1:19">
      <c r="A49" s="16"/>
      <c r="B49" s="19" t="s">
        <v>75</v>
      </c>
      <c r="C49" s="19"/>
      <c r="D49" s="19">
        <v>43678</v>
      </c>
      <c r="E49" s="31"/>
      <c r="F49" s="31">
        <v>184</v>
      </c>
      <c r="G49" s="31">
        <f t="shared" ref="G49:G51" si="44">H49+I49+J49</f>
        <v>4019</v>
      </c>
      <c r="H49" s="31">
        <f>ROUND(D49*4*F49/10000,0)</f>
        <v>3215</v>
      </c>
      <c r="I49" s="31">
        <f>ROUND(D49*1*F49/10000,0)</f>
        <v>804</v>
      </c>
      <c r="J49" s="31"/>
      <c r="K49" s="31">
        <v>3118</v>
      </c>
      <c r="L49" s="35">
        <v>779</v>
      </c>
      <c r="M49" s="49">
        <f t="shared" ref="M49:M51" si="45">N49+O49</f>
        <v>0</v>
      </c>
      <c r="N49" s="49">
        <v>0</v>
      </c>
      <c r="O49" s="49">
        <v>0</v>
      </c>
      <c r="P49" s="50">
        <f t="shared" ref="P49:P51" si="46">Q49+R49</f>
        <v>122</v>
      </c>
      <c r="Q49" s="50">
        <f t="shared" ref="Q49:Q51" si="47">H49-K49-N49</f>
        <v>97</v>
      </c>
      <c r="R49" s="50">
        <f>I49-L49-O49</f>
        <v>25</v>
      </c>
      <c r="S49" s="57" t="s">
        <v>31</v>
      </c>
    </row>
    <row r="50" ht="21" customHeight="true" spans="1:19">
      <c r="A50" s="16"/>
      <c r="B50" s="19" t="s">
        <v>76</v>
      </c>
      <c r="C50" s="19">
        <v>49256</v>
      </c>
      <c r="D50" s="19"/>
      <c r="E50" s="31">
        <v>184</v>
      </c>
      <c r="F50" s="31"/>
      <c r="G50" s="31">
        <f t="shared" si="44"/>
        <v>4532</v>
      </c>
      <c r="H50" s="31">
        <f t="shared" ref="H50:H63" si="48">ROUND(C50*5*E50/10000,0)</f>
        <v>4532</v>
      </c>
      <c r="I50" s="31"/>
      <c r="J50" s="31"/>
      <c r="K50" s="31">
        <v>4606</v>
      </c>
      <c r="L50" s="35"/>
      <c r="M50" s="49">
        <f t="shared" si="45"/>
        <v>492</v>
      </c>
      <c r="N50" s="49">
        <v>492</v>
      </c>
      <c r="O50" s="49"/>
      <c r="P50" s="50">
        <f t="shared" si="46"/>
        <v>-566</v>
      </c>
      <c r="Q50" s="50">
        <f t="shared" si="47"/>
        <v>-566</v>
      </c>
      <c r="R50" s="50"/>
      <c r="S50" s="57" t="s">
        <v>26</v>
      </c>
    </row>
    <row r="51" ht="21" customHeight="true" spans="1:19">
      <c r="A51" s="16"/>
      <c r="B51" s="19" t="s">
        <v>77</v>
      </c>
      <c r="C51" s="19">
        <v>121925</v>
      </c>
      <c r="D51" s="19"/>
      <c r="E51" s="31">
        <v>184</v>
      </c>
      <c r="F51" s="31"/>
      <c r="G51" s="31">
        <f t="shared" si="44"/>
        <v>11217</v>
      </c>
      <c r="H51" s="31">
        <f t="shared" si="48"/>
        <v>11217</v>
      </c>
      <c r="I51" s="31"/>
      <c r="J51" s="31"/>
      <c r="K51" s="31">
        <v>11676</v>
      </c>
      <c r="L51" s="35"/>
      <c r="M51" s="49">
        <f t="shared" si="45"/>
        <v>0</v>
      </c>
      <c r="N51" s="49">
        <v>0</v>
      </c>
      <c r="O51" s="49"/>
      <c r="P51" s="50">
        <f t="shared" si="46"/>
        <v>-459</v>
      </c>
      <c r="Q51" s="50">
        <f t="shared" si="47"/>
        <v>-459</v>
      </c>
      <c r="R51" s="50"/>
      <c r="S51" s="57" t="s">
        <v>26</v>
      </c>
    </row>
    <row r="52" s="1" customFormat="true" ht="21" customHeight="true" spans="1:19">
      <c r="A52" s="16" t="s">
        <v>78</v>
      </c>
      <c r="B52" s="16" t="s">
        <v>79</v>
      </c>
      <c r="C52" s="17">
        <f t="shared" ref="C52:R52" si="49">C53+C54+C55+C56+C57+C58+C59+C60+C61+C62+C63+C64+C65</f>
        <v>249502</v>
      </c>
      <c r="D52" s="17">
        <f t="shared" si="49"/>
        <v>41421</v>
      </c>
      <c r="E52" s="17">
        <f t="shared" si="49"/>
        <v>1808</v>
      </c>
      <c r="F52" s="17">
        <f t="shared" si="49"/>
        <v>523</v>
      </c>
      <c r="G52" s="17">
        <f t="shared" si="49"/>
        <v>26252</v>
      </c>
      <c r="H52" s="17">
        <f t="shared" si="49"/>
        <v>25510</v>
      </c>
      <c r="I52" s="17">
        <f t="shared" si="49"/>
        <v>742</v>
      </c>
      <c r="J52" s="17">
        <f t="shared" si="49"/>
        <v>0</v>
      </c>
      <c r="K52" s="17">
        <f t="shared" si="49"/>
        <v>25670</v>
      </c>
      <c r="L52" s="17">
        <f t="shared" si="49"/>
        <v>609</v>
      </c>
      <c r="M52" s="51">
        <f t="shared" si="49"/>
        <v>7649</v>
      </c>
      <c r="N52" s="51">
        <f t="shared" si="49"/>
        <v>7649</v>
      </c>
      <c r="O52" s="51">
        <f t="shared" si="49"/>
        <v>0</v>
      </c>
      <c r="P52" s="52">
        <f t="shared" si="49"/>
        <v>-7676</v>
      </c>
      <c r="Q52" s="52">
        <f t="shared" si="49"/>
        <v>-7809</v>
      </c>
      <c r="R52" s="52">
        <f t="shared" si="49"/>
        <v>133</v>
      </c>
      <c r="S52" s="58"/>
    </row>
    <row r="53" ht="21" customHeight="true" spans="1:19">
      <c r="A53" s="16"/>
      <c r="B53" s="19" t="s">
        <v>80</v>
      </c>
      <c r="C53" s="19"/>
      <c r="D53" s="19">
        <v>13496</v>
      </c>
      <c r="E53" s="31"/>
      <c r="F53" s="31">
        <v>182</v>
      </c>
      <c r="G53" s="31">
        <f t="shared" ref="G53:G65" si="50">H53+I53+J53</f>
        <v>1229</v>
      </c>
      <c r="H53" s="31">
        <f>ROUND(D53*4*F53/10000,0)</f>
        <v>983</v>
      </c>
      <c r="I53" s="31">
        <f>ROUND(D53*1*F53/10000,0)</f>
        <v>246</v>
      </c>
      <c r="J53" s="31"/>
      <c r="K53" s="31">
        <v>704</v>
      </c>
      <c r="L53" s="35">
        <v>176</v>
      </c>
      <c r="M53" s="49">
        <f t="shared" ref="M53:M65" si="51">N53+O53</f>
        <v>0</v>
      </c>
      <c r="N53" s="49">
        <v>0</v>
      </c>
      <c r="O53" s="49">
        <v>0</v>
      </c>
      <c r="P53" s="50">
        <f t="shared" ref="P53:P65" si="52">Q53+R53</f>
        <v>349</v>
      </c>
      <c r="Q53" s="50">
        <f t="shared" ref="Q53:R67" si="53">H53-K53-N53</f>
        <v>279</v>
      </c>
      <c r="R53" s="50">
        <f>I53-L53-O53</f>
        <v>70</v>
      </c>
      <c r="S53" s="57" t="s">
        <v>31</v>
      </c>
    </row>
    <row r="54" ht="21" customHeight="true" spans="1:19">
      <c r="A54" s="16"/>
      <c r="B54" s="19" t="s">
        <v>81</v>
      </c>
      <c r="C54" s="19">
        <v>12224</v>
      </c>
      <c r="D54" s="19"/>
      <c r="E54" s="31">
        <v>180</v>
      </c>
      <c r="F54" s="31"/>
      <c r="G54" s="31">
        <f t="shared" si="50"/>
        <v>1100</v>
      </c>
      <c r="H54" s="31">
        <f t="shared" si="48"/>
        <v>1100</v>
      </c>
      <c r="I54" s="31"/>
      <c r="J54" s="31"/>
      <c r="K54" s="31">
        <v>1113</v>
      </c>
      <c r="L54" s="35"/>
      <c r="M54" s="49">
        <f t="shared" si="51"/>
        <v>0</v>
      </c>
      <c r="N54" s="49">
        <v>0</v>
      </c>
      <c r="O54" s="49"/>
      <c r="P54" s="50">
        <f t="shared" si="52"/>
        <v>-13</v>
      </c>
      <c r="Q54" s="50">
        <f t="shared" si="53"/>
        <v>-13</v>
      </c>
      <c r="R54" s="50"/>
      <c r="S54" s="57" t="s">
        <v>26</v>
      </c>
    </row>
    <row r="55" ht="21" customHeight="true" spans="1:19">
      <c r="A55" s="16"/>
      <c r="B55" s="19" t="s">
        <v>82</v>
      </c>
      <c r="C55" s="19">
        <v>39360</v>
      </c>
      <c r="D55" s="19"/>
      <c r="E55" s="31">
        <v>181</v>
      </c>
      <c r="F55" s="31"/>
      <c r="G55" s="31">
        <f t="shared" si="50"/>
        <v>3562</v>
      </c>
      <c r="H55" s="31">
        <f t="shared" si="48"/>
        <v>3562</v>
      </c>
      <c r="I55" s="31"/>
      <c r="J55" s="31"/>
      <c r="K55" s="31">
        <v>3626</v>
      </c>
      <c r="L55" s="35"/>
      <c r="M55" s="49">
        <f t="shared" si="51"/>
        <v>700</v>
      </c>
      <c r="N55" s="49">
        <v>700</v>
      </c>
      <c r="O55" s="49"/>
      <c r="P55" s="50">
        <f t="shared" si="52"/>
        <v>-764</v>
      </c>
      <c r="Q55" s="50">
        <f t="shared" si="53"/>
        <v>-764</v>
      </c>
      <c r="R55" s="50"/>
      <c r="S55" s="57" t="s">
        <v>26</v>
      </c>
    </row>
    <row r="56" ht="21" customHeight="true" spans="1:19">
      <c r="A56" s="16"/>
      <c r="B56" s="19" t="s">
        <v>83</v>
      </c>
      <c r="C56" s="19">
        <v>22160</v>
      </c>
      <c r="D56" s="19"/>
      <c r="E56" s="31">
        <v>184</v>
      </c>
      <c r="F56" s="31"/>
      <c r="G56" s="31">
        <f t="shared" si="50"/>
        <v>2039</v>
      </c>
      <c r="H56" s="31">
        <f t="shared" si="48"/>
        <v>2039</v>
      </c>
      <c r="I56" s="31"/>
      <c r="J56" s="31"/>
      <c r="K56" s="31">
        <v>2070</v>
      </c>
      <c r="L56" s="35"/>
      <c r="M56" s="49">
        <f t="shared" si="51"/>
        <v>0</v>
      </c>
      <c r="N56" s="49">
        <v>0</v>
      </c>
      <c r="O56" s="49"/>
      <c r="P56" s="50">
        <f t="shared" si="52"/>
        <v>-31</v>
      </c>
      <c r="Q56" s="50">
        <f t="shared" si="53"/>
        <v>-31</v>
      </c>
      <c r="R56" s="50"/>
      <c r="S56" s="57" t="s">
        <v>26</v>
      </c>
    </row>
    <row r="57" ht="21" customHeight="true" spans="1:19">
      <c r="A57" s="16"/>
      <c r="B57" s="19" t="s">
        <v>84</v>
      </c>
      <c r="C57" s="19">
        <v>75282</v>
      </c>
      <c r="D57" s="19"/>
      <c r="E57" s="31">
        <v>180</v>
      </c>
      <c r="F57" s="31"/>
      <c r="G57" s="31">
        <f t="shared" si="50"/>
        <v>6775</v>
      </c>
      <c r="H57" s="31">
        <f t="shared" si="48"/>
        <v>6775</v>
      </c>
      <c r="I57" s="31"/>
      <c r="J57" s="31"/>
      <c r="K57" s="31">
        <v>7040</v>
      </c>
      <c r="L57" s="35"/>
      <c r="M57" s="49">
        <f t="shared" si="51"/>
        <v>5911</v>
      </c>
      <c r="N57" s="49">
        <v>5911</v>
      </c>
      <c r="O57" s="49"/>
      <c r="P57" s="50">
        <f t="shared" si="52"/>
        <v>-6176</v>
      </c>
      <c r="Q57" s="50">
        <f t="shared" si="53"/>
        <v>-6176</v>
      </c>
      <c r="R57" s="50"/>
      <c r="S57" s="57" t="s">
        <v>26</v>
      </c>
    </row>
    <row r="58" ht="21" customHeight="true" spans="1:19">
      <c r="A58" s="16"/>
      <c r="B58" s="19" t="s">
        <v>85</v>
      </c>
      <c r="C58" s="19">
        <v>18156</v>
      </c>
      <c r="D58" s="19"/>
      <c r="E58" s="31">
        <v>183</v>
      </c>
      <c r="F58" s="31"/>
      <c r="G58" s="31">
        <f t="shared" si="50"/>
        <v>1661</v>
      </c>
      <c r="H58" s="31">
        <f t="shared" si="48"/>
        <v>1661</v>
      </c>
      <c r="I58" s="31"/>
      <c r="J58" s="31"/>
      <c r="K58" s="31">
        <v>1714</v>
      </c>
      <c r="L58" s="35"/>
      <c r="M58" s="49">
        <f t="shared" si="51"/>
        <v>373</v>
      </c>
      <c r="N58" s="49">
        <v>373</v>
      </c>
      <c r="O58" s="49"/>
      <c r="P58" s="50">
        <f t="shared" si="52"/>
        <v>-426</v>
      </c>
      <c r="Q58" s="50">
        <f t="shared" si="53"/>
        <v>-426</v>
      </c>
      <c r="R58" s="50"/>
      <c r="S58" s="57" t="s">
        <v>26</v>
      </c>
    </row>
    <row r="59" ht="21" customHeight="true" spans="1:19">
      <c r="A59" s="16"/>
      <c r="B59" s="19" t="s">
        <v>86</v>
      </c>
      <c r="C59" s="19">
        <v>16869</v>
      </c>
      <c r="D59" s="19"/>
      <c r="E59" s="31">
        <v>175</v>
      </c>
      <c r="F59" s="31"/>
      <c r="G59" s="31">
        <f t="shared" si="50"/>
        <v>1476</v>
      </c>
      <c r="H59" s="31">
        <f t="shared" si="48"/>
        <v>1476</v>
      </c>
      <c r="I59" s="31"/>
      <c r="J59" s="31"/>
      <c r="K59" s="31">
        <v>1629</v>
      </c>
      <c r="L59" s="35"/>
      <c r="M59" s="49">
        <f t="shared" si="51"/>
        <v>0</v>
      </c>
      <c r="N59" s="49">
        <v>0</v>
      </c>
      <c r="O59" s="49"/>
      <c r="P59" s="50">
        <f t="shared" si="52"/>
        <v>-153</v>
      </c>
      <c r="Q59" s="50">
        <f t="shared" si="53"/>
        <v>-153</v>
      </c>
      <c r="R59" s="50"/>
      <c r="S59" s="57" t="s">
        <v>26</v>
      </c>
    </row>
    <row r="60" ht="21" customHeight="true" spans="1:19">
      <c r="A60" s="16"/>
      <c r="B60" s="19" t="s">
        <v>87</v>
      </c>
      <c r="C60" s="19">
        <v>22474</v>
      </c>
      <c r="D60" s="19"/>
      <c r="E60" s="31">
        <v>180</v>
      </c>
      <c r="F60" s="31"/>
      <c r="G60" s="31">
        <f t="shared" si="50"/>
        <v>2023</v>
      </c>
      <c r="H60" s="31">
        <f t="shared" si="48"/>
        <v>2023</v>
      </c>
      <c r="I60" s="31"/>
      <c r="J60" s="31"/>
      <c r="K60" s="31">
        <v>2048</v>
      </c>
      <c r="L60" s="35"/>
      <c r="M60" s="49">
        <f t="shared" si="51"/>
        <v>0</v>
      </c>
      <c r="N60" s="49">
        <v>0</v>
      </c>
      <c r="O60" s="49"/>
      <c r="P60" s="50">
        <f t="shared" si="52"/>
        <v>-25</v>
      </c>
      <c r="Q60" s="50">
        <f t="shared" si="53"/>
        <v>-25</v>
      </c>
      <c r="R60" s="50"/>
      <c r="S60" s="57" t="s">
        <v>26</v>
      </c>
    </row>
    <row r="61" ht="21" customHeight="true" spans="1:19">
      <c r="A61" s="16"/>
      <c r="B61" s="19" t="s">
        <v>88</v>
      </c>
      <c r="C61" s="19">
        <v>14185</v>
      </c>
      <c r="D61" s="19"/>
      <c r="E61" s="31">
        <v>187</v>
      </c>
      <c r="F61" s="31"/>
      <c r="G61" s="31">
        <f t="shared" si="50"/>
        <v>1326</v>
      </c>
      <c r="H61" s="31">
        <f t="shared" si="48"/>
        <v>1326</v>
      </c>
      <c r="I61" s="31"/>
      <c r="J61" s="31"/>
      <c r="K61" s="31">
        <v>1328</v>
      </c>
      <c r="L61" s="35"/>
      <c r="M61" s="49">
        <f t="shared" si="51"/>
        <v>264</v>
      </c>
      <c r="N61" s="49">
        <v>264</v>
      </c>
      <c r="O61" s="49"/>
      <c r="P61" s="50">
        <f t="shared" si="52"/>
        <v>-266</v>
      </c>
      <c r="Q61" s="50">
        <f t="shared" si="53"/>
        <v>-266</v>
      </c>
      <c r="R61" s="50"/>
      <c r="S61" s="57" t="s">
        <v>26</v>
      </c>
    </row>
    <row r="62" ht="21" customHeight="true" spans="1:19">
      <c r="A62" s="16"/>
      <c r="B62" s="19" t="s">
        <v>89</v>
      </c>
      <c r="C62" s="19">
        <v>17063</v>
      </c>
      <c r="D62" s="19"/>
      <c r="E62" s="31">
        <v>181</v>
      </c>
      <c r="F62" s="31"/>
      <c r="G62" s="31">
        <f t="shared" si="50"/>
        <v>1544</v>
      </c>
      <c r="H62" s="31">
        <f t="shared" si="48"/>
        <v>1544</v>
      </c>
      <c r="I62" s="31"/>
      <c r="J62" s="31"/>
      <c r="K62" s="31">
        <v>1537</v>
      </c>
      <c r="L62" s="35"/>
      <c r="M62" s="49">
        <f t="shared" si="51"/>
        <v>186</v>
      </c>
      <c r="N62" s="49">
        <v>186</v>
      </c>
      <c r="O62" s="49"/>
      <c r="P62" s="50">
        <f t="shared" si="52"/>
        <v>-179</v>
      </c>
      <c r="Q62" s="50">
        <f t="shared" si="53"/>
        <v>-179</v>
      </c>
      <c r="R62" s="50"/>
      <c r="S62" s="57" t="s">
        <v>26</v>
      </c>
    </row>
    <row r="63" ht="21" customHeight="true" spans="1:19">
      <c r="A63" s="16"/>
      <c r="B63" s="19" t="s">
        <v>90</v>
      </c>
      <c r="C63" s="19">
        <v>11729</v>
      </c>
      <c r="D63" s="19"/>
      <c r="E63" s="31">
        <v>177</v>
      </c>
      <c r="F63" s="31"/>
      <c r="G63" s="31">
        <f t="shared" si="50"/>
        <v>1038</v>
      </c>
      <c r="H63" s="31">
        <f t="shared" si="48"/>
        <v>1038</v>
      </c>
      <c r="I63" s="31"/>
      <c r="J63" s="31"/>
      <c r="K63" s="31">
        <v>1129</v>
      </c>
      <c r="L63" s="35"/>
      <c r="M63" s="49">
        <f t="shared" si="51"/>
        <v>215</v>
      </c>
      <c r="N63" s="49">
        <v>215</v>
      </c>
      <c r="O63" s="49"/>
      <c r="P63" s="50">
        <f t="shared" si="52"/>
        <v>-306</v>
      </c>
      <c r="Q63" s="50">
        <f t="shared" si="53"/>
        <v>-306</v>
      </c>
      <c r="R63" s="50"/>
      <c r="S63" s="57" t="s">
        <v>26</v>
      </c>
    </row>
    <row r="64" ht="21" customHeight="true" spans="1:19">
      <c r="A64" s="16"/>
      <c r="B64" s="19" t="s">
        <v>91</v>
      </c>
      <c r="C64" s="19"/>
      <c r="D64" s="19">
        <v>24259</v>
      </c>
      <c r="E64" s="31"/>
      <c r="F64" s="31">
        <v>180</v>
      </c>
      <c r="G64" s="31">
        <f t="shared" si="50"/>
        <v>2184</v>
      </c>
      <c r="H64" s="31">
        <f t="shared" ref="H64:H67" si="54">ROUND(D64*4*F64/10000,0)</f>
        <v>1747</v>
      </c>
      <c r="I64" s="31">
        <f t="shared" ref="I64:I67" si="55">ROUND(D64*1*F64/10000,0)</f>
        <v>437</v>
      </c>
      <c r="J64" s="31"/>
      <c r="K64" s="31">
        <v>1493</v>
      </c>
      <c r="L64" s="35">
        <v>374</v>
      </c>
      <c r="M64" s="49">
        <f t="shared" si="51"/>
        <v>0</v>
      </c>
      <c r="N64" s="49">
        <v>0</v>
      </c>
      <c r="O64" s="49">
        <v>0</v>
      </c>
      <c r="P64" s="50">
        <f t="shared" si="52"/>
        <v>317</v>
      </c>
      <c r="Q64" s="50">
        <f t="shared" si="53"/>
        <v>254</v>
      </c>
      <c r="R64" s="50">
        <f t="shared" si="53"/>
        <v>63</v>
      </c>
      <c r="S64" s="57" t="s">
        <v>31</v>
      </c>
    </row>
    <row r="65" ht="21" customHeight="true" spans="1:19">
      <c r="A65" s="16"/>
      <c r="B65" s="19" t="s">
        <v>92</v>
      </c>
      <c r="C65" s="19"/>
      <c r="D65" s="19">
        <v>3666</v>
      </c>
      <c r="E65" s="31"/>
      <c r="F65" s="31">
        <v>161</v>
      </c>
      <c r="G65" s="31">
        <f t="shared" si="50"/>
        <v>295</v>
      </c>
      <c r="H65" s="31">
        <f t="shared" si="54"/>
        <v>236</v>
      </c>
      <c r="I65" s="31">
        <f t="shared" si="55"/>
        <v>59</v>
      </c>
      <c r="J65" s="31"/>
      <c r="K65" s="31">
        <v>239</v>
      </c>
      <c r="L65" s="35">
        <v>59</v>
      </c>
      <c r="M65" s="49">
        <f t="shared" si="51"/>
        <v>0</v>
      </c>
      <c r="N65" s="49">
        <v>0</v>
      </c>
      <c r="O65" s="49">
        <v>0</v>
      </c>
      <c r="P65" s="50">
        <f t="shared" si="52"/>
        <v>-3</v>
      </c>
      <c r="Q65" s="50">
        <f t="shared" si="53"/>
        <v>-3</v>
      </c>
      <c r="R65" s="50">
        <f t="shared" si="53"/>
        <v>0</v>
      </c>
      <c r="S65" s="57" t="s">
        <v>31</v>
      </c>
    </row>
    <row r="66" s="1" customFormat="true" ht="21" customHeight="true" spans="1:19">
      <c r="A66" s="16" t="s">
        <v>93</v>
      </c>
      <c r="B66" s="19" t="s">
        <v>94</v>
      </c>
      <c r="C66" s="22">
        <f t="shared" ref="C66:R66" si="56">C67+C68+C69+C70+C71+C72+C73+C74</f>
        <v>127118</v>
      </c>
      <c r="D66" s="22">
        <f t="shared" si="56"/>
        <v>28141</v>
      </c>
      <c r="E66" s="22">
        <f t="shared" si="56"/>
        <v>1253</v>
      </c>
      <c r="F66" s="22">
        <f t="shared" si="56"/>
        <v>181</v>
      </c>
      <c r="G66" s="22">
        <f t="shared" si="56"/>
        <v>13929</v>
      </c>
      <c r="H66" s="22">
        <f t="shared" si="56"/>
        <v>13420</v>
      </c>
      <c r="I66" s="22">
        <f t="shared" si="56"/>
        <v>509</v>
      </c>
      <c r="J66" s="22">
        <f t="shared" si="56"/>
        <v>0</v>
      </c>
      <c r="K66" s="22">
        <f t="shared" si="56"/>
        <v>14122</v>
      </c>
      <c r="L66" s="22">
        <f t="shared" si="56"/>
        <v>540</v>
      </c>
      <c r="M66" s="53">
        <f t="shared" si="56"/>
        <v>66</v>
      </c>
      <c r="N66" s="53">
        <f t="shared" si="56"/>
        <v>66</v>
      </c>
      <c r="O66" s="53">
        <f t="shared" si="56"/>
        <v>0</v>
      </c>
      <c r="P66" s="54">
        <f t="shared" si="56"/>
        <v>-799</v>
      </c>
      <c r="Q66" s="54">
        <f t="shared" si="56"/>
        <v>-768</v>
      </c>
      <c r="R66" s="54">
        <f t="shared" si="56"/>
        <v>-31</v>
      </c>
      <c r="S66" s="58"/>
    </row>
    <row r="67" ht="21" customHeight="true" spans="1:19">
      <c r="A67" s="16"/>
      <c r="B67" s="19" t="s">
        <v>95</v>
      </c>
      <c r="C67" s="19"/>
      <c r="D67" s="19">
        <v>28141</v>
      </c>
      <c r="E67" s="31"/>
      <c r="F67" s="31">
        <v>181</v>
      </c>
      <c r="G67" s="31">
        <f t="shared" ref="G67:G74" si="57">H67+I67+J67</f>
        <v>2546</v>
      </c>
      <c r="H67" s="31">
        <f t="shared" si="54"/>
        <v>2037</v>
      </c>
      <c r="I67" s="31">
        <f t="shared" si="55"/>
        <v>509</v>
      </c>
      <c r="J67" s="31"/>
      <c r="K67" s="31">
        <v>2159</v>
      </c>
      <c r="L67" s="35">
        <v>540</v>
      </c>
      <c r="M67" s="49">
        <f t="shared" ref="M67:M74" si="58">N67+O67</f>
        <v>0</v>
      </c>
      <c r="N67" s="49">
        <v>0</v>
      </c>
      <c r="O67" s="49">
        <v>0</v>
      </c>
      <c r="P67" s="50">
        <f t="shared" ref="P67:P74" si="59">Q67+R67</f>
        <v>-153</v>
      </c>
      <c r="Q67" s="50">
        <f t="shared" ref="Q67:Q74" si="60">H67-K67-N67</f>
        <v>-122</v>
      </c>
      <c r="R67" s="50">
        <f t="shared" si="53"/>
        <v>-31</v>
      </c>
      <c r="S67" s="57" t="s">
        <v>31</v>
      </c>
    </row>
    <row r="68" ht="21" customHeight="true" spans="1:19">
      <c r="A68" s="16"/>
      <c r="B68" s="19" t="s">
        <v>96</v>
      </c>
      <c r="C68" s="19">
        <v>20030</v>
      </c>
      <c r="D68" s="19"/>
      <c r="E68" s="31">
        <v>179</v>
      </c>
      <c r="F68" s="31">
        <v>0</v>
      </c>
      <c r="G68" s="31">
        <f t="shared" si="57"/>
        <v>1793</v>
      </c>
      <c r="H68" s="31">
        <f t="shared" ref="H68:H74" si="61">ROUND(C68*5*E68/10000,0)</f>
        <v>1793</v>
      </c>
      <c r="I68" s="31"/>
      <c r="J68" s="31"/>
      <c r="K68" s="31">
        <v>1829</v>
      </c>
      <c r="L68" s="35"/>
      <c r="M68" s="49">
        <f t="shared" si="58"/>
        <v>0</v>
      </c>
      <c r="N68" s="49">
        <v>0</v>
      </c>
      <c r="O68" s="49"/>
      <c r="P68" s="50">
        <f t="shared" si="59"/>
        <v>-36</v>
      </c>
      <c r="Q68" s="50">
        <f t="shared" si="60"/>
        <v>-36</v>
      </c>
      <c r="R68" s="50"/>
      <c r="S68" s="57" t="s">
        <v>26</v>
      </c>
    </row>
    <row r="69" ht="21" customHeight="true" spans="1:19">
      <c r="A69" s="16"/>
      <c r="B69" s="19" t="s">
        <v>97</v>
      </c>
      <c r="C69" s="19">
        <v>29629</v>
      </c>
      <c r="D69" s="19"/>
      <c r="E69" s="31">
        <v>178</v>
      </c>
      <c r="F69" s="31"/>
      <c r="G69" s="31">
        <f t="shared" si="57"/>
        <v>2637</v>
      </c>
      <c r="H69" s="31">
        <f t="shared" si="61"/>
        <v>2637</v>
      </c>
      <c r="I69" s="31"/>
      <c r="J69" s="31"/>
      <c r="K69" s="31">
        <v>2714</v>
      </c>
      <c r="L69" s="35"/>
      <c r="M69" s="49">
        <f t="shared" si="58"/>
        <v>0</v>
      </c>
      <c r="N69" s="49">
        <v>0</v>
      </c>
      <c r="O69" s="49"/>
      <c r="P69" s="50">
        <f t="shared" si="59"/>
        <v>-77</v>
      </c>
      <c r="Q69" s="50">
        <f t="shared" si="60"/>
        <v>-77</v>
      </c>
      <c r="R69" s="50"/>
      <c r="S69" s="57" t="s">
        <v>26</v>
      </c>
    </row>
    <row r="70" ht="21" customHeight="true" spans="1:19">
      <c r="A70" s="16"/>
      <c r="B70" s="19" t="s">
        <v>98</v>
      </c>
      <c r="C70" s="19">
        <v>18417</v>
      </c>
      <c r="D70" s="19"/>
      <c r="E70" s="31">
        <v>176</v>
      </c>
      <c r="F70" s="31"/>
      <c r="G70" s="31">
        <f t="shared" si="57"/>
        <v>1621</v>
      </c>
      <c r="H70" s="31">
        <f t="shared" si="61"/>
        <v>1621</v>
      </c>
      <c r="I70" s="31"/>
      <c r="J70" s="31"/>
      <c r="K70" s="31">
        <v>1762</v>
      </c>
      <c r="L70" s="35"/>
      <c r="M70" s="49">
        <f t="shared" si="58"/>
        <v>0</v>
      </c>
      <c r="N70" s="49">
        <v>0</v>
      </c>
      <c r="O70" s="49"/>
      <c r="P70" s="50">
        <f t="shared" si="59"/>
        <v>-141</v>
      </c>
      <c r="Q70" s="50">
        <f t="shared" si="60"/>
        <v>-141</v>
      </c>
      <c r="R70" s="50"/>
      <c r="S70" s="57" t="s">
        <v>26</v>
      </c>
    </row>
    <row r="71" ht="21" customHeight="true" spans="1:19">
      <c r="A71" s="16"/>
      <c r="B71" s="19" t="s">
        <v>99</v>
      </c>
      <c r="C71" s="19">
        <v>8696</v>
      </c>
      <c r="D71" s="19"/>
      <c r="E71" s="31">
        <v>183</v>
      </c>
      <c r="F71" s="31"/>
      <c r="G71" s="31">
        <f t="shared" si="57"/>
        <v>796</v>
      </c>
      <c r="H71" s="31">
        <f t="shared" si="61"/>
        <v>796</v>
      </c>
      <c r="I71" s="31"/>
      <c r="J71" s="31"/>
      <c r="K71" s="31">
        <v>844</v>
      </c>
      <c r="L71" s="35"/>
      <c r="M71" s="49">
        <f t="shared" si="58"/>
        <v>0</v>
      </c>
      <c r="N71" s="49">
        <v>0</v>
      </c>
      <c r="O71" s="49"/>
      <c r="P71" s="50">
        <f t="shared" si="59"/>
        <v>-48</v>
      </c>
      <c r="Q71" s="50">
        <f t="shared" si="60"/>
        <v>-48</v>
      </c>
      <c r="R71" s="50"/>
      <c r="S71" s="57" t="s">
        <v>26</v>
      </c>
    </row>
    <row r="72" ht="21" customHeight="true" spans="1:19">
      <c r="A72" s="16"/>
      <c r="B72" s="19" t="s">
        <v>100</v>
      </c>
      <c r="C72" s="19">
        <v>2078</v>
      </c>
      <c r="D72" s="19"/>
      <c r="E72" s="31">
        <v>177</v>
      </c>
      <c r="F72" s="31"/>
      <c r="G72" s="31">
        <f t="shared" si="57"/>
        <v>184</v>
      </c>
      <c r="H72" s="31">
        <f t="shared" si="61"/>
        <v>184</v>
      </c>
      <c r="I72" s="31"/>
      <c r="J72" s="31"/>
      <c r="K72" s="31">
        <v>202</v>
      </c>
      <c r="L72" s="35"/>
      <c r="M72" s="49">
        <f t="shared" si="58"/>
        <v>66</v>
      </c>
      <c r="N72" s="49">
        <v>66</v>
      </c>
      <c r="O72" s="49"/>
      <c r="P72" s="50">
        <f t="shared" si="59"/>
        <v>-84</v>
      </c>
      <c r="Q72" s="50">
        <f t="shared" si="60"/>
        <v>-84</v>
      </c>
      <c r="R72" s="50"/>
      <c r="S72" s="57" t="s">
        <v>26</v>
      </c>
    </row>
    <row r="73" ht="21" customHeight="true" spans="1:19">
      <c r="A73" s="16"/>
      <c r="B73" s="19" t="s">
        <v>101</v>
      </c>
      <c r="C73" s="19">
        <v>26829</v>
      </c>
      <c r="D73" s="19"/>
      <c r="E73" s="31">
        <v>183</v>
      </c>
      <c r="F73" s="31"/>
      <c r="G73" s="31">
        <f t="shared" si="57"/>
        <v>2455</v>
      </c>
      <c r="H73" s="31">
        <f t="shared" si="61"/>
        <v>2455</v>
      </c>
      <c r="I73" s="31"/>
      <c r="J73" s="31"/>
      <c r="K73" s="31">
        <v>2597</v>
      </c>
      <c r="L73" s="35"/>
      <c r="M73" s="49">
        <f t="shared" si="58"/>
        <v>0</v>
      </c>
      <c r="N73" s="49">
        <v>0</v>
      </c>
      <c r="O73" s="49"/>
      <c r="P73" s="50">
        <f t="shared" si="59"/>
        <v>-142</v>
      </c>
      <c r="Q73" s="50">
        <f t="shared" si="60"/>
        <v>-142</v>
      </c>
      <c r="R73" s="50"/>
      <c r="S73" s="57" t="s">
        <v>26</v>
      </c>
    </row>
    <row r="74" ht="21" customHeight="true" spans="1:19">
      <c r="A74" s="16"/>
      <c r="B74" s="19" t="s">
        <v>102</v>
      </c>
      <c r="C74" s="19">
        <v>21439</v>
      </c>
      <c r="D74" s="19"/>
      <c r="E74" s="31">
        <v>177</v>
      </c>
      <c r="F74" s="31"/>
      <c r="G74" s="31">
        <f t="shared" si="57"/>
        <v>1897</v>
      </c>
      <c r="H74" s="31">
        <f t="shared" si="61"/>
        <v>1897</v>
      </c>
      <c r="I74" s="31"/>
      <c r="J74" s="31"/>
      <c r="K74" s="31">
        <v>2015</v>
      </c>
      <c r="L74" s="35"/>
      <c r="M74" s="49">
        <f t="shared" si="58"/>
        <v>0</v>
      </c>
      <c r="N74" s="49">
        <v>0</v>
      </c>
      <c r="O74" s="49"/>
      <c r="P74" s="50">
        <f t="shared" si="59"/>
        <v>-118</v>
      </c>
      <c r="Q74" s="50">
        <f t="shared" si="60"/>
        <v>-118</v>
      </c>
      <c r="R74" s="50"/>
      <c r="S74" s="57" t="s">
        <v>26</v>
      </c>
    </row>
  </sheetData>
  <mergeCells count="29">
    <mergeCell ref="A1:B1"/>
    <mergeCell ref="A2:S2"/>
    <mergeCell ref="C3:D3"/>
    <mergeCell ref="E3:F3"/>
    <mergeCell ref="G3:J3"/>
    <mergeCell ref="K3:L3"/>
    <mergeCell ref="M3:O3"/>
    <mergeCell ref="P3:R3"/>
    <mergeCell ref="A5:B5"/>
    <mergeCell ref="A6:B6"/>
    <mergeCell ref="A7:B7"/>
    <mergeCell ref="A8:B8"/>
    <mergeCell ref="A3:A4"/>
    <mergeCell ref="A9:A11"/>
    <mergeCell ref="A12:A13"/>
    <mergeCell ref="A14:A23"/>
    <mergeCell ref="A24:A26"/>
    <mergeCell ref="A27:A28"/>
    <mergeCell ref="A29:A33"/>
    <mergeCell ref="A34:A35"/>
    <mergeCell ref="A36:A41"/>
    <mergeCell ref="A42:A47"/>
    <mergeCell ref="A48:A51"/>
    <mergeCell ref="A52:A65"/>
    <mergeCell ref="A66:A74"/>
    <mergeCell ref="B3:B4"/>
    <mergeCell ref="B16:B17"/>
    <mergeCell ref="F7:F8"/>
    <mergeCell ref="S3:S4"/>
  </mergeCells>
  <pageMargins left="0.708661417322835" right="0.708661417322835" top="0.748031496062992" bottom="0.748031496062992" header="0.31496062992126" footer="0.31496062992126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greatwall</cp:lastModifiedBy>
  <dcterms:created xsi:type="dcterms:W3CDTF">2024-05-19T12:28:00Z</dcterms:created>
  <cp:lastPrinted>2024-05-20T14:56:00Z</cp:lastPrinted>
  <dcterms:modified xsi:type="dcterms:W3CDTF">2024-06-19T17:33:36Z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